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16_06_OPP\1in2out\Virtualne ucty\Archivacia virtualnych uctov\2022\"/>
    </mc:Choice>
  </mc:AlternateContent>
  <bookViews>
    <workbookView xWindow="0" yWindow="0" windowWidth="28800" windowHeight="12000" tabRatio="860" firstSheet="1" activeTab="1"/>
  </bookViews>
  <sheets>
    <sheet name="Malá kalkulačka" sheetId="7" state="hidden" r:id="rId1"/>
    <sheet name="Virtuálny účet detailný prehľad" sheetId="18" r:id="rId2"/>
    <sheet name="Virtuálny účet - predbežný" sheetId="72" r:id="rId3"/>
    <sheet name="Virtuálny účet celkový" sheetId="28" r:id="rId4"/>
    <sheet name="MH " sheetId="19" r:id="rId5"/>
    <sheet name="MF" sheetId="20" r:id="rId6"/>
    <sheet name="MV" sheetId="46" r:id="rId7"/>
    <sheet name="MDV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K" sheetId="48" r:id="rId16"/>
    <sheet name="MZ" sheetId="24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SP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2" hidden="1">'Virtuálny účet - predbežný'!$A$6:$N$79</definedName>
    <definedName name="_xlnm._FilterDatabase" localSheetId="1" hidden="1">'Virtuálny účet detailný prehľad'!$A$6:$H$28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8" l="1"/>
  <c r="I27" i="55" l="1"/>
  <c r="I27" i="23"/>
  <c r="I27" i="25"/>
  <c r="G27" i="25" s="1"/>
  <c r="G29" i="25" s="1"/>
  <c r="I30" i="69"/>
  <c r="H30" i="67"/>
  <c r="H30" i="66"/>
  <c r="H30" i="65"/>
  <c r="H30" i="63"/>
  <c r="H30" i="62"/>
  <c r="H30" i="60"/>
  <c r="H30" i="59"/>
  <c r="H30" i="58"/>
  <c r="H30" i="57"/>
  <c r="H30" i="70"/>
  <c r="H30" i="71"/>
  <c r="H30" i="56"/>
  <c r="H30" i="55"/>
  <c r="H30" i="54"/>
  <c r="H30" i="53"/>
  <c r="H30" i="52"/>
  <c r="H30" i="68"/>
  <c r="H30" i="50"/>
  <c r="H30" i="49"/>
  <c r="H30" i="24"/>
  <c r="H30" i="48"/>
  <c r="H30" i="26"/>
  <c r="H30" i="21"/>
  <c r="H30" i="47"/>
  <c r="H30" i="25"/>
  <c r="H30" i="22"/>
  <c r="H30" i="45"/>
  <c r="H30" i="29"/>
  <c r="H30" i="46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P9" i="69"/>
  <c r="P8" i="69"/>
  <c r="P28" i="69" s="1"/>
  <c r="P7" i="69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 s="1"/>
  <c r="Q7" i="67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 s="1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 s="1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 s="1"/>
  <c r="Q26" i="62"/>
  <c r="Q25" i="62"/>
  <c r="Q24" i="62"/>
  <c r="Q23" i="62"/>
  <c r="Q22" i="62"/>
  <c r="Q21" i="62"/>
  <c r="Q20" i="62"/>
  <c r="Q19" i="62"/>
  <c r="Q18" i="62"/>
  <c r="Q17" i="62"/>
  <c r="Q16" i="62"/>
  <c r="Q15" i="62"/>
  <c r="Q14" i="62"/>
  <c r="Q13" i="62"/>
  <c r="Q12" i="62"/>
  <c r="Q11" i="62"/>
  <c r="Q10" i="62"/>
  <c r="Q9" i="62"/>
  <c r="Q8" i="62"/>
  <c r="Q7" i="62"/>
  <c r="Q28" i="62" s="1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 s="1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 s="1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 s="1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Q28" i="70" s="1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Q12" i="71"/>
  <c r="Q11" i="71"/>
  <c r="Q10" i="71"/>
  <c r="Q9" i="71"/>
  <c r="Q8" i="71"/>
  <c r="Q7" i="71"/>
  <c r="Q28" i="71" s="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8" i="56" s="1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28" i="55" s="1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 s="1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Q9" i="53"/>
  <c r="Q8" i="53"/>
  <c r="Q7" i="53"/>
  <c r="Q28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 s="1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 s="1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 s="1"/>
  <c r="Q26" i="49"/>
  <c r="Q25" i="49"/>
  <c r="Q24" i="49"/>
  <c r="Q23" i="49"/>
  <c r="Q22" i="49"/>
  <c r="Q21" i="49"/>
  <c r="Q20" i="49"/>
  <c r="Q19" i="49"/>
  <c r="Q18" i="49"/>
  <c r="Q17" i="49"/>
  <c r="Q16" i="49"/>
  <c r="Q15" i="49"/>
  <c r="Q14" i="49"/>
  <c r="Q13" i="49"/>
  <c r="Q12" i="49"/>
  <c r="Q11" i="49"/>
  <c r="Q10" i="49"/>
  <c r="Q9" i="49"/>
  <c r="Q8" i="49"/>
  <c r="Q7" i="49"/>
  <c r="Q28" i="49" s="1"/>
  <c r="Q28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28" i="48" s="1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 s="1"/>
  <c r="Q28" i="23"/>
  <c r="H30" i="23" s="1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28" i="21" s="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 s="1"/>
  <c r="Q8" i="47"/>
  <c r="Q7" i="47"/>
  <c r="H29" i="69"/>
  <c r="G29" i="67"/>
  <c r="G29" i="66"/>
  <c r="G29" i="65"/>
  <c r="G29" i="63"/>
  <c r="G29" i="62"/>
  <c r="G29" i="60"/>
  <c r="G29" i="59"/>
  <c r="G29" i="58"/>
  <c r="G29" i="57"/>
  <c r="G29" i="70"/>
  <c r="G29" i="71"/>
  <c r="G29" i="56"/>
  <c r="G29" i="54"/>
  <c r="G29" i="53"/>
  <c r="G29" i="52"/>
  <c r="G29" i="68"/>
  <c r="G29" i="50"/>
  <c r="G29" i="49"/>
  <c r="G29" i="24"/>
  <c r="G29" i="48"/>
  <c r="G29" i="26"/>
  <c r="G29" i="21"/>
  <c r="G29" i="47"/>
  <c r="G29" i="22"/>
  <c r="G29" i="45"/>
  <c r="G29" i="29"/>
  <c r="G29" i="20"/>
  <c r="G29" i="46"/>
  <c r="G29" i="19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28" i="25" s="1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Q17" i="45"/>
  <c r="Q16" i="45"/>
  <c r="Q15" i="45"/>
  <c r="Q14" i="45"/>
  <c r="Q13" i="45"/>
  <c r="Q12" i="45"/>
  <c r="Q11" i="45"/>
  <c r="Q10" i="45"/>
  <c r="Q9" i="45"/>
  <c r="Q8" i="45"/>
  <c r="Q7" i="45"/>
  <c r="Q28" i="45" s="1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10" i="29"/>
  <c r="Q9" i="29"/>
  <c r="Q8" i="29"/>
  <c r="Q7" i="29"/>
  <c r="Q28" i="29" s="1"/>
  <c r="Q28" i="46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H30" i="20"/>
  <c r="H30" i="19"/>
  <c r="Q28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Q7" i="20"/>
  <c r="Q7" i="19"/>
  <c r="Q26" i="19"/>
  <c r="Q16" i="19"/>
  <c r="Q8" i="19"/>
  <c r="Q9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O7" i="18"/>
  <c r="H30" i="18"/>
  <c r="Q28" i="19" l="1"/>
  <c r="O15" i="18"/>
  <c r="O14" i="18" l="1"/>
  <c r="O8" i="18"/>
  <c r="O9" i="18"/>
  <c r="O10" i="18"/>
  <c r="O11" i="18"/>
  <c r="O12" i="18"/>
  <c r="O13" i="18"/>
  <c r="O27" i="18"/>
  <c r="K23" i="18" l="1"/>
  <c r="K11" i="18" l="1"/>
  <c r="K8" i="18"/>
  <c r="J14" i="18"/>
  <c r="J11" i="18"/>
  <c r="I24" i="72" l="1"/>
  <c r="J24" i="72"/>
  <c r="K24" i="72"/>
  <c r="L24" i="72"/>
  <c r="M24" i="72"/>
  <c r="N24" i="72"/>
  <c r="I25" i="72"/>
  <c r="J25" i="72"/>
  <c r="K25" i="72"/>
  <c r="L25" i="72"/>
  <c r="M25" i="72"/>
  <c r="N25" i="72"/>
  <c r="I26" i="72"/>
  <c r="J26" i="72"/>
  <c r="K26" i="72"/>
  <c r="L26" i="72"/>
  <c r="M26" i="72"/>
  <c r="N26" i="72"/>
  <c r="I27" i="72"/>
  <c r="J27" i="72"/>
  <c r="K27" i="72"/>
  <c r="L27" i="72"/>
  <c r="M27" i="72"/>
  <c r="N27" i="72"/>
  <c r="I28" i="72"/>
  <c r="J28" i="72"/>
  <c r="K28" i="72"/>
  <c r="L28" i="72"/>
  <c r="M28" i="72"/>
  <c r="N28" i="72"/>
  <c r="I29" i="72"/>
  <c r="J29" i="72"/>
  <c r="K29" i="72"/>
  <c r="L29" i="72"/>
  <c r="M29" i="72"/>
  <c r="N29" i="72"/>
  <c r="I30" i="72"/>
  <c r="J30" i="72"/>
  <c r="K30" i="72"/>
  <c r="L30" i="72"/>
  <c r="M30" i="72"/>
  <c r="N30" i="72"/>
  <c r="I31" i="72"/>
  <c r="J31" i="72"/>
  <c r="K31" i="72"/>
  <c r="L31" i="72"/>
  <c r="M31" i="72"/>
  <c r="N31" i="72"/>
  <c r="I32" i="72"/>
  <c r="J32" i="72"/>
  <c r="K32" i="72"/>
  <c r="L32" i="72"/>
  <c r="M32" i="72"/>
  <c r="N32" i="72"/>
  <c r="I33" i="72"/>
  <c r="J33" i="72"/>
  <c r="K33" i="72"/>
  <c r="L33" i="72"/>
  <c r="M33" i="72"/>
  <c r="N33" i="72"/>
  <c r="I34" i="72"/>
  <c r="J34" i="72"/>
  <c r="K34" i="72"/>
  <c r="L34" i="72"/>
  <c r="M34" i="72"/>
  <c r="N34" i="72"/>
  <c r="I35" i="72"/>
  <c r="J35" i="72"/>
  <c r="K35" i="72"/>
  <c r="L35" i="72"/>
  <c r="M35" i="72"/>
  <c r="N35" i="72"/>
  <c r="I36" i="72"/>
  <c r="J36" i="72"/>
  <c r="K36" i="72"/>
  <c r="L36" i="72"/>
  <c r="M36" i="72"/>
  <c r="N36" i="72"/>
  <c r="I23" i="72"/>
  <c r="N23" i="72"/>
  <c r="M23" i="72"/>
  <c r="L23" i="72"/>
  <c r="K23" i="72"/>
  <c r="J23" i="72"/>
  <c r="N22" i="72"/>
  <c r="M22" i="72"/>
  <c r="L22" i="72"/>
  <c r="K22" i="72"/>
  <c r="J22" i="72"/>
  <c r="I22" i="72"/>
  <c r="N21" i="72"/>
  <c r="M21" i="72"/>
  <c r="L21" i="72"/>
  <c r="K21" i="72"/>
  <c r="J21" i="72"/>
  <c r="I21" i="72"/>
  <c r="N20" i="72"/>
  <c r="M20" i="72"/>
  <c r="L20" i="72"/>
  <c r="K20" i="72"/>
  <c r="J20" i="72"/>
  <c r="I20" i="72"/>
  <c r="N19" i="72"/>
  <c r="M19" i="72"/>
  <c r="L19" i="72"/>
  <c r="K19" i="72"/>
  <c r="J19" i="72"/>
  <c r="I19" i="72"/>
  <c r="N18" i="72"/>
  <c r="M18" i="72"/>
  <c r="L18" i="72"/>
  <c r="K18" i="72"/>
  <c r="J18" i="72"/>
  <c r="I18" i="72"/>
  <c r="N17" i="72"/>
  <c r="M17" i="72"/>
  <c r="L17" i="72"/>
  <c r="K17" i="72"/>
  <c r="J17" i="72"/>
  <c r="I17" i="72"/>
  <c r="N16" i="72"/>
  <c r="M16" i="72"/>
  <c r="L16" i="72"/>
  <c r="K16" i="72"/>
  <c r="J16" i="72"/>
  <c r="I16" i="72"/>
  <c r="N15" i="72"/>
  <c r="M15" i="72"/>
  <c r="L15" i="72"/>
  <c r="K15" i="72"/>
  <c r="J15" i="72"/>
  <c r="I15" i="72"/>
  <c r="N14" i="72"/>
  <c r="M14" i="72"/>
  <c r="L14" i="72"/>
  <c r="K14" i="72"/>
  <c r="J14" i="72"/>
  <c r="I14" i="72"/>
  <c r="N13" i="72"/>
  <c r="M13" i="72"/>
  <c r="L13" i="72"/>
  <c r="K13" i="72"/>
  <c r="J13" i="72"/>
  <c r="I13" i="72"/>
  <c r="N12" i="72"/>
  <c r="M12" i="72"/>
  <c r="L12" i="72"/>
  <c r="K12" i="72"/>
  <c r="J12" i="72"/>
  <c r="I12" i="72"/>
  <c r="N11" i="72"/>
  <c r="M11" i="72"/>
  <c r="L11" i="72"/>
  <c r="K11" i="72"/>
  <c r="J11" i="72"/>
  <c r="I11" i="72"/>
  <c r="N10" i="72"/>
  <c r="M10" i="72"/>
  <c r="L10" i="72"/>
  <c r="K10" i="72"/>
  <c r="J10" i="72"/>
  <c r="I10" i="72"/>
  <c r="N9" i="72"/>
  <c r="M9" i="72"/>
  <c r="L9" i="72"/>
  <c r="K9" i="72"/>
  <c r="J9" i="72"/>
  <c r="I9" i="72"/>
  <c r="N8" i="72"/>
  <c r="M8" i="72"/>
  <c r="L8" i="72"/>
  <c r="K8" i="72"/>
  <c r="J8" i="72"/>
  <c r="I8" i="72"/>
  <c r="N7" i="72"/>
  <c r="M7" i="72"/>
  <c r="L7" i="72"/>
  <c r="K7" i="72"/>
  <c r="J7" i="72"/>
  <c r="I7" i="72"/>
  <c r="I76" i="72" l="1"/>
  <c r="G76" i="72" s="1"/>
  <c r="M76" i="72"/>
  <c r="J76" i="72"/>
  <c r="H76" i="72" s="1"/>
  <c r="L77" i="72"/>
  <c r="N76" i="72"/>
  <c r="M77" i="72"/>
  <c r="K77" i="72"/>
  <c r="L76" i="72"/>
  <c r="K76" i="72"/>
  <c r="N77" i="72"/>
  <c r="I8" i="21"/>
  <c r="J8" i="21"/>
  <c r="K8" i="21"/>
  <c r="L8" i="21"/>
  <c r="M8" i="21"/>
  <c r="N8" i="21"/>
  <c r="I7" i="21"/>
  <c r="J7" i="21"/>
  <c r="K7" i="21"/>
  <c r="L7" i="21"/>
  <c r="M7" i="21"/>
  <c r="N7" i="21"/>
  <c r="H77" i="72" l="1"/>
  <c r="H78" i="72" s="1"/>
  <c r="G77" i="72"/>
  <c r="G78" i="72" s="1"/>
  <c r="N8" i="69"/>
  <c r="N9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N7" i="69"/>
  <c r="L8" i="69"/>
  <c r="L9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L7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4" i="70"/>
  <c r="K25" i="70"/>
  <c r="K26" i="70"/>
  <c r="K7" i="70"/>
  <c r="M8" i="71"/>
  <c r="M9" i="71"/>
  <c r="M10" i="71"/>
  <c r="M11" i="71"/>
  <c r="M12" i="7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1" i="54"/>
  <c r="M12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M10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K8" i="49"/>
  <c r="K9" i="49"/>
  <c r="K10" i="49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9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M13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H79" i="72" l="1"/>
  <c r="H82" i="7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M19" i="18"/>
  <c r="M20" i="18"/>
  <c r="M8" i="18"/>
  <c r="M9" i="18"/>
  <c r="M10" i="18"/>
  <c r="M11" i="18"/>
  <c r="M12" i="18"/>
  <c r="M13" i="18"/>
  <c r="M14" i="18"/>
  <c r="M15" i="18"/>
  <c r="M16" i="18"/>
  <c r="M17" i="18"/>
  <c r="M18" i="18"/>
  <c r="M21" i="18"/>
  <c r="M22" i="18"/>
  <c r="M23" i="18"/>
  <c r="M24" i="18"/>
  <c r="M25" i="18"/>
  <c r="M7" i="18"/>
  <c r="M26" i="18" l="1"/>
  <c r="K9" i="18" l="1"/>
  <c r="K10" i="18"/>
  <c r="K12" i="18"/>
  <c r="K13" i="18"/>
  <c r="K14" i="18"/>
  <c r="K15" i="18"/>
  <c r="K16" i="18"/>
  <c r="K17" i="18"/>
  <c r="K18" i="18"/>
  <c r="K19" i="18"/>
  <c r="K20" i="18"/>
  <c r="K21" i="18"/>
  <c r="K22" i="18"/>
  <c r="K24" i="18"/>
  <c r="K25" i="18"/>
  <c r="K7" i="18"/>
  <c r="K26" i="18" l="1"/>
  <c r="K28" i="25"/>
  <c r="H12" i="28" l="1"/>
  <c r="J12" i="28"/>
  <c r="H14" i="28"/>
  <c r="J14" i="28"/>
  <c r="J16" i="28"/>
  <c r="H17" i="28"/>
  <c r="J17" i="28"/>
  <c r="H18" i="28"/>
  <c r="J18" i="28"/>
  <c r="H20" i="28"/>
  <c r="J20" i="28"/>
  <c r="H21" i="28"/>
  <c r="J21" i="28"/>
  <c r="H22" i="28"/>
  <c r="J22" i="28"/>
  <c r="H23" i="28"/>
  <c r="J23" i="28"/>
  <c r="H25" i="28"/>
  <c r="J25" i="28"/>
  <c r="H27" i="28"/>
  <c r="J27" i="28"/>
  <c r="H28" i="28"/>
  <c r="I28" i="28"/>
  <c r="J28" i="28"/>
  <c r="H29" i="28"/>
  <c r="J29" i="28"/>
  <c r="H30" i="28"/>
  <c r="J30" i="28"/>
  <c r="H31" i="28"/>
  <c r="J31" i="28"/>
  <c r="H32" i="28"/>
  <c r="J32" i="28"/>
  <c r="H33" i="28"/>
  <c r="J33" i="28"/>
  <c r="H34" i="28"/>
  <c r="J34" i="28"/>
  <c r="H35" i="28"/>
  <c r="J35" i="28"/>
  <c r="H36" i="28"/>
  <c r="J36" i="28"/>
  <c r="H37" i="28"/>
  <c r="J37" i="28"/>
  <c r="H38" i="28"/>
  <c r="J38" i="28"/>
  <c r="H39" i="28"/>
  <c r="J39" i="28"/>
  <c r="G36" i="28"/>
  <c r="G27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5" i="28"/>
  <c r="D23" i="28"/>
  <c r="D22" i="28"/>
  <c r="D21" i="28"/>
  <c r="D20" i="28"/>
  <c r="D18" i="28"/>
  <c r="D17" i="28"/>
  <c r="D14" i="28"/>
  <c r="D12" i="28"/>
  <c r="E12" i="28"/>
  <c r="F12" i="28"/>
  <c r="E14" i="28"/>
  <c r="F14" i="28"/>
  <c r="E17" i="28"/>
  <c r="F17" i="28"/>
  <c r="E18" i="28"/>
  <c r="F18" i="28"/>
  <c r="F19" i="28"/>
  <c r="E20" i="28"/>
  <c r="F20" i="28"/>
  <c r="E21" i="28"/>
  <c r="F21" i="28"/>
  <c r="E22" i="28"/>
  <c r="F22" i="28"/>
  <c r="E23" i="28"/>
  <c r="F23" i="28"/>
  <c r="E25" i="28"/>
  <c r="F25" i="28"/>
  <c r="E27" i="28"/>
  <c r="F27" i="28"/>
  <c r="E28" i="28"/>
  <c r="F28" i="28"/>
  <c r="E29" i="28"/>
  <c r="F29" i="28"/>
  <c r="E30" i="28"/>
  <c r="F30" i="28"/>
  <c r="E31" i="28"/>
  <c r="F31" i="28"/>
  <c r="E32" i="28"/>
  <c r="F32" i="28"/>
  <c r="E33" i="28"/>
  <c r="F33" i="28"/>
  <c r="E34" i="28"/>
  <c r="F34" i="28"/>
  <c r="E35" i="28"/>
  <c r="F35" i="28"/>
  <c r="E36" i="28"/>
  <c r="F36" i="28"/>
  <c r="E37" i="28"/>
  <c r="F37" i="28"/>
  <c r="E38" i="28"/>
  <c r="F38" i="28"/>
  <c r="E39" i="28"/>
  <c r="F39" i="28"/>
  <c r="O27" i="67"/>
  <c r="N28" i="66"/>
  <c r="O27" i="66"/>
  <c r="M28" i="65"/>
  <c r="I36" i="28" s="1"/>
  <c r="O27" i="65"/>
  <c r="O27" i="63"/>
  <c r="O27" i="62"/>
  <c r="J27" i="62"/>
  <c r="H27" i="62" s="1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27" i="29"/>
  <c r="O27" i="46"/>
  <c r="P27" i="46"/>
  <c r="O27" i="20"/>
  <c r="J8" i="69"/>
  <c r="K8" i="69"/>
  <c r="M8" i="69"/>
  <c r="N28" i="69"/>
  <c r="I39" i="28" s="1"/>
  <c r="O8" i="69"/>
  <c r="O28" i="69" s="1"/>
  <c r="J9" i="69"/>
  <c r="K9" i="69"/>
  <c r="M9" i="69"/>
  <c r="O9" i="69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N28" i="67" s="1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 s="1"/>
  <c r="H27" i="65" s="1"/>
  <c r="L8" i="65"/>
  <c r="N8" i="65"/>
  <c r="N28" i="65" s="1"/>
  <c r="H28" i="65" s="1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 s="1"/>
  <c r="N8" i="63"/>
  <c r="I9" i="63"/>
  <c r="J9" i="63"/>
  <c r="J27" i="63" s="1"/>
  <c r="H27" i="63" s="1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K28" i="62"/>
  <c r="G34" i="28" s="1"/>
  <c r="L8" i="62"/>
  <c r="M28" i="62"/>
  <c r="I34" i="28" s="1"/>
  <c r="N8" i="62"/>
  <c r="I9" i="62"/>
  <c r="J9" i="62"/>
  <c r="L9" i="62"/>
  <c r="N9" i="62"/>
  <c r="N28" i="62" s="1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 s="1"/>
  <c r="G27" i="60" s="1"/>
  <c r="J8" i="60"/>
  <c r="L8" i="60"/>
  <c r="N8" i="60"/>
  <c r="I9" i="60"/>
  <c r="J9" i="60"/>
  <c r="J27" i="60" s="1"/>
  <c r="H27" i="60" s="1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2" i="28" s="1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 s="1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I27" i="70" s="1"/>
  <c r="G27" i="70" s="1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27" i="28" s="1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J27" i="55" s="1"/>
  <c r="H27" i="55" s="1"/>
  <c r="L8" i="55"/>
  <c r="N8" i="55"/>
  <c r="I9" i="55"/>
  <c r="J9" i="55"/>
  <c r="L9" i="55"/>
  <c r="L28" i="55" s="1"/>
  <c r="H26" i="28" s="1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M8" i="54"/>
  <c r="N8" i="54"/>
  <c r="I9" i="54"/>
  <c r="I27" i="54" s="1"/>
  <c r="G27" i="54" s="1"/>
  <c r="J9" i="54"/>
  <c r="K9" i="54"/>
  <c r="L9" i="54"/>
  <c r="M9" i="54"/>
  <c r="M28" i="54" s="1"/>
  <c r="I25" i="28" s="1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2" i="28" s="1"/>
  <c r="L8" i="52"/>
  <c r="N8" i="52"/>
  <c r="I9" i="52"/>
  <c r="J9" i="52"/>
  <c r="L9" i="52"/>
  <c r="N9" i="52"/>
  <c r="N28" i="52" s="1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 s="1"/>
  <c r="H27" i="68" s="1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 s="1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J8" i="49"/>
  <c r="K28" i="49"/>
  <c r="G23" i="28" s="1"/>
  <c r="L8" i="49"/>
  <c r="N8" i="49"/>
  <c r="I9" i="49"/>
  <c r="I27" i="49" s="1"/>
  <c r="G27" i="49" s="1"/>
  <c r="J9" i="49"/>
  <c r="L9" i="49"/>
  <c r="N9" i="49"/>
  <c r="I10" i="49"/>
  <c r="J10" i="49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K28" i="48"/>
  <c r="G18" i="28" s="1"/>
  <c r="L8" i="48"/>
  <c r="L28" i="48" s="1"/>
  <c r="N8" i="48"/>
  <c r="I9" i="48"/>
  <c r="J9" i="48"/>
  <c r="L9" i="48"/>
  <c r="N9" i="48"/>
  <c r="N28" i="48" s="1"/>
  <c r="H28" i="48" s="1"/>
  <c r="I10" i="48"/>
  <c r="J10" i="48"/>
  <c r="L10" i="48"/>
  <c r="N10" i="48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 s="1"/>
  <c r="G27" i="26" s="1"/>
  <c r="J8" i="26"/>
  <c r="L8" i="26"/>
  <c r="N8" i="26"/>
  <c r="I9" i="26"/>
  <c r="J9" i="26"/>
  <c r="L9" i="26"/>
  <c r="M28" i="26"/>
  <c r="I17" i="28" s="1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J27" i="21"/>
  <c r="H27" i="21" s="1"/>
  <c r="M28" i="21"/>
  <c r="I15" i="28" s="1"/>
  <c r="I9" i="21"/>
  <c r="J9" i="21"/>
  <c r="L9" i="21"/>
  <c r="L28" i="21" s="1"/>
  <c r="H15" i="28" s="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8" i="47"/>
  <c r="M28" i="47" s="1"/>
  <c r="I14" i="28" s="1"/>
  <c r="N8" i="47"/>
  <c r="I9" i="47"/>
  <c r="I27" i="47" s="1"/>
  <c r="G27" i="47" s="1"/>
  <c r="J9" i="47"/>
  <c r="K9" i="47"/>
  <c r="L9" i="47"/>
  <c r="L28" i="47" s="1"/>
  <c r="M9" i="47"/>
  <c r="N9" i="47"/>
  <c r="I10" i="47"/>
  <c r="J10" i="47"/>
  <c r="K10" i="47"/>
  <c r="L10" i="47"/>
  <c r="M10" i="47"/>
  <c r="N10" i="47"/>
  <c r="I11" i="47"/>
  <c r="J11" i="47"/>
  <c r="K11" i="47"/>
  <c r="L11" i="47"/>
  <c r="M11" i="47"/>
  <c r="N11" i="47"/>
  <c r="I12" i="47"/>
  <c r="J12" i="47"/>
  <c r="K12" i="47"/>
  <c r="L12" i="47"/>
  <c r="M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J11" i="25"/>
  <c r="L11" i="25"/>
  <c r="N11" i="25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2" i="28" s="1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N16" i="45"/>
  <c r="I17" i="45"/>
  <c r="J17" i="45"/>
  <c r="L17" i="45"/>
  <c r="N17" i="45"/>
  <c r="I18" i="45"/>
  <c r="J18" i="45"/>
  <c r="L18" i="45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8" i="29"/>
  <c r="J8" i="29"/>
  <c r="L8" i="29"/>
  <c r="N8" i="29"/>
  <c r="I9" i="29"/>
  <c r="J9" i="29"/>
  <c r="K28" i="29"/>
  <c r="G9" i="28" s="1"/>
  <c r="L9" i="29"/>
  <c r="N9" i="29"/>
  <c r="I10" i="29"/>
  <c r="J10" i="29"/>
  <c r="L10" i="29"/>
  <c r="N10" i="29"/>
  <c r="I11" i="29"/>
  <c r="J11" i="29"/>
  <c r="L11" i="29"/>
  <c r="N11" i="29"/>
  <c r="I12" i="29"/>
  <c r="J12" i="29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8" i="20"/>
  <c r="J8" i="20"/>
  <c r="L8" i="20"/>
  <c r="N8" i="20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26" i="20"/>
  <c r="J26" i="20"/>
  <c r="L26" i="20"/>
  <c r="N26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O7" i="69"/>
  <c r="M7" i="69"/>
  <c r="M28" i="69" s="1"/>
  <c r="L28" i="69"/>
  <c r="H28" i="69" s="1"/>
  <c r="K7" i="69"/>
  <c r="J7" i="69"/>
  <c r="J27" i="69" s="1"/>
  <c r="N7" i="67"/>
  <c r="M28" i="67"/>
  <c r="I38" i="28" s="1"/>
  <c r="L7" i="67"/>
  <c r="L28" i="67" s="1"/>
  <c r="K28" i="67"/>
  <c r="G38" i="28" s="1"/>
  <c r="J7" i="67"/>
  <c r="J27" i="67" s="1"/>
  <c r="H27" i="67" s="1"/>
  <c r="I7" i="67"/>
  <c r="I27" i="67" s="1"/>
  <c r="G27" i="67" s="1"/>
  <c r="N7" i="66"/>
  <c r="M28" i="66"/>
  <c r="I37" i="28" s="1"/>
  <c r="L7" i="66"/>
  <c r="L28" i="66" s="1"/>
  <c r="J7" i="66"/>
  <c r="J27" i="66" s="1"/>
  <c r="H27" i="66" s="1"/>
  <c r="I7" i="66"/>
  <c r="I27" i="66" s="1"/>
  <c r="G27" i="66" s="1"/>
  <c r="N7" i="65"/>
  <c r="L7" i="65"/>
  <c r="L28" i="65" s="1"/>
  <c r="K28" i="65"/>
  <c r="G28" i="65" s="1"/>
  <c r="J7" i="65"/>
  <c r="I7" i="65"/>
  <c r="I27" i="65" s="1"/>
  <c r="G27" i="65" s="1"/>
  <c r="N7" i="63"/>
  <c r="N28" i="63" s="1"/>
  <c r="M28" i="63"/>
  <c r="I35" i="28" s="1"/>
  <c r="L7" i="63"/>
  <c r="K28" i="63"/>
  <c r="G35" i="28" s="1"/>
  <c r="J7" i="63"/>
  <c r="I7" i="63"/>
  <c r="I27" i="63" s="1"/>
  <c r="G27" i="63" s="1"/>
  <c r="N7" i="62"/>
  <c r="L7" i="62"/>
  <c r="L28" i="62" s="1"/>
  <c r="J7" i="62"/>
  <c r="I7" i="62"/>
  <c r="I27" i="62" s="1"/>
  <c r="G27" i="62" s="1"/>
  <c r="N7" i="60"/>
  <c r="N28" i="60" s="1"/>
  <c r="H28" i="60" s="1"/>
  <c r="M28" i="60"/>
  <c r="I33" i="28" s="1"/>
  <c r="L7" i="60"/>
  <c r="L28" i="60" s="1"/>
  <c r="K28" i="60"/>
  <c r="J7" i="60"/>
  <c r="I7" i="60"/>
  <c r="N7" i="59"/>
  <c r="N28" i="59" s="1"/>
  <c r="H28" i="59" s="1"/>
  <c r="M28" i="59"/>
  <c r="I32" i="28" s="1"/>
  <c r="L7" i="59"/>
  <c r="L28" i="59" s="1"/>
  <c r="J7" i="59"/>
  <c r="J27" i="59" s="1"/>
  <c r="H27" i="59" s="1"/>
  <c r="I7" i="59"/>
  <c r="I27" i="59" s="1"/>
  <c r="G27" i="59" s="1"/>
  <c r="N7" i="58"/>
  <c r="M28" i="58"/>
  <c r="I31" i="28" s="1"/>
  <c r="L7" i="58"/>
  <c r="L28" i="58" s="1"/>
  <c r="H28" i="58" s="1"/>
  <c r="K28" i="58"/>
  <c r="J7" i="58"/>
  <c r="J27" i="58" s="1"/>
  <c r="H27" i="58" s="1"/>
  <c r="H29" i="58" s="1"/>
  <c r="I7" i="58"/>
  <c r="I27" i="58" s="1"/>
  <c r="G27" i="58" s="1"/>
  <c r="N7" i="57"/>
  <c r="M28" i="57"/>
  <c r="I30" i="28" s="1"/>
  <c r="L7" i="57"/>
  <c r="L28" i="57" s="1"/>
  <c r="H28" i="57" s="1"/>
  <c r="J7" i="57"/>
  <c r="J27" i="57" s="1"/>
  <c r="H27" i="57" s="1"/>
  <c r="H29" i="57" s="1"/>
  <c r="I7" i="57"/>
  <c r="I27" i="57" s="1"/>
  <c r="G27" i="57" s="1"/>
  <c r="N7" i="70"/>
  <c r="N28" i="70" s="1"/>
  <c r="M28" i="70"/>
  <c r="I29" i="28" s="1"/>
  <c r="L7" i="70"/>
  <c r="L28" i="70" s="1"/>
  <c r="H28" i="70" s="1"/>
  <c r="K28" i="70"/>
  <c r="J7" i="70"/>
  <c r="J27" i="70" s="1"/>
  <c r="H27" i="70" s="1"/>
  <c r="I7" i="70"/>
  <c r="N7" i="71"/>
  <c r="N28" i="71" s="1"/>
  <c r="M28" i="71"/>
  <c r="L7" i="71"/>
  <c r="L28" i="71" s="1"/>
  <c r="K28" i="71"/>
  <c r="G28" i="28" s="1"/>
  <c r="J7" i="71"/>
  <c r="J27" i="71" s="1"/>
  <c r="H27" i="71" s="1"/>
  <c r="I7" i="71"/>
  <c r="I27" i="71" s="1"/>
  <c r="G27" i="71" s="1"/>
  <c r="N7" i="56"/>
  <c r="N28" i="56" s="1"/>
  <c r="L7" i="56"/>
  <c r="L28" i="56" s="1"/>
  <c r="K28" i="56"/>
  <c r="J7" i="56"/>
  <c r="J27" i="56" s="1"/>
  <c r="H27" i="56" s="1"/>
  <c r="I7" i="56"/>
  <c r="I27" i="56" s="1"/>
  <c r="G27" i="56" s="1"/>
  <c r="N7" i="55"/>
  <c r="N28" i="55" s="1"/>
  <c r="J26" i="28" s="1"/>
  <c r="L7" i="55"/>
  <c r="J7" i="55"/>
  <c r="I7" i="55"/>
  <c r="G27" i="55" s="1"/>
  <c r="G29" i="55" s="1"/>
  <c r="N7" i="54"/>
  <c r="N28" i="54" s="1"/>
  <c r="H28" i="54" s="1"/>
  <c r="M7" i="54"/>
  <c r="L7" i="54"/>
  <c r="K28" i="54"/>
  <c r="G28" i="54" s="1"/>
  <c r="J7" i="54"/>
  <c r="J27" i="54" s="1"/>
  <c r="H27" i="54" s="1"/>
  <c r="H29" i="54" s="1"/>
  <c r="I7" i="54"/>
  <c r="N7" i="53"/>
  <c r="N28" i="53" s="1"/>
  <c r="J24" i="28" s="1"/>
  <c r="M28" i="53"/>
  <c r="I24" i="28" s="1"/>
  <c r="L7" i="53"/>
  <c r="K28" i="53"/>
  <c r="G24" i="28" s="1"/>
  <c r="J7" i="53"/>
  <c r="J27" i="53" s="1"/>
  <c r="H27" i="53" s="1"/>
  <c r="I7" i="53"/>
  <c r="I27" i="53" s="1"/>
  <c r="G27" i="53" s="1"/>
  <c r="N7" i="52"/>
  <c r="M28" i="52"/>
  <c r="I22" i="28" s="1"/>
  <c r="L7" i="52"/>
  <c r="L28" i="52" s="1"/>
  <c r="J7" i="52"/>
  <c r="J27" i="52" s="1"/>
  <c r="H27" i="52" s="1"/>
  <c r="I7" i="52"/>
  <c r="I27" i="52" s="1"/>
  <c r="G27" i="52" s="1"/>
  <c r="N7" i="68"/>
  <c r="N28" i="68" s="1"/>
  <c r="M28" i="68"/>
  <c r="I21" i="28" s="1"/>
  <c r="L7" i="68"/>
  <c r="L28" i="68" s="1"/>
  <c r="K28" i="68"/>
  <c r="J7" i="68"/>
  <c r="I7" i="68"/>
  <c r="I27" i="68" s="1"/>
  <c r="G27" i="68" s="1"/>
  <c r="N7" i="50"/>
  <c r="N28" i="50" s="1"/>
  <c r="H28" i="50" s="1"/>
  <c r="M28" i="50"/>
  <c r="I20" i="28" s="1"/>
  <c r="L7" i="50"/>
  <c r="K28" i="50"/>
  <c r="J7" i="50"/>
  <c r="J27" i="50" s="1"/>
  <c r="H27" i="50" s="1"/>
  <c r="H29" i="50" s="1"/>
  <c r="I7" i="50"/>
  <c r="I27" i="50" s="1"/>
  <c r="G27" i="50" s="1"/>
  <c r="N7" i="49"/>
  <c r="N28" i="49" s="1"/>
  <c r="M28" i="49"/>
  <c r="I23" i="28" s="1"/>
  <c r="L7" i="49"/>
  <c r="L28" i="49" s="1"/>
  <c r="J7" i="49"/>
  <c r="J27" i="49" s="1"/>
  <c r="H27" i="49" s="1"/>
  <c r="I7" i="49"/>
  <c r="N7" i="24"/>
  <c r="N28" i="24" s="1"/>
  <c r="J19" i="28" s="1"/>
  <c r="M28" i="24"/>
  <c r="I19" i="28" s="1"/>
  <c r="L7" i="24"/>
  <c r="K28" i="24"/>
  <c r="G19" i="28" s="1"/>
  <c r="J7" i="24"/>
  <c r="J27" i="24" s="1"/>
  <c r="H27" i="24" s="1"/>
  <c r="I7" i="24"/>
  <c r="I27" i="24" s="1"/>
  <c r="G27" i="24" s="1"/>
  <c r="N7" i="48"/>
  <c r="M28" i="48"/>
  <c r="I18" i="28" s="1"/>
  <c r="L7" i="48"/>
  <c r="J7" i="48"/>
  <c r="J27" i="48" s="1"/>
  <c r="H27" i="48" s="1"/>
  <c r="I7" i="48"/>
  <c r="I27" i="48" s="1"/>
  <c r="G27" i="48" s="1"/>
  <c r="N7" i="26"/>
  <c r="N28" i="26" s="1"/>
  <c r="L7" i="26"/>
  <c r="L28" i="26" s="1"/>
  <c r="H28" i="26" s="1"/>
  <c r="K28" i="26"/>
  <c r="J7" i="26"/>
  <c r="J27" i="26" s="1"/>
  <c r="H27" i="26" s="1"/>
  <c r="I7" i="26"/>
  <c r="N7" i="23"/>
  <c r="N28" i="23" s="1"/>
  <c r="L7" i="23"/>
  <c r="K28" i="23"/>
  <c r="G16" i="28" s="1"/>
  <c r="J7" i="23"/>
  <c r="J27" i="23" s="1"/>
  <c r="H27" i="23" s="1"/>
  <c r="I7" i="23"/>
  <c r="G27" i="23" s="1"/>
  <c r="G29" i="23" s="1"/>
  <c r="N28" i="21"/>
  <c r="J15" i="28" s="1"/>
  <c r="K28" i="21"/>
  <c r="G15" i="28" s="1"/>
  <c r="I27" i="21"/>
  <c r="G27" i="21" s="1"/>
  <c r="N7" i="47"/>
  <c r="N28" i="47" s="1"/>
  <c r="H28" i="47" s="1"/>
  <c r="M7" i="47"/>
  <c r="L7" i="47"/>
  <c r="K7" i="47"/>
  <c r="K28" i="47" s="1"/>
  <c r="G28" i="47" s="1"/>
  <c r="C14" i="28" s="1"/>
  <c r="J7" i="47"/>
  <c r="J27" i="47" s="1"/>
  <c r="H27" i="47" s="1"/>
  <c r="H29" i="47" s="1"/>
  <c r="I7" i="47"/>
  <c r="N7" i="25"/>
  <c r="M28" i="25"/>
  <c r="I13" i="28" s="1"/>
  <c r="L7" i="25"/>
  <c r="J7" i="25"/>
  <c r="I7" i="25"/>
  <c r="N7" i="22"/>
  <c r="N28" i="22" s="1"/>
  <c r="H28" i="22" s="1"/>
  <c r="M28" i="22"/>
  <c r="I12" i="28" s="1"/>
  <c r="L7" i="22"/>
  <c r="L28" i="22" s="1"/>
  <c r="J7" i="22"/>
  <c r="J27" i="22" s="1"/>
  <c r="H27" i="22" s="1"/>
  <c r="H29" i="22" s="1"/>
  <c r="I7" i="22"/>
  <c r="I27" i="22" s="1"/>
  <c r="G27" i="22" s="1"/>
  <c r="N7" i="45"/>
  <c r="M28" i="45"/>
  <c r="I10" i="28" s="1"/>
  <c r="L7" i="45"/>
  <c r="L28" i="45" s="1"/>
  <c r="J7" i="45"/>
  <c r="J27" i="45" s="1"/>
  <c r="H27" i="45" s="1"/>
  <c r="I7" i="45"/>
  <c r="I27" i="45" s="1"/>
  <c r="G27" i="45" s="1"/>
  <c r="N7" i="29"/>
  <c r="N28" i="29" s="1"/>
  <c r="J9" i="28" s="1"/>
  <c r="M28" i="29"/>
  <c r="I9" i="28" s="1"/>
  <c r="L7" i="29"/>
  <c r="L28" i="29" s="1"/>
  <c r="H9" i="28" s="1"/>
  <c r="J7" i="29"/>
  <c r="J27" i="29" s="1"/>
  <c r="H27" i="29" s="1"/>
  <c r="I7" i="29"/>
  <c r="I27" i="29" s="1"/>
  <c r="G27" i="29" s="1"/>
  <c r="N7" i="46"/>
  <c r="M28" i="46"/>
  <c r="I11" i="28" s="1"/>
  <c r="L7" i="46"/>
  <c r="L28" i="46" s="1"/>
  <c r="H11" i="28" s="1"/>
  <c r="K28" i="46"/>
  <c r="J7" i="46"/>
  <c r="I7" i="46"/>
  <c r="N7" i="20"/>
  <c r="M28" i="20"/>
  <c r="I7" i="28" s="1"/>
  <c r="L7" i="20"/>
  <c r="J7" i="20"/>
  <c r="J27" i="20" s="1"/>
  <c r="H27" i="20" s="1"/>
  <c r="I7" i="20"/>
  <c r="I27" i="20" s="1"/>
  <c r="G27" i="20" s="1"/>
  <c r="M28" i="19"/>
  <c r="I8" i="28" s="1"/>
  <c r="K28" i="19"/>
  <c r="G28" i="19" s="1"/>
  <c r="I8" i="18"/>
  <c r="J8" i="18"/>
  <c r="L8" i="18"/>
  <c r="N8" i="18"/>
  <c r="I9" i="18"/>
  <c r="J9" i="18"/>
  <c r="L9" i="18"/>
  <c r="N9" i="18"/>
  <c r="I10" i="18"/>
  <c r="J10" i="18"/>
  <c r="L10" i="18"/>
  <c r="N10" i="18"/>
  <c r="I11" i="18"/>
  <c r="L11" i="18"/>
  <c r="N11" i="18"/>
  <c r="I12" i="18"/>
  <c r="J12" i="18"/>
  <c r="L12" i="18"/>
  <c r="N12" i="18"/>
  <c r="I13" i="18"/>
  <c r="J13" i="18"/>
  <c r="L13" i="18"/>
  <c r="N13" i="18"/>
  <c r="I14" i="18"/>
  <c r="L14" i="18"/>
  <c r="N14" i="18"/>
  <c r="I15" i="18"/>
  <c r="J15" i="18"/>
  <c r="L15" i="18"/>
  <c r="N15" i="18"/>
  <c r="I16" i="18"/>
  <c r="J16" i="18"/>
  <c r="L16" i="18"/>
  <c r="N16" i="18"/>
  <c r="I17" i="18"/>
  <c r="J17" i="18"/>
  <c r="L17" i="18"/>
  <c r="N17" i="18"/>
  <c r="I18" i="18"/>
  <c r="J18" i="18"/>
  <c r="L18" i="18"/>
  <c r="N18" i="18"/>
  <c r="I19" i="18"/>
  <c r="J19" i="18"/>
  <c r="L19" i="18"/>
  <c r="N19" i="18"/>
  <c r="I20" i="18"/>
  <c r="J20" i="18"/>
  <c r="L20" i="18"/>
  <c r="N20" i="18"/>
  <c r="I21" i="18"/>
  <c r="J21" i="18"/>
  <c r="L21" i="18"/>
  <c r="N21" i="18"/>
  <c r="I22" i="18"/>
  <c r="J22" i="18"/>
  <c r="L22" i="18"/>
  <c r="N22" i="18"/>
  <c r="I23" i="18"/>
  <c r="J23" i="18"/>
  <c r="L23" i="18"/>
  <c r="N23" i="18"/>
  <c r="I24" i="18"/>
  <c r="J24" i="18"/>
  <c r="L24" i="18"/>
  <c r="N24" i="18"/>
  <c r="I25" i="18"/>
  <c r="J25" i="18"/>
  <c r="L25" i="18"/>
  <c r="N25" i="18"/>
  <c r="N7" i="18"/>
  <c r="L7" i="18"/>
  <c r="N7" i="19"/>
  <c r="N28" i="19" s="1"/>
  <c r="J8" i="28" s="1"/>
  <c r="J7" i="19"/>
  <c r="L7" i="19"/>
  <c r="C4" i="28"/>
  <c r="C3" i="28"/>
  <c r="J7" i="18"/>
  <c r="I7" i="1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45" l="1"/>
  <c r="J10" i="28" s="1"/>
  <c r="F10" i="28"/>
  <c r="H28" i="45"/>
  <c r="H29" i="45" s="1"/>
  <c r="D10" i="28" s="1"/>
  <c r="E10" i="28"/>
  <c r="H10" i="28"/>
  <c r="N28" i="46"/>
  <c r="J11" i="28" s="1"/>
  <c r="I27" i="46"/>
  <c r="J27" i="46"/>
  <c r="I26" i="18"/>
  <c r="F9" i="28"/>
  <c r="E9" i="28"/>
  <c r="N26" i="18"/>
  <c r="L26" i="18"/>
  <c r="F15" i="28"/>
  <c r="E15" i="28"/>
  <c r="G39" i="28"/>
  <c r="G28" i="66"/>
  <c r="G37" i="28"/>
  <c r="G28" i="60"/>
  <c r="G33" i="28"/>
  <c r="G28" i="58"/>
  <c r="G31" i="28"/>
  <c r="G28" i="57"/>
  <c r="G30" i="28"/>
  <c r="G28" i="70"/>
  <c r="G29" i="28"/>
  <c r="G28" i="56"/>
  <c r="C27" i="28" s="1"/>
  <c r="G25" i="28"/>
  <c r="G28" i="68"/>
  <c r="G21" i="28"/>
  <c r="G28" i="50"/>
  <c r="G20" i="28"/>
  <c r="G28" i="26"/>
  <c r="G17" i="28"/>
  <c r="G14" i="28"/>
  <c r="G28" i="25"/>
  <c r="G28" i="45"/>
  <c r="G10" i="28"/>
  <c r="G28" i="46"/>
  <c r="G11" i="28"/>
  <c r="E7" i="28"/>
  <c r="J27" i="19"/>
  <c r="F8" i="28" s="1"/>
  <c r="L28" i="19"/>
  <c r="G8" i="28"/>
  <c r="K28" i="55"/>
  <c r="M28" i="55"/>
  <c r="I26" i="28" s="1"/>
  <c r="F26" i="28"/>
  <c r="L28" i="25"/>
  <c r="H13" i="28" s="1"/>
  <c r="N28" i="25"/>
  <c r="J13" i="28" s="1"/>
  <c r="J27" i="25"/>
  <c r="H27" i="25" s="1"/>
  <c r="G13" i="28"/>
  <c r="F13" i="28"/>
  <c r="E26" i="28"/>
  <c r="L28" i="24"/>
  <c r="H19" i="28" s="1"/>
  <c r="E19" i="28"/>
  <c r="M28" i="23"/>
  <c r="I16" i="28" s="1"/>
  <c r="E16" i="28"/>
  <c r="L28" i="23"/>
  <c r="H16" i="28" s="1"/>
  <c r="F16" i="28"/>
  <c r="F7" i="28"/>
  <c r="N28" i="20"/>
  <c r="L28" i="20"/>
  <c r="H7" i="28" s="1"/>
  <c r="K28" i="20"/>
  <c r="G7" i="28" s="1"/>
  <c r="L28" i="53"/>
  <c r="H24" i="28" s="1"/>
  <c r="F24" i="28"/>
  <c r="E24" i="28"/>
  <c r="M27" i="18"/>
  <c r="L27" i="18"/>
  <c r="H27" i="18" s="1"/>
  <c r="I28" i="69"/>
  <c r="G28" i="67"/>
  <c r="C38" i="28" s="1"/>
  <c r="H28" i="67"/>
  <c r="H29" i="67" s="1"/>
  <c r="H28" i="66"/>
  <c r="H29" i="66" s="1"/>
  <c r="H29" i="65"/>
  <c r="H28" i="63"/>
  <c r="G28" i="63"/>
  <c r="C35" i="28" s="1"/>
  <c r="H29" i="63"/>
  <c r="H28" i="62"/>
  <c r="G28" i="62"/>
  <c r="H29" i="62"/>
  <c r="H29" i="60"/>
  <c r="H29" i="59"/>
  <c r="G28" i="59"/>
  <c r="H29" i="70"/>
  <c r="H28" i="71"/>
  <c r="H29" i="71" s="1"/>
  <c r="G28" i="71"/>
  <c r="H28" i="56"/>
  <c r="H29" i="56" s="1"/>
  <c r="H28" i="55"/>
  <c r="H29" i="55" s="1"/>
  <c r="D26" i="28" s="1"/>
  <c r="H28" i="53"/>
  <c r="H29" i="53" s="1"/>
  <c r="D24" i="28" s="1"/>
  <c r="G28" i="53"/>
  <c r="C24" i="28" s="1"/>
  <c r="H28" i="52"/>
  <c r="H29" i="52" s="1"/>
  <c r="G28" i="52"/>
  <c r="C22" i="28" s="1"/>
  <c r="H28" i="68"/>
  <c r="H29" i="68" s="1"/>
  <c r="H28" i="49"/>
  <c r="H29" i="49"/>
  <c r="G28" i="49"/>
  <c r="H28" i="24"/>
  <c r="H29" i="24" s="1"/>
  <c r="D19" i="28" s="1"/>
  <c r="G28" i="24"/>
  <c r="C19" i="28" s="1"/>
  <c r="H29" i="48"/>
  <c r="G28" i="48"/>
  <c r="C17" i="28"/>
  <c r="H29" i="26"/>
  <c r="H28" i="23"/>
  <c r="H29" i="23" s="1"/>
  <c r="D16" i="28" s="1"/>
  <c r="G28" i="21"/>
  <c r="H28" i="21"/>
  <c r="H29" i="21" s="1"/>
  <c r="D15" i="28" s="1"/>
  <c r="G28" i="22"/>
  <c r="G28" i="29"/>
  <c r="H28" i="29"/>
  <c r="H29" i="29" s="1"/>
  <c r="D9" i="28" s="1"/>
  <c r="C37" i="28"/>
  <c r="C21" i="28"/>
  <c r="K27" i="18"/>
  <c r="N27" i="18"/>
  <c r="C4" i="19"/>
  <c r="P27" i="71"/>
  <c r="C4" i="71"/>
  <c r="P27" i="70"/>
  <c r="C4" i="70"/>
  <c r="C4" i="69"/>
  <c r="C4" i="67"/>
  <c r="C4" i="66"/>
  <c r="C4" i="65"/>
  <c r="C4" i="63"/>
  <c r="C4" i="62"/>
  <c r="C4" i="60"/>
  <c r="C4" i="59"/>
  <c r="C4" i="58"/>
  <c r="C4" i="57"/>
  <c r="C4" i="56"/>
  <c r="C4" i="55"/>
  <c r="C4" i="54"/>
  <c r="C4" i="53"/>
  <c r="C4" i="52"/>
  <c r="C4" i="68"/>
  <c r="C4" i="50"/>
  <c r="C4" i="49"/>
  <c r="C4" i="24"/>
  <c r="C4" i="48"/>
  <c r="C4" i="26"/>
  <c r="C4" i="23"/>
  <c r="C4" i="21"/>
  <c r="C4" i="47"/>
  <c r="C4" i="25"/>
  <c r="C4" i="22"/>
  <c r="C4" i="45"/>
  <c r="C4" i="29"/>
  <c r="C4" i="46"/>
  <c r="C4" i="20"/>
  <c r="H28" i="46" l="1"/>
  <c r="H27" i="46"/>
  <c r="H29" i="46" s="1"/>
  <c r="D11" i="28" s="1"/>
  <c r="F11" i="28"/>
  <c r="G27" i="46"/>
  <c r="E11" i="28"/>
  <c r="G27" i="18"/>
  <c r="G28" i="18" s="1"/>
  <c r="C9" i="28"/>
  <c r="C36" i="28"/>
  <c r="C34" i="28"/>
  <c r="C33" i="28"/>
  <c r="C32" i="28"/>
  <c r="C31" i="28"/>
  <c r="C30" i="28"/>
  <c r="C29" i="28"/>
  <c r="C28" i="28"/>
  <c r="I40" i="28"/>
  <c r="G28" i="55"/>
  <c r="C26" i="28" s="1"/>
  <c r="G26" i="28"/>
  <c r="C25" i="28"/>
  <c r="C20" i="28"/>
  <c r="C23" i="28"/>
  <c r="C18" i="28"/>
  <c r="C12" i="28"/>
  <c r="C10" i="28"/>
  <c r="C11" i="28"/>
  <c r="G28" i="20"/>
  <c r="H8" i="28"/>
  <c r="H40" i="28" s="1"/>
  <c r="H28" i="19"/>
  <c r="G40" i="28"/>
  <c r="H28" i="25"/>
  <c r="H29" i="25" s="1"/>
  <c r="E13" i="28"/>
  <c r="G28" i="23"/>
  <c r="C16" i="28" s="1"/>
  <c r="H28" i="20"/>
  <c r="H29" i="20" s="1"/>
  <c r="D7" i="28" s="1"/>
  <c r="J7" i="28"/>
  <c r="J40" i="28" s="1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27" i="29"/>
  <c r="P27" i="20"/>
  <c r="P27" i="19"/>
  <c r="C7" i="28" l="1"/>
  <c r="C41" i="28"/>
  <c r="C15" i="28"/>
  <c r="D13" i="28"/>
  <c r="D41" i="28"/>
  <c r="N27" i="69"/>
  <c r="K27" i="69"/>
  <c r="I27" i="69" s="1"/>
  <c r="H27" i="69"/>
  <c r="C39" i="28" s="1"/>
  <c r="O27" i="69"/>
  <c r="C13" i="28" l="1"/>
  <c r="I29" i="69"/>
  <c r="J26" i="18" l="1"/>
  <c r="H26" i="18" s="1"/>
  <c r="H28" i="18" s="1"/>
  <c r="H27" i="19" l="1"/>
  <c r="H29" i="19" s="1"/>
  <c r="I27" i="19"/>
  <c r="O27" i="19"/>
  <c r="E5" i="11"/>
  <c r="E4" i="11"/>
  <c r="F4" i="11" s="1"/>
  <c r="D7" i="11"/>
  <c r="F3" i="11"/>
  <c r="I3" i="11"/>
  <c r="J3" i="11"/>
  <c r="L3" i="11" s="1"/>
  <c r="I4" i="11"/>
  <c r="J4" i="11"/>
  <c r="L4" i="11" s="1"/>
  <c r="I5" i="11"/>
  <c r="J5" i="11"/>
  <c r="L5" i="11" s="1"/>
  <c r="D8" i="28" l="1"/>
  <c r="G27" i="19"/>
  <c r="E8" i="28"/>
  <c r="E40" i="28" s="1"/>
  <c r="C40" i="28" s="1"/>
  <c r="C42" i="28" s="1"/>
  <c r="E6" i="11"/>
  <c r="E7" i="11" s="1"/>
  <c r="F5" i="11"/>
  <c r="M3" i="11"/>
  <c r="C8" i="28" l="1"/>
  <c r="F40" i="28"/>
  <c r="D40" i="28" s="1"/>
  <c r="D42" i="28" s="1"/>
  <c r="D43" i="28" s="1"/>
  <c r="F6" i="11"/>
  <c r="G3" i="11" s="1"/>
  <c r="F7" i="11" l="1"/>
  <c r="C13" i="7"/>
  <c r="C12" i="7"/>
  <c r="I11" i="7"/>
  <c r="C11" i="7"/>
  <c r="O11" i="7" l="1"/>
  <c r="P11" i="7" s="1"/>
  <c r="M11" i="7"/>
  <c r="N11" i="7" s="1"/>
  <c r="E3" i="7" s="1"/>
  <c r="J11" i="7"/>
  <c r="K11" i="7" s="1"/>
  <c r="D5" i="7" l="1"/>
  <c r="L11" i="7"/>
  <c r="R11" i="7" s="1"/>
  <c r="Q11" i="7"/>
  <c r="D6" i="7" s="1"/>
  <c r="E4" i="7"/>
  <c r="D4" i="7"/>
  <c r="D3" i="7"/>
  <c r="E5" i="7" l="1"/>
  <c r="E6" i="7"/>
</calcChain>
</file>

<file path=xl/comments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<sst xmlns="http://schemas.openxmlformats.org/spreadsheetml/2006/main" count="1978" uniqueCount="381">
  <si>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</si>
  <si>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</si>
  <si>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</si>
  <si>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</si>
  <si>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</si>
  <si>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</si>
  <si>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</si>
  <si>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</si>
  <si>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</si>
  <si>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</si>
  <si>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</si>
  <si>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</si>
  <si>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</si>
  <si>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</si>
  <si>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</si>
  <si>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</si>
  <si>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</si>
  <si>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</si>
  <si>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</si>
  <si>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</si>
  <si>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</si>
  <si>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</si>
  <si>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</si>
  <si>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</si>
  <si>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</si>
  <si>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</si>
  <si>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</si>
  <si>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</si>
  <si>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</si>
  <si>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</si>
  <si>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</si>
  <si>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</si>
  <si>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</si>
  <si>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</si>
  <si>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</si>
  <si>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</si>
  <si>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</si>
  <si>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</si>
  <si>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</si>
  <si>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</si>
  <si>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</si>
  <si>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</si>
  <si>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</si>
  <si>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</si>
  <si>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</si>
  <si>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</si>
  <si>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</si>
  <si>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</si>
  <si>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</si>
  <si>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</si>
  <si>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</si>
  <si>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</si>
  <si>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</si>
  <si>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</si>
  <si>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</si>
  <si>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</si>
  <si>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</si>
  <si>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</si>
  <si>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</si>
  <si>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</si>
  <si>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</si>
  <si>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</si>
  <si>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</si>
  <si>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</si>
  <si>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</si>
  <si>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</si>
  <si>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</si>
  <si>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</si>
  <si>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</si>
  <si>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</si>
  <si>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</si>
  <si>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</si>
  <si>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</si>
  <si>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</si>
  <si>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</si>
  <si>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</si>
  <si>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</si>
  <si>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</si>
  <si>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</si>
  <si>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</si>
  <si>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</si>
  <si>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</si>
  <si>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</si>
  <si>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</si>
  <si>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</si>
  <si>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</si>
  <si>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</si>
  <si>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</si>
  <si>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</si>
  <si>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</si>
  <si>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</si>
  <si>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</si>
  <si>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</si>
  <si>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</si>
  <si>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</si>
  <si>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</si>
  <si>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</si>
  <si>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</si>
  <si>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</si>
  <si>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</si>
  <si>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</si>
  <si>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</si>
  <si>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</si>
  <si>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</si>
  <si>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</si>
  <si>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Sociálna poisťovňa</t>
  </si>
  <si>
    <t>MDOP</t>
  </si>
  <si>
    <t>MP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</si>
  <si>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</si>
  <si>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</si>
  <si>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</si>
  <si>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</si>
  <si>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</si>
  <si>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</si>
  <si>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</si>
  <si>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</si>
  <si>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</si>
  <si>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</si>
  <si>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</si>
  <si>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</si>
  <si>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</si>
  <si>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</si>
  <si>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</si>
  <si>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</si>
  <si>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</si>
  <si>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SP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</si>
  <si>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</si>
  <si>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</si>
  <si>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</si>
  <si>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</si>
  <si>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</si>
  <si>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</si>
  <si>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</si>
  <si>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</si>
  <si>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</si>
  <si>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</si>
  <si>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</si>
  <si>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</si>
  <si>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</si>
  <si>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</si>
  <si>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V roku 2021 zostáva odstániť vplyv</t>
  </si>
  <si>
    <t>V roku 2022 zostáva odstániť vplyv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</si>
  <si>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</si>
  <si>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</si>
  <si>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</si>
  <si>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</si>
  <si>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</si>
  <si>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</si>
  <si>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</si>
  <si>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</si>
  <si>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</si>
  <si>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</si>
  <si>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</si>
  <si>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</si>
  <si>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</si>
  <si>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</si>
  <si>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</si>
  <si>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</si>
  <si>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</si>
  <si>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</si>
  <si>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</si>
  <si>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</si>
  <si>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</si>
  <si>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</si>
  <si>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</si>
  <si>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</si>
  <si>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</si>
  <si>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</si>
  <si>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</si>
  <si>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</si>
  <si>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</si>
  <si>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</si>
  <si>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</si>
  <si>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</si>
  <si>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</si>
  <si>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</si>
  <si>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</si>
  <si>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</si>
  <si>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</si>
  <si>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</si>
  <si>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</si>
  <si>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</si>
  <si>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</si>
  <si>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</si>
  <si>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</si>
  <si>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</si>
  <si>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</si>
  <si>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</si>
  <si>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</si>
  <si>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</si>
  <si>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>Zákon, ktorým sa mení a dopĺňa zákon č. 15/2005 Z. z. o ochrane druhov voľne žijúcich živočíchov a voľne rastúcich rastlín reguláciou obchodu s nimi a o zmene a doplnení niektorých zákonov v znení neskorších predpisov</t>
  </si>
  <si>
    <t>15/2015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</si>
  <si>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</si>
  <si>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</si>
  <si>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</si>
  <si>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</si>
  <si>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>Zákon, ktorým sa mení a dopĺňa zákon č. 311/2001 Z. z. Zákonník práce v znení neskorších predpisov a ktorým sa menia a dopĺňajú niektoré zákony</t>
  </si>
  <si>
    <t xml:space="preserve">https://www.slov-lex.sk/legislativne-procesy/SK/LP/2021/416 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</si>
  <si>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</si>
  <si>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</si>
  <si>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https://www.slov-lex.sk/legislativne-procesy/SK/LP/2021/364</t>
  </si>
  <si>
    <t>MZ SR</t>
  </si>
  <si>
    <t>540/2021</t>
  </si>
  <si>
    <t>Zákon o kategorizácii ústavnej zdravotnej starostlivosti a o zmene a doplnení niektorých zákonov</t>
  </si>
  <si>
    <t>https://www.slov-lex.sk/legislativne-procesy/SK/LP/2021/437</t>
  </si>
  <si>
    <t>Zákon o osobnom dôchodkovom produkte a o zmene a doplnení niektorých zákonov</t>
  </si>
  <si>
    <t>https://www.slov-lex.sk/legislativne-procesy/SK/LP/2021/491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</si>
  <si>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</si>
  <si>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</si>
  <si>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</si>
  <si>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Zákon č. ... / 2021, ktorým sa mení a dopĺňa zákon č. 185/2015 Z. z. Autorský zákon v znení neskorších predpisov </t>
  </si>
  <si>
    <t xml:space="preserve">https://www.slov-lex.sk/legislativne-procesy/SK/LP/2021/532 </t>
  </si>
  <si>
    <t>Zákon o mediálnych službách a o zmene a doplnení niektorých zákonov (zákon o mediálnych službách)</t>
  </si>
  <si>
    <t xml:space="preserve">Zákon o vydavateľoch publikácií a o registri v oblasti médií a audiovízie (zákon o publikáciách) </t>
  </si>
  <si>
    <t>https://www.slov-lex.sk/legislativne-procesy/SK/LP/2021/559</t>
  </si>
  <si>
    <t>https://www.slov-lex.sk/legislativne-procesy/SK/LP/2021/575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</si>
  <si>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</si>
  <si>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</si>
  <si>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ÚV SR</t>
  </si>
  <si>
    <t xml:space="preserve">Zákon, ktorým sa mení a dopĺňa zákon č. 54/2019 Z. z. o ochrane oznamovateľov protispoločenskej činnosti a o zmene a doplnení niektorých zákonov a ktorým sa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</t>
  </si>
  <si>
    <t>https://www.slov-lex.sk/legislativne-procesy/SK/LP/2021/637</t>
  </si>
  <si>
    <t>MŠVVŠ SR</t>
  </si>
  <si>
    <t>Zákon, ktorým sa mení a dopĺňa zákon č. 1/2014 Z. z. o organizovaní verejných športových podujatí a o zmene a doplnení niektorých zákonov v znení neskorších predpisov</t>
  </si>
  <si>
    <t>Zákon o vydavateľoch publikácií a o registri v oblasti médií a audiovízie (zákon o publikáciách)</t>
  </si>
  <si>
    <t>https://www.slov-lex.sk/legislativne-procesy/SK/LP/2021/356</t>
  </si>
  <si>
    <t>https://www.slov-lex.sk/legislativne-procesy/SK/LP/2021/682</t>
  </si>
  <si>
    <t xml:space="preserve">Zákon, ktorým sa mení a dopĺňa zákon č. 211/2000 Z. z. o slobodnom prístupe k informáciám a o zmene a doplnení niektorých zákonov (zákon o slobode informácií) v znení neskorších predpisov </t>
  </si>
  <si>
    <t xml:space="preserve">https://www.slov-lex.sk/legislativne-procesy/SK/LP/2021/727 </t>
  </si>
  <si>
    <t>MF SR</t>
  </si>
  <si>
    <t>ÚNMS SR</t>
  </si>
  <si>
    <t xml:space="preserve">Zákon, ktorým sa mení a dopĺňa zákon č. 371/2014 Z. z. o riešení krízových situácií na finančnom trhu a o zmene a doplnení niektorých zákonov v znení neskorších predpisov a ktorým sa menia a dopĺňajú niektoré zákony </t>
  </si>
  <si>
    <t>Zákon, ktorým sa mení a dopĺňa zákon č. 64/2019 Z. z. o sprístupňovaní strelných zbraní a streliva na civilné použitie na trhu v znení zákona č. 376/2019 Z. z. a o zmene a doplnení niektorých zákonov</t>
  </si>
  <si>
    <t xml:space="preserve">https://www.slov-lex.sk/legislativne-procesy/SK/LP/2021/736 </t>
  </si>
  <si>
    <t xml:space="preserve">https://www.slov-lex.sk/legislativne-procesy/SK/LP/2021/644 </t>
  </si>
  <si>
    <t>Zákon, ktorým sa mení a dopĺňa zákon č. 363/2011 Z. z. o rozsahu a podmienkach úhrady liekov, zdravotníckych pomôcok a dietetických potravín na základe verejného zdravotného poistenia a o zmene a doplnení niektorých zákonov</t>
  </si>
  <si>
    <t>https://www.slov-lex.sk/legislativne-procesy/SK/LP/2021/816</t>
  </si>
  <si>
    <t>Mechanizmus znižovania byrokracie a nákladov - Virtuálny účet - priebežný</t>
  </si>
  <si>
    <t>125/2015</t>
  </si>
  <si>
    <t>311/2001</t>
  </si>
  <si>
    <t>461/2003</t>
  </si>
  <si>
    <t>124/2006</t>
  </si>
  <si>
    <t>211/2000</t>
  </si>
  <si>
    <t>371/2014</t>
  </si>
  <si>
    <t>363/2011</t>
  </si>
  <si>
    <t>54/2019</t>
  </si>
  <si>
    <t>64/2019</t>
  </si>
  <si>
    <t>MDV SR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</si>
  <si>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</si>
  <si>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</si>
  <si>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Vyhláška Ministerstva životného prostredia Slovenskej republiky, ktorou sa mení a dopĺňa vyhláška Ministerstva životného prostredia Slovenskej republiky č. 371/2015 Z. z., ktorou sa vykonávajú niektoré ustanovenia zákona o odpadoch v znení neskorších predpisov</t>
  </si>
  <si>
    <t>https://www.slov-lex.sk/legislativne-procesy/SK/LP/2021/740</t>
  </si>
  <si>
    <t>Vyhláška Ministerstva životného prostredia Slovenskej republiky, ktorou sa mení a dopĺňa vyhláška Ministerstva životného prostredia Slovenskej republiky č. 373/2015 Z. z. o rozšírenej zodpovednosti výrobcov vyhradených výrobkov a o nakladaní s vyhradenými prúdmi odpadov v znení neskorších predpisov</t>
  </si>
  <si>
    <t>https://www.slov-lex.sk/legislativne-procesy/SK/LP/2021/777</t>
  </si>
  <si>
    <t xml:space="preserve">Návrh poslancov Národnej rady Slovenskej republiky Jaromíra Šíbla, Borisa Kollára, Alexandry Pivkovej a Jarmily Halgašovej na vydanie zákona, ktorým sa dopĺňa zákon č. 409/2011 Z. z. o niektorých opatreniach na úseku environmentálnej záťaže a o zmene a doplnení niektorých zákonov v znení zákona č. 49/2018 Z. z. a ktorým sa dopĺňa zákon č. 145/1995 Z. z. o správnych poplatkoch v znení neskorších predpisov  </t>
  </si>
  <si>
    <t xml:space="preserve">https://www.slov-lex.sk/legislativne-procesy/SK/LP/2021/360 </t>
  </si>
  <si>
    <t>Návrh skupiny poslancov Národnej rady Slovenskej republiky na vydanie zákona, ktorým sa mení a dopĺňa zákon č. 311/2001 Z. z. Zákonník práce v znení neskorších predpisov a ktorým sa menia a dopĺňajú niektoré zákony (tlač 584)</t>
  </si>
  <si>
    <t xml:space="preserve">https://www.slov-lex.sk/legislativne-procesy/SK/LP/2021/362 </t>
  </si>
  <si>
    <t>Návrh poslancov Národnej rady Slovenskej republiky Jarmily Halgašovej, Gyӧrgya Gyimesiho, Ondreja Dostála, Radovana Kazdu, Mariána Viskupiča a Radovana Slobodu na vydanie zákona, ktorým sa mení a dopĺňa zákon č. 530/2011 Z. z. o spotrebnej dani z alkoholických nápojov v znení neskorších predpisov a ktorým sa mení a dopĺňa zákon č. 467/2002 Z. z. o výrobe a uvádzaní liehu na trh v znení neskorších predpisov</t>
  </si>
  <si>
    <t>https://www.slov-lex.sk/legislativne-procesy/SK/LP/2021/576</t>
  </si>
  <si>
    <t>Návrh skupiny poslancov NR SR na vydanie zákona, ktorým sa mení a dopĺňa zákon č. 343/2015 Z. z. o verejnom obstarávaní a o zmene a doplnení niektorých zákonov v znení neskorších predpisov</t>
  </si>
  <si>
    <t>https://www.slov-lex.sk/legislativne-procesy/SK/LP/2021/800</t>
  </si>
  <si>
    <t>Nariadenie vlády Slovenskej republiky, ktorým sa ustanovujú podrobnosti o interoperabilite autorádií a koncových zariadení určených na príjem digitálneho televízneho signálu</t>
  </si>
  <si>
    <t>https://www.slov-lex.sk/legislativne-procesy/SK/LP/2021/671</t>
  </si>
  <si>
    <t>228/2020</t>
  </si>
  <si>
    <t>371/2015</t>
  </si>
  <si>
    <t>373/2015</t>
  </si>
  <si>
    <t>409/2011</t>
  </si>
  <si>
    <t>530/2011</t>
  </si>
  <si>
    <t>343/2015</t>
  </si>
  <si>
    <t>MIRRI SR</t>
  </si>
  <si>
    <t>Nariadenie vlády Slovenskej republiky, ktorým sa mení a dopĺňa nariadenie vlády Slovenskej republiky č. 269/2010 Z. z., ktorým sa ustanovujú požiadavky na dosiahnutie dobrého stavu vôd v znení nariadenia vlády Slovenskej republiky č. 398/2012 Z. z.</t>
  </si>
  <si>
    <t>Zákon, ktorým sa mení a dopĺňa zákon č. 576/2004 Z. z. o zdravotnej starostlivosti, službách súvisiacich s poskytovaním zdravotnej starostlivosti a o zmene a doplnení niektorých zákonov v znení neskorších predpisov a ktorým sa menia dopĺňajú niektoré zákony</t>
  </si>
  <si>
    <t xml:space="preserve">Zákon, ktorým sa mení a dopĺňa zákon č. 79/2015 Z. z. o odpadoch a o zmene a doplnení niektorých zákonov v znení neskorších predpisov </t>
  </si>
  <si>
    <t>Zákon, ktorým sa mení a dopĺňa zákon č. 473/2005 Z. z. o poskytovaní služieb v oblasti súkromnej bezpečnosti a o zmene a doplnení niektorých zákonov (zákon o súkromnej bezpečnosti) v znení neskorších predpisov</t>
  </si>
  <si>
    <t>Návrh zákona, ktorým sa menia a dopĺňajú niektoré zákony v súvislosti s rozvojom automatizovaných vozidiel</t>
  </si>
  <si>
    <t>Zákon, ktorým sa mení a dopĺňa zákon č. 136/2000 Z. z. o hnojivách v znení neskorších predpisov</t>
  </si>
  <si>
    <t>Návrh poslancov Národnej rady Slovenskej republiky Jaroslava Karahutu a Jozefa Lukáča na vydanie zákona, ktorým sa mení a dopĺňa zákon č. 311/2001 Z. z. Zákonník práce v znení neskorších predpisov a ktorým sa menia a dopĺňajú niektoré zákony (tlač 852)</t>
  </si>
  <si>
    <t>Zákon,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</si>
  <si>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Zákon o ochrane ovzdušia a o zmene a doplnení niektorých zákonov</t>
  </si>
  <si>
    <t>Vyhláška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</si>
  <si>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>Vyhláška Úradu jadrového dozoru Slovenskej republiky, ktorou sa mení a dopĺňa vyhláška Úradu jadrového dozoru Slovenskej republiky č. 55/2006 Z. z. o podrobnostiach v havarijnom plánovaní pre prípad nehody alebo havárie v znení neskorších predpisov</t>
  </si>
  <si>
    <t>Zákon, ktorým sa mení a dopĺňa zákon č. 486/2013 Z. z. o presadzovaní práv duševného vlastníctva colnými orgánmi v znení zákona č. 312/2020 Z. z.</t>
  </si>
  <si>
    <t>Vyhláška Ministerstva školstva, vedy, výskumu a športu Slovenskej republiky, ktorou sa mení vyhláška Ministerstva školstva Slovenskej republiky č. 231/2009 Z. z. o podrobnostiach o organizácii školského roka na základných školách, na stredných školách, na základných umeleckých školách, na praktických školách, na odborných učilištiach a na jazykových školách v znení vyhlášky č. 518/2010 Z. z.</t>
  </si>
  <si>
    <t>Zákon, ktorým sa mení a dopĺňa zákon č. 355/2007 Z. z. o ochrane, podpore a rozvoji verejného zdravia a o zmene a doplnení niektorých zákonov v znení neskorších predpisov a ktorým sa menia a dopĺňajú niektoré zákony</t>
  </si>
  <si>
    <t>Vyhláška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</si>
  <si>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>Vyhláška Ministerstva školstva, vedy, výskumu a športu Slovenskej republiky, ktorou sa mení vyhláška Ministerstva školstva Slovenskej republiky č. 330/2009 Z. z. o zariadení školského stravovania</t>
  </si>
  <si>
    <t>Zákon, ktorým sa mení a dopĺňa zákon č. 43/2004 Z. z. o starobnom dôchodkovom sporení a o zmene a doplnení niektorých zákonov v znení neskorších predpisov a ktorým sa mení a dopĺňa zákon č. 461/2003 Z. z. o sociálnom poistení v znení neskorších predpisov</t>
  </si>
  <si>
    <t>Vyhláška Ministerstva školstva, vedy, výskumu a športu Slovenskej republiky, ktorou sa ustanovujú kritériá na určovanie najvyššieho počtu žiakov prvého ročníka stredných škôl</t>
  </si>
  <si>
    <t>Opatrenie Národnej banky Slovenska ktorým sa mení opatrenie Národnej banky Slovenska z 13. februára 2018 č. 5/2018 o odbornej skúške a odbornej skúške s certifikátom na poskytovanie finančného sprostredkovania a finančného poradenstva v znení opatrenia z 26. mája 2020 č. 1/2020</t>
  </si>
  <si>
    <t xml:space="preserve"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 </t>
  </si>
  <si>
    <t>Návrh poslancov Národnej rady Slovenskej republiky Juraja KRÚPU, Michala ŠIPOŠA, Juraja ŠELIGU a Milana LAURENČÍKA na vydanie zákona, ktorým sa mení zákon č. 69/2018 Z. z. o kybernetickej bezpečnosti a o zmene a doplnení niektorých zákonov v znení neskorších predpisov (tlač 981)</t>
  </si>
  <si>
    <t>Opatrenie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</si>
  <si>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Zákon, ktorým sa mení a dopĺňa zákon č. 222/2004 Z. z. o dani z pridanej hodnoty v znení neskorších predpisov</t>
  </si>
  <si>
    <t>Opatrenie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</si>
  <si>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https://www.slov-lex.sk/legislativne-procesy/SK/LP/2021/796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</si>
  <si>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</si>
  <si>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</si>
  <si>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</si>
  <si>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</si>
  <si>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 xml:space="preserve">https://www.slov-lex.sk/legislativne-procesy/SK/LP/2022/64 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</si>
  <si>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</si>
  <si>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</si>
  <si>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</si>
  <si>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https://www.slov-lex.sk/legislativne-procesy/SK/LP/2022/158</t>
  </si>
  <si>
    <t>https://www.slov-lex.sk/legislativne-procesy/SK/LP/2022/167</t>
  </si>
  <si>
    <t>https://www.slov-lex.sk/legislativne-procesy/SK/LP/2022/184</t>
  </si>
  <si>
    <t>https://www.slov-lex.sk/legislativne-procesy/SK/LP/2022/205</t>
  </si>
  <si>
    <t>https://www.slov-lex.sk/legislativne-procesy/SK/LP/2022/214</t>
  </si>
  <si>
    <t>https://www.slov-lex.sk/legislativne-procesy/SK/LP/2022/243</t>
  </si>
  <si>
    <t>https://www.slov-lex.sk/legislativne-procesy/SK/LP/2022/236</t>
  </si>
  <si>
    <t>https://www.slov-lex.sk/legislativne-procesy/SK/LP/2022/241</t>
  </si>
  <si>
    <t>https://www.slov-lex.sk/legislativne-procesy/SK/LP/2022/268</t>
  </si>
  <si>
    <t>https://www.slov-lex.sk/legislativne-procesy/SK/LP/2022/277</t>
  </si>
  <si>
    <t>https://www.slov-lex.sk/legislativne-procesy/SK/LP/2022/278</t>
  </si>
  <si>
    <t>https://www.slov-lex.sk/legislativne-procesy/SK/LP/2022/303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</si>
  <si>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</si>
  <si>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</si>
  <si>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</si>
  <si>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1/2014</t>
  </si>
  <si>
    <t>473/2005</t>
  </si>
  <si>
    <t>355/2007</t>
  </si>
  <si>
    <t>269/2010</t>
  </si>
  <si>
    <t>576/2004</t>
  </si>
  <si>
    <t>79/2015</t>
  </si>
  <si>
    <t>136/2000</t>
  </si>
  <si>
    <t>305/2013</t>
  </si>
  <si>
    <t>55/2006</t>
  </si>
  <si>
    <t>330/2009</t>
  </si>
  <si>
    <t>222/2004</t>
  </si>
  <si>
    <t>486/2013</t>
  </si>
  <si>
    <t>43/2004</t>
  </si>
  <si>
    <t>293/2008</t>
  </si>
  <si>
    <t>231/2009</t>
  </si>
  <si>
    <t>5/2018</t>
  </si>
  <si>
    <t>24/2013</t>
  </si>
  <si>
    <t>69/2018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</si>
  <si>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</si>
  <si>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</si>
  <si>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</si>
  <si>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</si>
  <si>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</si>
  <si>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</si>
  <si>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ÚGKK SR</t>
  </si>
  <si>
    <t xml:space="preserve">Nariadenie vlády Slovenskej republiky, ktorým sa mení nariadenie vlády Slovenskej republiky č. 391/2006 Z. z. o minimálnych bezpečnostných a zdravotných požiadavkách na pracovisko </t>
  </si>
  <si>
    <t>Zákon, ktorým sa mení a dopĺňa zákon č. 39/2015 Z. z. o poisťovníctve a o zmene a doplnení niektorých zákonov v znení neskorších predpisov</t>
  </si>
  <si>
    <t>Zákon, ktorým sa mení a dopĺňa zákon Národnej rady Slovenskej republiky č. 162/1995 Z. z. o katastri nehnuteľnosti a o zápise vlastníckych a iných práv k nehnuteľnostiam (katastrálny zákon) v znení neskorších predpisov a ktorým sa menia a dopĺňajú niektoré zákony</t>
  </si>
  <si>
    <t>Vyhláška Národného bezpečnostného úradu (Úradu vlády Slovenskej republiky, odboru legislatívy ostatných ústredných orgánov štátnej správy), ktorou sa mení a dopĺňa vyhláška Národného bezpečnostného úradu č. 436/2019 Z. z. o audite kybernetickej bezpečnosti a znalostnom štandarde audítora</t>
  </si>
  <si>
    <t>Zákon, ktorým sa mení a dopĺňa zákon č. 440/2015 Z. z. o športe a o zmene a doplnení niektorých zákonov v znení neskorších predpisov a ktorým sa menia a dopĺňajú niektoré zákony</t>
  </si>
  <si>
    <t>Zákon, ktorým sa mení a dopĺňa zákon č. 404/2011 Z. z. o pobyte cudzincov a o zmene a doplnení niektorých zákonov v znení neskorších predpisov a ktorým sa mení zákon č. 145/1995 Z. z. o správnych poplatkoch v znení neskorších predpisov</t>
  </si>
  <si>
    <t xml:space="preserve">Návrh poslankyne Národnej rady Slovenskej republiky Jarmily HALGAŠOVEJ na vydanie zákona, ktorým sa mení a dopĺňa zákon č. 469/2003 Z. z. o označeniach pôvodu výrobkov a zemepisných označeniach výrobkov a o zmene a doplnení niektorých zákonov v znení neskorších predpisov (tlač 1048) </t>
  </si>
  <si>
    <t>Opatrenie Národnej banky Slovenska o predkladaní výkazov bankami, pobočkami zahraničných bánk a obchodníkmi s cennými papiermi na účely zabezpečenia zberu údajov podľa osobitného predpisu</t>
  </si>
  <si>
    <t>Vyhláška Úradu pre reguláciu sieťových odvetví, ktorou sa ustanovuje cenová regulácia v tepelnej energetike</t>
  </si>
  <si>
    <t>Zákon o akreditácii orgánov posudzovania zhody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</si>
  <si>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</si>
  <si>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Zákon, ktorým sa mení a dopĺňa zákon Národnej rady Slovenskej republiky č. 13/1993 Z. z. o umeleckých fondoch v znení neskorších predpisov</t>
  </si>
  <si>
    <t>Návrh poslankýň Národnej rady Slovenskej republiky Vladimíry MARCINKOVEJ, Romany TABÁK, Jany BITTÓ CIGÁNIKOVEJ, Anny ZÁBORSKEJ, Evy HUDECOVEJ a Zuzany ŠEBOVEJ na vydanie zákona, ktorým sa dopĺňa zákon č. 576/2004 Z. z. o zdravotnej starostlivosti, službách súvisiacich s poskytovaním zdravotnej starostlivosti a o zmene a doplnení niektorých zákonov v znení neskorších predpisov (tlač 1049)</t>
  </si>
  <si>
    <t>391/2006</t>
  </si>
  <si>
    <t>39/2015</t>
  </si>
  <si>
    <t>162/1995</t>
  </si>
  <si>
    <t>440/2015</t>
  </si>
  <si>
    <t>436/2019</t>
  </si>
  <si>
    <t>404/2011</t>
  </si>
  <si>
    <t>469/2003</t>
  </si>
  <si>
    <t>595/2003</t>
  </si>
  <si>
    <t>13/1993</t>
  </si>
  <si>
    <t>https://www.slov-lex.sk/legislativne-procesy/SK/LP/2022/320</t>
  </si>
  <si>
    <t>https://www.slov-lex.sk/legislativne-procesy/SK/LP/2022/339</t>
  </si>
  <si>
    <t>https://www.slov-lex.sk/legislativne-procesy/SK/LP/2022/261</t>
  </si>
  <si>
    <t>https://www.slov-lex.sk/legislativne-procesy/SK/LP/2022/347</t>
  </si>
  <si>
    <t>https://www.slov-lex.sk/legislativne-procesy/SK/LP/2022/345</t>
  </si>
  <si>
    <t>https://www.slov-lex.sk/legislativne-procesy/SK/LP/2022/388</t>
  </si>
  <si>
    <t>https://www.slov-lex.sk/legislativne-procesy/SK/LP/2022/394</t>
  </si>
  <si>
    <t>https://www.slov-lex.sk/legislativne-procesy/SK/LP/2022/399</t>
  </si>
  <si>
    <t>https://www.slov-lex.sk/legislativne-procesy/SK/LP/2022/402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</si>
  <si>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</si>
  <si>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</si>
  <si>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</si>
  <si>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https://www.slov-lex.sk/legislativne-procesy/SK/LP/2022/440</t>
  </si>
  <si>
    <t>Návrh skupiny poslancov Národnej rady Slovenskej republiky Radovana Kazdu, Jaromíra Šíbla, T+D7:D18omáša Lehotského a Ľuboša Krajčíra na vydanie zákona, ktorým sa mení a dopĺňa zákon č. 541/2004 Z. z. o mierovom využívaní jadrovej energie (atómový zákon) a o zmene a doplnení niektorých zákonov v znení neskorších predpisov</t>
  </si>
  <si>
    <t>Opatrenie Ministerstva zdravotníctva Slovenskej republiky, ktorým sa mení a dopĺňa výnos Ministerstva zdravotníctva Slovenskej republiky z 10. septembra 2008 č. 09812/2008-OL o minimálnych požiadavkách na personálne zabezpečenie a materiálno - technické vybavenie jednotlivých druhov zdravotníckych zariadení v znení neskorších predpisov</t>
  </si>
  <si>
    <t>https://www.slov-lex.sk/legislativne-procesy/SK/LP/2022/315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</si>
</sst>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</numFmts>
  <fonts count="66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u/>
      <sz val="10"/>
      <color theme="4" tint="-0.249977111117893"/>
      <name val="Calibri"/>
      <family val="2"/>
      <charset val="238"/>
      <scheme val="minor"/>
    </font>
    <font>
      <u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164" fontId="13" fillId="0" borderId="0" applyFont="0" applyFill="0" applyBorder="0" applyAlignment="0" applyProtection="0"/>
    <xf numFmtId="0" fontId="9" fillId="0" borderId="0"/>
    <xf numFmtId="0" fontId="3" fillId="0" borderId="0"/>
    <xf numFmtId="164" fontId="13" fillId="0" borderId="0" applyFont="0" applyFill="0" applyBorder="0" applyAlignment="0" applyProtection="0"/>
    <xf numFmtId="0" fontId="27" fillId="0" borderId="0"/>
    <xf numFmtId="0" fontId="43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9" fillId="0" borderId="0" xfId="0" applyFont="1" applyFill="1"/>
    <xf numFmtId="14" fontId="9" fillId="2" borderId="0" xfId="2" applyNumberFormat="1" applyFont="1" applyFill="1" applyBorder="1" applyAlignment="1" applyProtection="1">
      <alignment horizontal="center" vertical="center"/>
      <protection locked="0"/>
    </xf>
    <xf numFmtId="14" fontId="9" fillId="2" borderId="0" xfId="2" applyNumberFormat="1" applyFont="1" applyFill="1" applyBorder="1" applyAlignment="1" applyProtection="1">
      <alignment vertical="center"/>
      <protection locked="0"/>
    </xf>
    <xf numFmtId="0" fontId="9" fillId="2" borderId="0" xfId="0" applyFont="1" applyFill="1"/>
    <xf numFmtId="0" fontId="9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9" fillId="2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2" applyFont="1" applyFill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vertical="center" wrapText="1"/>
    </xf>
    <xf numFmtId="0" fontId="7" fillId="0" borderId="7" xfId="2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Border="1" applyAlignment="1" applyProtection="1">
      <alignment horizontal="center"/>
      <protection locked="0"/>
    </xf>
    <xf numFmtId="0" fontId="11" fillId="0" borderId="8" xfId="2" applyFont="1" applyFill="1" applyBorder="1" applyAlignment="1" applyProtection="1">
      <alignment horizontal="center" vertical="center" wrapText="1"/>
      <protection locked="0"/>
    </xf>
    <xf numFmtId="4" fontId="7" fillId="0" borderId="0" xfId="2" applyNumberFormat="1" applyFont="1" applyFill="1" applyBorder="1" applyAlignment="1" applyProtection="1">
      <alignment vertical="center" wrapText="1"/>
    </xf>
    <xf numFmtId="0" fontId="10" fillId="8" borderId="6" xfId="2" applyFont="1" applyFill="1" applyBorder="1" applyAlignment="1" applyProtection="1">
      <alignment horizontal="center" vertical="center" wrapText="1"/>
      <protection locked="0"/>
    </xf>
    <xf numFmtId="0" fontId="9" fillId="9" borderId="10" xfId="2" applyFont="1" applyFill="1" applyBorder="1" applyAlignment="1" applyProtection="1">
      <alignment horizontal="center" vertical="center" wrapText="1"/>
      <protection locked="0"/>
    </xf>
    <xf numFmtId="0" fontId="9" fillId="9" borderId="25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/>
    <xf numFmtId="0" fontId="7" fillId="8" borderId="37" xfId="2" applyFont="1" applyFill="1" applyBorder="1" applyAlignment="1" applyProtection="1">
      <alignment horizontal="center" vertical="center" wrapText="1"/>
      <protection locked="0"/>
    </xf>
    <xf numFmtId="0" fontId="7" fillId="8" borderId="38" xfId="2" applyFont="1" applyFill="1" applyBorder="1" applyAlignment="1" applyProtection="1">
      <alignment horizontal="center" vertical="center" wrapText="1"/>
      <protection locked="0"/>
    </xf>
    <xf numFmtId="3" fontId="20" fillId="2" borderId="40" xfId="2" applyNumberFormat="1" applyFont="1" applyFill="1" applyBorder="1" applyAlignment="1" applyProtection="1">
      <alignment horizontal="center" vertical="center" wrapText="1"/>
    </xf>
    <xf numFmtId="3" fontId="20" fillId="2" borderId="42" xfId="2" applyNumberFormat="1" applyFont="1" applyFill="1" applyBorder="1" applyAlignment="1" applyProtection="1">
      <alignment horizontal="center" vertical="center" wrapText="1"/>
    </xf>
    <xf numFmtId="3" fontId="21" fillId="2" borderId="44" xfId="2" applyNumberFormat="1" applyFont="1" applyFill="1" applyBorder="1" applyAlignment="1" applyProtection="1">
      <alignment horizontal="center" vertical="center" wrapText="1"/>
    </xf>
    <xf numFmtId="0" fontId="7" fillId="3" borderId="45" xfId="2" applyFont="1" applyFill="1" applyBorder="1" applyAlignment="1" applyProtection="1">
      <alignment horizontal="center" vertical="center" wrapText="1"/>
      <protection locked="0"/>
    </xf>
    <xf numFmtId="0" fontId="7" fillId="3" borderId="46" xfId="2" applyFont="1" applyFill="1" applyBorder="1" applyAlignment="1" applyProtection="1">
      <alignment vertical="center" wrapText="1"/>
      <protection locked="0"/>
    </xf>
    <xf numFmtId="3" fontId="7" fillId="3" borderId="48" xfId="2" applyNumberFormat="1" applyFont="1" applyFill="1" applyBorder="1" applyAlignment="1" applyProtection="1">
      <alignment horizontal="center" vertical="center" wrapText="1"/>
    </xf>
    <xf numFmtId="0" fontId="12" fillId="4" borderId="22" xfId="2" applyFont="1" applyFill="1" applyBorder="1" applyAlignment="1" applyProtection="1">
      <alignment horizontal="left" vertical="center" wrapText="1"/>
      <protection locked="0"/>
    </xf>
    <xf numFmtId="0" fontId="12" fillId="4" borderId="24" xfId="2" applyFont="1" applyFill="1" applyBorder="1" applyAlignment="1" applyProtection="1">
      <alignment horizontal="left" vertical="center" wrapText="1"/>
      <protection locked="0"/>
    </xf>
    <xf numFmtId="3" fontId="20" fillId="2" borderId="33" xfId="2" applyNumberFormat="1" applyFont="1" applyFill="1" applyBorder="1" applyAlignment="1" applyProtection="1">
      <alignment horizontal="center" vertical="center" wrapText="1"/>
    </xf>
    <xf numFmtId="3" fontId="20" fillId="2" borderId="29" xfId="2" applyNumberFormat="1" applyFont="1" applyFill="1" applyBorder="1" applyAlignment="1" applyProtection="1">
      <alignment horizontal="center" vertical="center" wrapText="1"/>
    </xf>
    <xf numFmtId="3" fontId="21" fillId="2" borderId="31" xfId="2" applyNumberFormat="1" applyFont="1" applyFill="1" applyBorder="1" applyAlignment="1" applyProtection="1">
      <alignment horizontal="center" vertical="center" wrapText="1"/>
    </xf>
    <xf numFmtId="3" fontId="7" fillId="3" borderId="47" xfId="2" applyNumberFormat="1" applyFont="1" applyFill="1" applyBorder="1" applyAlignment="1" applyProtection="1">
      <alignment horizontal="center" vertical="center" wrapText="1"/>
    </xf>
    <xf numFmtId="0" fontId="3" fillId="0" borderId="0" xfId="7"/>
    <xf numFmtId="4" fontId="3" fillId="0" borderId="0" xfId="7" applyNumberFormat="1"/>
    <xf numFmtId="0" fontId="24" fillId="0" borderId="0" xfId="7" applyFont="1"/>
    <xf numFmtId="4" fontId="23" fillId="0" borderId="0" xfId="7" applyNumberFormat="1" applyFont="1"/>
    <xf numFmtId="0" fontId="23" fillId="0" borderId="0" xfId="7" applyFont="1" applyAlignment="1">
      <alignment horizontal="center" vertical="center" wrapText="1"/>
    </xf>
    <xf numFmtId="0" fontId="3" fillId="0" borderId="0" xfId="7" applyAlignment="1">
      <alignment vertical="center"/>
    </xf>
    <xf numFmtId="0" fontId="3" fillId="0" borderId="0" xfId="7" applyAlignment="1">
      <alignment horizontal="center" vertical="center"/>
    </xf>
    <xf numFmtId="0" fontId="23" fillId="0" borderId="55" xfId="7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 wrapText="1"/>
    </xf>
    <xf numFmtId="0" fontId="24" fillId="0" borderId="1" xfId="7" applyFont="1" applyBorder="1"/>
    <xf numFmtId="4" fontId="3" fillId="0" borderId="1" xfId="7" applyNumberFormat="1" applyBorder="1"/>
    <xf numFmtId="0" fontId="3" fillId="0" borderId="1" xfId="7" applyBorder="1"/>
    <xf numFmtId="0" fontId="24" fillId="0" borderId="4" xfId="7" applyFont="1" applyBorder="1" applyAlignment="1">
      <alignment horizontal="center" vertical="center" wrapText="1"/>
    </xf>
    <xf numFmtId="4" fontId="3" fillId="0" borderId="4" xfId="7" applyNumberFormat="1" applyBorder="1"/>
    <xf numFmtId="0" fontId="23" fillId="0" borderId="1" xfId="7" applyFont="1" applyBorder="1" applyAlignment="1">
      <alignment horizontal="center" vertical="center"/>
    </xf>
    <xf numFmtId="3" fontId="3" fillId="0" borderId="1" xfId="7" applyNumberFormat="1" applyBorder="1"/>
    <xf numFmtId="3" fontId="3" fillId="0" borderId="4" xfId="7" applyNumberFormat="1" applyBorder="1"/>
    <xf numFmtId="0" fontId="23" fillId="13" borderId="55" xfId="7" applyFont="1" applyFill="1" applyBorder="1" applyAlignment="1">
      <alignment horizontal="center" vertical="center" wrapText="1"/>
    </xf>
    <xf numFmtId="4" fontId="23" fillId="13" borderId="4" xfId="7" applyNumberFormat="1" applyFont="1" applyFill="1" applyBorder="1"/>
    <xf numFmtId="4" fontId="3" fillId="13" borderId="1" xfId="7" applyNumberFormat="1" applyFill="1" applyBorder="1"/>
    <xf numFmtId="0" fontId="3" fillId="13" borderId="1" xfId="7" applyFill="1" applyBorder="1"/>
    <xf numFmtId="0" fontId="3" fillId="13" borderId="0" xfId="7" applyFill="1"/>
    <xf numFmtId="0" fontId="30" fillId="0" borderId="1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30" fillId="0" borderId="64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/>
    </xf>
    <xf numFmtId="0" fontId="29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29" fillId="14" borderId="58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22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30" fillId="0" borderId="1" xfId="5" applyNumberFormat="1" applyFont="1" applyBorder="1" applyAlignment="1">
      <alignment horizontal="center" vertical="center" wrapText="1"/>
    </xf>
    <xf numFmtId="166" fontId="30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34" fillId="0" borderId="0" xfId="0" applyNumberFormat="1" applyFont="1"/>
    <xf numFmtId="0" fontId="34" fillId="0" borderId="0" xfId="0" applyFont="1"/>
    <xf numFmtId="166" fontId="29" fillId="0" borderId="64" xfId="0" applyNumberFormat="1" applyFont="1" applyBorder="1" applyAlignment="1">
      <alignment horizontal="center" vertical="center" wrapText="1"/>
    </xf>
    <xf numFmtId="166" fontId="35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6" fillId="0" borderId="0" xfId="0" applyFont="1" applyBorder="1" applyAlignment="1">
      <alignment horizontal="left" vertical="center"/>
    </xf>
    <xf numFmtId="166" fontId="37" fillId="0" borderId="0" xfId="0" applyNumberFormat="1" applyFont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9" fillId="14" borderId="58" xfId="0" applyFont="1" applyFill="1" applyBorder="1" applyAlignment="1">
      <alignment horizontal="center" vertical="center" wrapText="1"/>
    </xf>
    <xf numFmtId="0" fontId="29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28" fillId="0" borderId="0" xfId="0" applyFont="1"/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4" fillId="0" borderId="0" xfId="0" applyFont="1" applyAlignment="1">
      <alignment horizontal="center"/>
    </xf>
    <xf numFmtId="14" fontId="44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68" xfId="10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49" fontId="43" fillId="0" borderId="1" xfId="10" applyNumberForma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49" fontId="43" fillId="0" borderId="59" xfId="1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59" xfId="0" applyNumberFormat="1" applyBorder="1" applyAlignment="1">
      <alignment vertical="center" wrapText="1"/>
    </xf>
    <xf numFmtId="49" fontId="43" fillId="0" borderId="1" xfId="10" applyNumberFormat="1" applyBorder="1" applyAlignment="1">
      <alignment vertical="center" wrapText="1"/>
    </xf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/>
    </xf>
    <xf numFmtId="14" fontId="47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15" borderId="73" xfId="0" applyFont="1" applyFill="1" applyBorder="1" applyAlignment="1">
      <alignment horizontal="center" vertical="center" wrapText="1"/>
    </xf>
    <xf numFmtId="0" fontId="31" fillId="0" borderId="72" xfId="0" applyFont="1" applyBorder="1" applyAlignment="1">
      <alignment vertical="center"/>
    </xf>
    <xf numFmtId="166" fontId="48" fillId="0" borderId="64" xfId="0" applyNumberFormat="1" applyFont="1" applyBorder="1" applyAlignment="1">
      <alignment horizontal="center" vertical="center" wrapText="1"/>
    </xf>
    <xf numFmtId="0" fontId="48" fillId="0" borderId="64" xfId="0" applyFont="1" applyBorder="1" applyAlignment="1">
      <alignment horizontal="center" vertical="center" wrapText="1"/>
    </xf>
    <xf numFmtId="0" fontId="14" fillId="0" borderId="61" xfId="0" applyFont="1" applyBorder="1" applyAlignment="1">
      <alignment vertical="center"/>
    </xf>
    <xf numFmtId="0" fontId="22" fillId="0" borderId="0" xfId="0" applyFont="1"/>
    <xf numFmtId="166" fontId="29" fillId="0" borderId="1" xfId="5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3" fillId="0" borderId="1" xfId="10" applyBorder="1" applyAlignment="1">
      <alignment vertical="top" wrapText="1"/>
    </xf>
    <xf numFmtId="166" fontId="30" fillId="0" borderId="1" xfId="5" applyNumberFormat="1" applyFont="1" applyBorder="1" applyAlignment="1">
      <alignment horizontal="right" vertical="center" wrapText="1"/>
    </xf>
    <xf numFmtId="0" fontId="43" fillId="0" borderId="68" xfId="10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62" xfId="0" applyFont="1" applyBorder="1" applyAlignment="1">
      <alignment vertical="center" wrapText="1"/>
    </xf>
    <xf numFmtId="166" fontId="50" fillId="0" borderId="64" xfId="0" applyNumberFormat="1" applyFont="1" applyBorder="1" applyAlignment="1">
      <alignment horizontal="center" vertical="center" wrapText="1"/>
    </xf>
    <xf numFmtId="166" fontId="51" fillId="0" borderId="72" xfId="0" applyNumberFormat="1" applyFont="1" applyBorder="1" applyAlignment="1">
      <alignment vertical="center"/>
    </xf>
    <xf numFmtId="166" fontId="51" fillId="0" borderId="64" xfId="0" applyNumberFormat="1" applyFont="1" applyBorder="1" applyAlignment="1">
      <alignment horizontal="center" vertical="center" wrapText="1"/>
    </xf>
    <xf numFmtId="166" fontId="51" fillId="0" borderId="61" xfId="0" applyNumberFormat="1" applyFont="1" applyBorder="1" applyAlignment="1">
      <alignment vertical="center"/>
    </xf>
    <xf numFmtId="166" fontId="29" fillId="0" borderId="76" xfId="0" applyNumberFormat="1" applyFont="1" applyBorder="1" applyAlignment="1">
      <alignment horizontal="center" vertical="center" wrapText="1"/>
    </xf>
    <xf numFmtId="166" fontId="50" fillId="0" borderId="76" xfId="0" applyNumberFormat="1" applyFont="1" applyBorder="1" applyAlignment="1">
      <alignment horizontal="center" vertical="center" wrapText="1"/>
    </xf>
    <xf numFmtId="166" fontId="48" fillId="0" borderId="7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43" fillId="0" borderId="1" xfId="10" applyNumberFormat="1" applyBorder="1" applyAlignment="1">
      <alignment horizontal="center" vertical="center" wrapText="1"/>
    </xf>
    <xf numFmtId="14" fontId="56" fillId="0" borderId="1" xfId="0" applyNumberFormat="1" applyFont="1" applyBorder="1" applyAlignment="1">
      <alignment horizontal="center" vertical="center" wrapText="1"/>
    </xf>
    <xf numFmtId="167" fontId="31" fillId="0" borderId="1" xfId="11" applyNumberFormat="1" applyFont="1" applyFill="1" applyBorder="1" applyAlignment="1">
      <alignment vertical="center" wrapText="1"/>
    </xf>
    <xf numFmtId="167" fontId="31" fillId="0" borderId="1" xfId="11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6" fontId="30" fillId="0" borderId="78" xfId="5" applyNumberFormat="1" applyFont="1" applyBorder="1" applyAlignment="1">
      <alignment horizontal="right" vertical="center" wrapText="1"/>
    </xf>
    <xf numFmtId="166" fontId="30" fillId="0" borderId="78" xfId="5" applyNumberFormat="1" applyFont="1" applyBorder="1" applyAlignment="1">
      <alignment horizontal="center" vertical="center" wrapText="1"/>
    </xf>
    <xf numFmtId="166" fontId="48" fillId="0" borderId="72" xfId="0" applyNumberFormat="1" applyFont="1" applyBorder="1" applyAlignment="1">
      <alignment horizontal="center" vertical="center" wrapText="1"/>
    </xf>
    <xf numFmtId="0" fontId="29" fillId="14" borderId="79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6" fontId="51" fillId="0" borderId="72" xfId="0" applyNumberFormat="1" applyFont="1" applyBorder="1" applyAlignment="1">
      <alignment horizontal="center" vertical="center" wrapText="1"/>
    </xf>
    <xf numFmtId="166" fontId="30" fillId="0" borderId="80" xfId="5" applyNumberFormat="1" applyFont="1" applyBorder="1" applyAlignment="1">
      <alignment horizontal="center" vertical="center" wrapText="1"/>
    </xf>
    <xf numFmtId="0" fontId="0" fillId="0" borderId="59" xfId="0" applyBorder="1"/>
    <xf numFmtId="166" fontId="48" fillId="0" borderId="66" xfId="0" applyNumberFormat="1" applyFont="1" applyBorder="1" applyAlignment="1">
      <alignment horizontal="center" vertical="center" wrapText="1"/>
    </xf>
    <xf numFmtId="166" fontId="51" fillId="0" borderId="66" xfId="0" applyNumberFormat="1" applyFont="1" applyBorder="1" applyAlignment="1">
      <alignment vertical="center"/>
    </xf>
    <xf numFmtId="0" fontId="0" fillId="0" borderId="79" xfId="0" applyBorder="1"/>
    <xf numFmtId="167" fontId="0" fillId="0" borderId="77" xfId="0" applyNumberFormat="1" applyBorder="1"/>
    <xf numFmtId="0" fontId="29" fillId="16" borderId="56" xfId="0" applyFont="1" applyFill="1" applyBorder="1" applyAlignment="1">
      <alignment horizontal="center" vertical="center" wrapText="1"/>
    </xf>
    <xf numFmtId="167" fontId="0" fillId="0" borderId="1" xfId="11" applyNumberFormat="1" applyFont="1" applyFill="1" applyBorder="1" applyAlignment="1">
      <alignment vertical="center"/>
    </xf>
    <xf numFmtId="167" fontId="30" fillId="0" borderId="1" xfId="11" applyNumberFormat="1" applyFont="1" applyFill="1" applyBorder="1" applyAlignment="1">
      <alignment horizontal="center" vertical="center" wrapText="1"/>
    </xf>
    <xf numFmtId="167" fontId="30" fillId="0" borderId="1" xfId="11" applyNumberFormat="1" applyFont="1" applyFill="1" applyBorder="1" applyAlignment="1">
      <alignment vertical="center" wrapText="1"/>
    </xf>
    <xf numFmtId="167" fontId="0" fillId="0" borderId="1" xfId="11" applyNumberFormat="1" applyFont="1" applyFill="1" applyBorder="1" applyAlignment="1">
      <alignment horizontal="center" vertical="center"/>
    </xf>
    <xf numFmtId="167" fontId="29" fillId="0" borderId="64" xfId="11" applyNumberFormat="1" applyFont="1" applyFill="1" applyBorder="1" applyAlignment="1">
      <alignment horizontal="center" vertical="center" wrapText="1"/>
    </xf>
    <xf numFmtId="167" fontId="35" fillId="0" borderId="64" xfId="11" applyNumberFormat="1" applyFont="1" applyFill="1" applyBorder="1" applyAlignment="1">
      <alignment horizontal="center" vertical="center" wrapText="1"/>
    </xf>
    <xf numFmtId="167" fontId="40" fillId="0" borderId="1" xfId="0" applyNumberFormat="1" applyFont="1" applyBorder="1" applyAlignment="1">
      <alignment horizontal="center" vertical="center"/>
    </xf>
    <xf numFmtId="44" fontId="0" fillId="0" borderId="68" xfId="11" applyFont="1" applyBorder="1" applyAlignment="1">
      <alignment horizontal="center" vertical="center"/>
    </xf>
    <xf numFmtId="167" fontId="0" fillId="0" borderId="68" xfId="11" applyNumberFormat="1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66" fontId="30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9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8" fontId="38" fillId="0" borderId="77" xfId="0" applyNumberFormat="1" applyFont="1" applyBorder="1" applyAlignment="1">
      <alignment horizontal="right" vertical="center" wrapText="1"/>
    </xf>
    <xf numFmtId="167" fontId="38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8" fillId="0" borderId="57" xfId="0" applyFont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14" fontId="58" fillId="0" borderId="68" xfId="0" applyNumberFormat="1" applyFont="1" applyBorder="1" applyAlignment="1">
      <alignment horizontal="center" vertical="center"/>
    </xf>
    <xf numFmtId="167" fontId="58" fillId="0" borderId="68" xfId="11" applyNumberFormat="1" applyFont="1" applyBorder="1" applyAlignment="1">
      <alignment horizontal="center" vertical="center"/>
    </xf>
    <xf numFmtId="14" fontId="61" fillId="0" borderId="1" xfId="0" applyNumberFormat="1" applyFont="1" applyBorder="1" applyAlignment="1">
      <alignment horizontal="center" vertical="center" wrapText="1"/>
    </xf>
    <xf numFmtId="167" fontId="60" fillId="0" borderId="1" xfId="11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167" fontId="58" fillId="0" borderId="1" xfId="11" applyNumberFormat="1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167" fontId="58" fillId="0" borderId="59" xfId="11" applyNumberFormat="1" applyFont="1" applyFill="1" applyBorder="1" applyAlignment="1">
      <alignment horizontal="center" vertical="center"/>
    </xf>
    <xf numFmtId="167" fontId="60" fillId="0" borderId="1" xfId="11" applyNumberFormat="1" applyFont="1" applyFill="1" applyBorder="1" applyAlignment="1">
      <alignment horizontal="center" vertical="center" wrapText="1"/>
    </xf>
    <xf numFmtId="167" fontId="58" fillId="0" borderId="68" xfId="11" applyNumberFormat="1" applyFont="1" applyFill="1" applyBorder="1" applyAlignment="1">
      <alignment horizontal="center" vertical="center"/>
    </xf>
    <xf numFmtId="0" fontId="58" fillId="0" borderId="4" xfId="0" applyFont="1" applyBorder="1" applyAlignment="1">
      <alignment horizontal="center" vertical="center"/>
    </xf>
    <xf numFmtId="0" fontId="53" fillId="0" borderId="68" xfId="10" applyFont="1" applyBorder="1" applyAlignment="1">
      <alignment horizontal="center" vertical="center" wrapText="1"/>
    </xf>
    <xf numFmtId="0" fontId="53" fillId="0" borderId="1" xfId="1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49" fontId="54" fillId="0" borderId="1" xfId="0" applyNumberFormat="1" applyFont="1" applyBorder="1" applyAlignment="1">
      <alignment horizontal="center" vertical="center" wrapText="1"/>
    </xf>
    <xf numFmtId="49" fontId="53" fillId="0" borderId="1" xfId="10" applyNumberFormat="1" applyFont="1" applyBorder="1" applyAlignment="1">
      <alignment horizontal="center" vertical="center" wrapText="1"/>
    </xf>
    <xf numFmtId="0" fontId="53" fillId="0" borderId="1" xfId="1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2" fillId="0" borderId="1" xfId="10" applyFont="1" applyBorder="1" applyAlignment="1">
      <alignment horizontal="center" vertical="center" wrapText="1"/>
    </xf>
    <xf numFmtId="0" fontId="58" fillId="0" borderId="59" xfId="0" applyFont="1" applyBorder="1" applyAlignment="1">
      <alignment horizontal="center" vertical="center" wrapText="1"/>
    </xf>
    <xf numFmtId="0" fontId="53" fillId="0" borderId="59" xfId="1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49" fontId="65" fillId="0" borderId="1" xfId="0" applyNumberFormat="1" applyFont="1" applyBorder="1" applyAlignment="1">
      <alignment horizontal="left" vertical="center" wrapText="1"/>
    </xf>
    <xf numFmtId="49" fontId="58" fillId="0" borderId="1" xfId="0" applyNumberFormat="1" applyFont="1" applyBorder="1" applyAlignment="1">
      <alignment vertical="center" wrapText="1"/>
    </xf>
    <xf numFmtId="166" fontId="61" fillId="0" borderId="1" xfId="5" applyNumberFormat="1" applyFont="1" applyBorder="1" applyAlignment="1">
      <alignment horizontal="center" vertical="center" wrapText="1"/>
    </xf>
    <xf numFmtId="0" fontId="43" fillId="0" borderId="1" xfId="10" applyFill="1" applyBorder="1" applyAlignment="1">
      <alignment horizontal="center" vertical="center" wrapText="1"/>
    </xf>
    <xf numFmtId="0" fontId="16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16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18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15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3" fontId="9" fillId="6" borderId="2" xfId="5" applyNumberFormat="1" applyFont="1" applyFill="1" applyBorder="1" applyAlignment="1" applyProtection="1">
      <alignment horizontal="center" vertical="center" wrapText="1"/>
      <protection locked="0"/>
    </xf>
    <xf numFmtId="0" fontId="9" fillId="10" borderId="10" xfId="2" applyFont="1" applyFill="1" applyBorder="1" applyAlignment="1" applyProtection="1">
      <alignment horizontal="center" vertical="center" wrapText="1"/>
      <protection locked="0"/>
    </xf>
    <xf numFmtId="0" fontId="9" fillId="10" borderId="25" xfId="2" applyFont="1" applyFill="1" applyBorder="1" applyAlignment="1" applyProtection="1">
      <alignment horizontal="center" vertical="center" wrapText="1"/>
      <protection locked="0"/>
    </xf>
    <xf numFmtId="1" fontId="9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9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12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12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9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9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9" fillId="4" borderId="13" xfId="2" applyNumberFormat="1" applyFont="1" applyFill="1" applyBorder="1" applyAlignment="1" applyProtection="1">
      <alignment horizontal="center" vertical="center" wrapText="1"/>
    </xf>
    <xf numFmtId="3" fontId="9" fillId="4" borderId="14" xfId="2" applyNumberFormat="1" applyFont="1" applyFill="1" applyBorder="1" applyAlignment="1" applyProtection="1">
      <alignment horizontal="center" vertical="center" wrapText="1"/>
    </xf>
    <xf numFmtId="4" fontId="12" fillId="0" borderId="49" xfId="5" applyNumberFormat="1" applyFont="1" applyFill="1" applyBorder="1" applyAlignment="1" applyProtection="1">
      <alignment horizontal="center" vertical="center" wrapText="1"/>
    </xf>
    <xf numFmtId="4" fontId="12" fillId="0" borderId="50" xfId="5" applyNumberFormat="1" applyFont="1" applyFill="1" applyBorder="1" applyAlignment="1" applyProtection="1">
      <alignment horizontal="center" vertical="center" wrapText="1"/>
    </xf>
    <xf numFmtId="4" fontId="12" fillId="0" borderId="17" xfId="5" applyNumberFormat="1" applyFont="1" applyFill="1" applyBorder="1" applyAlignment="1" applyProtection="1">
      <alignment horizontal="center" vertical="center" wrapText="1"/>
    </xf>
    <xf numFmtId="3" fontId="9" fillId="7" borderId="9" xfId="5" applyNumberFormat="1" applyFont="1" applyFill="1" applyBorder="1" applyAlignment="1" applyProtection="1">
      <alignment horizontal="center" vertical="center" wrapText="1"/>
    </xf>
    <xf numFmtId="165" fontId="10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10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10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10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12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12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12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12" fillId="6" borderId="2" xfId="5" applyNumberFormat="1" applyFont="1" applyFill="1" applyBorder="1" applyAlignment="1" applyProtection="1">
      <alignment horizontal="center" vertical="center" wrapText="1"/>
    </xf>
    <xf numFmtId="0" fontId="15" fillId="8" borderId="19" xfId="2" applyFont="1" applyFill="1" applyBorder="1" applyAlignment="1" applyProtection="1">
      <alignment horizontal="center" vertical="center" wrapText="1"/>
      <protection locked="0"/>
    </xf>
    <xf numFmtId="0" fontId="15" fillId="8" borderId="6" xfId="2" applyFont="1" applyFill="1" applyBorder="1" applyAlignment="1" applyProtection="1">
      <alignment horizontal="center" vertical="center" wrapText="1"/>
      <protection locked="0"/>
    </xf>
    <xf numFmtId="165" fontId="15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15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0" fontId="10" fillId="8" borderId="18" xfId="2" applyFont="1" applyFill="1" applyBorder="1" applyAlignment="1" applyProtection="1">
      <alignment horizontal="center" vertical="center" wrapText="1"/>
      <protection locked="0"/>
    </xf>
    <xf numFmtId="0" fontId="10" fillId="8" borderId="19" xfId="2" applyFont="1" applyFill="1" applyBorder="1" applyAlignment="1" applyProtection="1">
      <alignment horizontal="center" vertical="center" wrapText="1"/>
      <protection locked="0"/>
    </xf>
    <xf numFmtId="0" fontId="14" fillId="8" borderId="19" xfId="2" applyFont="1" applyFill="1" applyBorder="1" applyAlignment="1" applyProtection="1">
      <alignment horizontal="center" vertical="center" wrapText="1"/>
      <protection locked="0"/>
    </xf>
    <xf numFmtId="0" fontId="10" fillId="8" borderId="6" xfId="2" applyFont="1" applyFill="1" applyBorder="1" applyAlignment="1" applyProtection="1">
      <alignment horizontal="center" vertical="center" wrapText="1"/>
      <protection locked="0"/>
    </xf>
    <xf numFmtId="0" fontId="10" fillId="8" borderId="27" xfId="2" applyFont="1" applyFill="1" applyBorder="1" applyAlignment="1" applyProtection="1">
      <alignment horizontal="center" vertical="center" wrapText="1"/>
      <protection locked="0"/>
    </xf>
    <xf numFmtId="0" fontId="10" fillId="8" borderId="28" xfId="2" applyFont="1" applyFill="1" applyBorder="1" applyAlignment="1" applyProtection="1">
      <alignment horizontal="center" vertical="center" wrapText="1"/>
      <protection locked="0"/>
    </xf>
    <xf numFmtId="0" fontId="28" fillId="0" borderId="66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0" fontId="36" fillId="0" borderId="66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0" xfId="0" applyFont="1" applyBorder="1" applyAlignment="1">
      <alignment horizontal="left" vertical="center"/>
    </xf>
    <xf numFmtId="0" fontId="43" fillId="0" borderId="0" xfId="10"/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25" fillId="11" borderId="54" xfId="7" applyFont="1" applyFill="1" applyBorder="1" applyAlignment="1">
      <alignment horizontal="center"/>
    </xf>
    <xf numFmtId="0" fontId="25" fillId="11" borderId="53" xfId="7" applyFont="1" applyFill="1" applyBorder="1" applyAlignment="1">
      <alignment horizontal="center"/>
    </xf>
    <xf numFmtId="0" fontId="25" fillId="11" borderId="52" xfId="7" applyFont="1" applyFill="1" applyBorder="1" applyAlignment="1">
      <alignment horizontal="center"/>
    </xf>
    <xf numFmtId="0" fontId="26" fillId="12" borderId="54" xfId="7" applyFont="1" applyFill="1" applyBorder="1" applyAlignment="1">
      <alignment horizontal="center"/>
    </xf>
    <xf numFmtId="0" fontId="26" fillId="12" borderId="53" xfId="7" applyFont="1" applyFill="1" applyBorder="1" applyAlignment="1">
      <alignment horizontal="center"/>
    </xf>
    <xf numFmtId="0" fontId="26" fillId="12" borderId="52" xfId="7" applyFont="1" applyFill="1" applyBorder="1" applyAlignment="1">
      <alignment horizontal="center"/>
    </xf>
    <xf numFmtId="0" fontId="3" fillId="0" borderId="1" xfId="7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136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E200"/>
      <color rgb="FF90ED8B"/>
      <color rgb="FFFB6D8F"/>
      <color rgb="FFB4FABC"/>
      <color rgb="FFFFFFFF"/>
      <color rgb="FFFBB3C2"/>
      <color rgb="FF0089C0"/>
      <color rgb="FF72C7E7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hyperlink" Target="https://www.slov-lex.sk/legislativne-procesy/SK/LP/2021/407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hyperlink" Target="https://www.nrsr.sk/web/Default.aspx?sid=zakony/zakon&amp;MasterID=83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1/346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slov-lex.sk/legislativne-procesy/SK/LP/2021/446" TargetMode="External"/><Relationship Id="rId7" Type="http://schemas.openxmlformats.org/officeDocument/2006/relationships/hyperlink" Target="https://www.slov-lex.sk/legislativne-procesy/SK/LP/2021/38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slov-lex.sk/legislativne-procesy/SK/LP/2021/509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slov-lex.sk/legislativne-procesy/SK/LP/2021/773" TargetMode="External"/><Relationship Id="rId10" Type="http://schemas.openxmlformats.org/officeDocument/2006/relationships/hyperlink" Target="https://www.slov-lex.sk/legislativne-procesy/SK/LP/2021/555" TargetMode="Externa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hyperlink" Target="https://www.slov-lex.sk/legislativne-procesy/SK/LP/2021/50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5" Type="http://schemas.openxmlformats.org/officeDocument/2006/relationships/comments" Target="../comments23.xml"/><Relationship Id="rId4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1/362" TargetMode="External"/><Relationship Id="rId13" Type="http://schemas.openxmlformats.org/officeDocument/2006/relationships/hyperlink" Target="https://www.slov-lex.sk/legislativne-procesy/SK/LP/2022/158" TargetMode="External"/><Relationship Id="rId18" Type="http://schemas.openxmlformats.org/officeDocument/2006/relationships/hyperlink" Target="https://www.slov-lex.sk/legislativne-procesy/SK/LP/2022/320" TargetMode="External"/><Relationship Id="rId3" Type="http://schemas.openxmlformats.org/officeDocument/2006/relationships/hyperlink" Target="https://www.slov-lex.sk/legislativne-procesy/SK/LP/2021/416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s://www.slov-lex.sk/legislativne-procesy/SK/LP/2021/777" TargetMode="External"/><Relationship Id="rId12" Type="http://schemas.openxmlformats.org/officeDocument/2006/relationships/hyperlink" Target="https://www.slov-lex.sk/legislativne-procesy/SK/LP/2022/27" TargetMode="External"/><Relationship Id="rId17" Type="http://schemas.openxmlformats.org/officeDocument/2006/relationships/hyperlink" Target="https://www.slov-lex.sk/legislativne-procesy/SK/LP/2022/214" TargetMode="External"/><Relationship Id="rId2" Type="http://schemas.openxmlformats.org/officeDocument/2006/relationships/hyperlink" Target="https://www.slov-lex.sk/legislativne-procesy/SK/LP/2021/406" TargetMode="External"/><Relationship Id="rId16" Type="http://schemas.openxmlformats.org/officeDocument/2006/relationships/hyperlink" Target="https://www.slov-lex.sk/legislativne-procesy/SK/LP/2022/205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356" TargetMode="External"/><Relationship Id="rId11" Type="http://schemas.openxmlformats.org/officeDocument/2006/relationships/hyperlink" Target="https://www.slov-lex.sk/legislativne-procesy/SK/LP/2022/108" TargetMode="External"/><Relationship Id="rId5" Type="http://schemas.openxmlformats.org/officeDocument/2006/relationships/hyperlink" Target="https://www.slov-lex.sk/legislativne-procesy/SK/LP/2021/491" TargetMode="External"/><Relationship Id="rId15" Type="http://schemas.openxmlformats.org/officeDocument/2006/relationships/hyperlink" Target="https://www.slov-lex.sk/legislativne-procesy/SK/LP/2022/184" TargetMode="External"/><Relationship Id="rId10" Type="http://schemas.openxmlformats.org/officeDocument/2006/relationships/hyperlink" Target="https://www.slov-lex.sk/legislativne-procesy/SK/LP/2022/86" TargetMode="External"/><Relationship Id="rId19" Type="http://schemas.openxmlformats.org/officeDocument/2006/relationships/hyperlink" Target="https://www.slov-lex.sk/legislativne-procesy/SK/LP/2022/315" TargetMode="External"/><Relationship Id="rId4" Type="http://schemas.openxmlformats.org/officeDocument/2006/relationships/hyperlink" Target="https://www.slov-lex.sk/legislativne-procesy/SK/LP/2021/437" TargetMode="External"/><Relationship Id="rId9" Type="http://schemas.openxmlformats.org/officeDocument/2006/relationships/hyperlink" Target="https://www.slov-lex.sk/legislativne-procesy/SK/LP/2022/42" TargetMode="External"/><Relationship Id="rId14" Type="http://schemas.openxmlformats.org/officeDocument/2006/relationships/hyperlink" Target="https://www.slov-lex.sk/legislativne-procesy/SK/LP/2022/167" TargetMode="External"/><Relationship Id="rId22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8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lov-lex.sk/legislativne-procesy/SK/LP/2021/736" TargetMode="Externa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www.slov-lex.sk/legislativne-procesy/SK/LP/2021/555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259" t="s">
        <v>28</v>
      </c>
      <c r="C2" s="260"/>
      <c r="D2" s="31" t="s">
        <v>32</v>
      </c>
      <c r="E2" s="32" t="s">
        <v>23</v>
      </c>
    </row>
    <row r="3" spans="1:23" ht="24.75" customHeight="1" x14ac:dyDescent="0.2">
      <c r="B3" s="253" t="s">
        <v>29</v>
      </c>
      <c r="C3" s="254"/>
      <c r="D3" s="41">
        <f>SUM(M11:M13)</f>
        <v>0</v>
      </c>
      <c r="E3" s="33">
        <f>SUM(N11:N13)</f>
        <v>0</v>
      </c>
    </row>
    <row r="4" spans="1:23" ht="24.75" customHeight="1" x14ac:dyDescent="0.2">
      <c r="B4" s="255" t="s">
        <v>30</v>
      </c>
      <c r="C4" s="256"/>
      <c r="D4" s="42">
        <f>SUM(O11:O13)</f>
        <v>0</v>
      </c>
      <c r="E4" s="34">
        <f>SUM(P11:P13)</f>
        <v>0</v>
      </c>
    </row>
    <row r="5" spans="1:23" ht="24.75" customHeight="1" x14ac:dyDescent="0.2">
      <c r="B5" s="257" t="s">
        <v>31</v>
      </c>
      <c r="C5" s="258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288" t="s">
        <v>15</v>
      </c>
      <c r="C8" s="288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289" t="s">
        <v>35</v>
      </c>
      <c r="C9" s="290"/>
      <c r="D9" s="290"/>
      <c r="E9" s="291" t="s">
        <v>33</v>
      </c>
      <c r="F9" s="291" t="s">
        <v>34</v>
      </c>
      <c r="G9" s="284" t="s">
        <v>38</v>
      </c>
      <c r="H9" s="286" t="s">
        <v>13</v>
      </c>
      <c r="I9" s="276" t="s">
        <v>13</v>
      </c>
      <c r="J9" s="278" t="s">
        <v>0</v>
      </c>
    </row>
    <row r="10" spans="1:23" s="13" customFormat="1" ht="60" customHeight="1" thickBot="1" x14ac:dyDescent="0.25">
      <c r="A10" s="24"/>
      <c r="B10" s="293" t="s">
        <v>36</v>
      </c>
      <c r="C10" s="294"/>
      <c r="D10" s="27" t="s">
        <v>37</v>
      </c>
      <c r="E10" s="292"/>
      <c r="F10" s="292"/>
      <c r="G10" s="285"/>
      <c r="H10" s="287"/>
      <c r="I10" s="277"/>
      <c r="J10" s="279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262">
        <v>0</v>
      </c>
      <c r="E11" s="264">
        <v>0</v>
      </c>
      <c r="F11" s="264">
        <v>0</v>
      </c>
      <c r="G11" s="262">
        <v>0</v>
      </c>
      <c r="H11" s="266" t="s">
        <v>39</v>
      </c>
      <c r="I11" s="268">
        <f>VLOOKUP(H11,vstupy!$B$17:$C$27,2,FALSE)</f>
        <v>0</v>
      </c>
      <c r="J11" s="270">
        <f>IF(D11=0,SUM(C11:C13),D11)</f>
        <v>0</v>
      </c>
      <c r="K11" s="272">
        <f>IF(I11&gt;0.9,($D$8/160)*(J11/60)*I11,($D$8/160)*(J11/60)*1)</f>
        <v>0</v>
      </c>
      <c r="L11" s="275">
        <f>K11*G11</f>
        <v>0</v>
      </c>
      <c r="M11" s="280">
        <f>IF(I11&gt;0.9,E11*I11,E11*1)</f>
        <v>0</v>
      </c>
      <c r="N11" s="261">
        <f>M11*G11</f>
        <v>0</v>
      </c>
      <c r="O11" s="280">
        <f>IF(I11&gt;0.9,I11*F11,F11*1)</f>
        <v>0</v>
      </c>
      <c r="P11" s="261">
        <f>O11*G11</f>
        <v>0</v>
      </c>
      <c r="Q11" s="283">
        <f>M11+O11+K11</f>
        <v>0</v>
      </c>
      <c r="R11" s="261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262"/>
      <c r="E12" s="264"/>
      <c r="F12" s="264"/>
      <c r="G12" s="262"/>
      <c r="H12" s="266"/>
      <c r="I12" s="268"/>
      <c r="J12" s="270"/>
      <c r="K12" s="273"/>
      <c r="L12" s="275"/>
      <c r="M12" s="281"/>
      <c r="N12" s="261"/>
      <c r="O12" s="281"/>
      <c r="P12" s="261"/>
      <c r="Q12" s="283"/>
      <c r="R12" s="261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263"/>
      <c r="E13" s="265"/>
      <c r="F13" s="265"/>
      <c r="G13" s="263"/>
      <c r="H13" s="267"/>
      <c r="I13" s="269"/>
      <c r="J13" s="271"/>
      <c r="K13" s="274"/>
      <c r="L13" s="275"/>
      <c r="M13" s="282"/>
      <c r="N13" s="261"/>
      <c r="O13" s="282"/>
      <c r="P13" s="261"/>
      <c r="Q13" s="283"/>
      <c r="R13" s="261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G9:G10"/>
    <mergeCell ref="H9:H10"/>
    <mergeCell ref="B8:C8"/>
    <mergeCell ref="B9:D9"/>
    <mergeCell ref="E9:E10"/>
    <mergeCell ref="F9:F10"/>
    <mergeCell ref="B10:C10"/>
    <mergeCell ref="O11:O13"/>
    <mergeCell ref="P11:P13"/>
    <mergeCell ref="Q11:Q13"/>
    <mergeCell ref="R11:R13"/>
    <mergeCell ref="M11:M13"/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K33" sqref="K33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84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74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74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74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74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95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6"/>
      <c r="C12" s="76"/>
      <c r="D12" s="76"/>
      <c r="E12" s="76"/>
      <c r="F12" s="95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87"/>
      <c r="C14" s="89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87"/>
      <c r="C16" s="89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6"/>
      <c r="D17" s="76"/>
      <c r="E17" s="76"/>
      <c r="F17" s="95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76"/>
      <c r="C18" s="76"/>
      <c r="D18" s="76"/>
      <c r="E18" s="76"/>
      <c r="F18" s="95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87"/>
      <c r="C20" s="89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87"/>
      <c r="C22" s="89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87"/>
      <c r="C24" s="89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1" priority="6" operator="lessThan">
      <formula>0</formula>
    </cfRule>
    <cfRule type="cellIs" dxfId="110" priority="7" operator="greaterThan">
      <formula>0</formula>
    </cfRule>
  </conditionalFormatting>
  <conditionalFormatting sqref="H30">
    <cfRule type="cellIs" dxfId="109" priority="1" operator="lessThan">
      <formula>0</formula>
    </cfRule>
    <cfRule type="cellIs" dxfId="10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6" activePane="bottomLeft" state="frozen"/>
      <selection pane="bottomLeft" activeCell="I28" sqref="I2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85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64.5" customHeight="1" x14ac:dyDescent="0.2">
      <c r="A7" s="74">
        <v>1</v>
      </c>
      <c r="B7" s="76" t="s">
        <v>178</v>
      </c>
      <c r="C7" s="76" t="s">
        <v>179</v>
      </c>
      <c r="D7" s="136" t="s">
        <v>180</v>
      </c>
      <c r="E7" s="155" t="s">
        <v>181</v>
      </c>
      <c r="F7" s="120">
        <v>44531</v>
      </c>
      <c r="G7" s="95">
        <v>626886</v>
      </c>
      <c r="H7" s="95">
        <v>0</v>
      </c>
      <c r="I7" s="76">
        <f>IF(YEAR($F7)=2021,G7,"-")</f>
        <v>626886</v>
      </c>
      <c r="J7" s="76">
        <f>IF(YEAR($F7)=2021,H7,"-")</f>
        <v>0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156</v>
      </c>
      <c r="P7" s="76"/>
      <c r="Q7" s="201">
        <f>H7-2*G7</f>
        <v>-1253772</v>
      </c>
    </row>
    <row r="8" spans="1:17" ht="84.75" customHeight="1" x14ac:dyDescent="0.2">
      <c r="A8" s="74">
        <v>2</v>
      </c>
      <c r="B8" s="76" t="s">
        <v>178</v>
      </c>
      <c r="C8" s="76" t="s">
        <v>184</v>
      </c>
      <c r="D8" s="136" t="s">
        <v>183</v>
      </c>
      <c r="E8" s="155" t="s">
        <v>185</v>
      </c>
      <c r="F8" s="120">
        <v>44759</v>
      </c>
      <c r="G8" s="76">
        <v>5116</v>
      </c>
      <c r="H8" s="76">
        <v>3439310</v>
      </c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>
        <f t="shared" ref="K8:K26" si="2">IF(YEAR($F8)=2022,G8,"-")</f>
        <v>5116</v>
      </c>
      <c r="L8" s="76">
        <f>IF(YEAR($F8)=2022,H8,"-")</f>
        <v>3439310</v>
      </c>
      <c r="M8" s="76" t="str">
        <f t="shared" ref="M8:M26" si="3">IF(YEAR($F8)&gt;2022,G8,"-")</f>
        <v>-</v>
      </c>
      <c r="N8" s="76" t="str">
        <f t="shared" ref="N8:N26" si="4">IF(YEAR($F8)&gt;2022,H8,"-")</f>
        <v>-</v>
      </c>
      <c r="O8" s="76" t="s">
        <v>156</v>
      </c>
      <c r="P8" s="76"/>
      <c r="Q8" s="201">
        <f t="shared" ref="Q8:Q26" si="5">H8-2*G8</f>
        <v>3429078</v>
      </c>
    </row>
    <row r="9" spans="1:17" ht="16.5" customHeight="1" x14ac:dyDescent="0.2">
      <c r="A9" s="74">
        <v>3</v>
      </c>
      <c r="B9" s="76"/>
      <c r="C9" s="76"/>
      <c r="D9" s="76"/>
      <c r="E9" s="76"/>
      <c r="F9" s="76"/>
      <c r="G9" s="76"/>
      <c r="H9" s="76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ref="L9:L26" si="6">IF(YEAR($F9)=2022,H9,"-")</f>
        <v>-</v>
      </c>
      <c r="M9" s="76" t="str">
        <f t="shared" si="3"/>
        <v>-</v>
      </c>
      <c r="N9" s="76" t="str">
        <f t="shared" si="4"/>
        <v>-</v>
      </c>
      <c r="O9" s="76" t="s">
        <v>137</v>
      </c>
      <c r="P9" s="76"/>
      <c r="Q9" s="201">
        <f t="shared" si="5"/>
        <v>0</v>
      </c>
    </row>
    <row r="10" spans="1:17" ht="16.5" customHeight="1" x14ac:dyDescent="0.2">
      <c r="A10" s="74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6"/>
        <v>-</v>
      </c>
      <c r="M10" s="76" t="str">
        <f t="shared" si="3"/>
        <v>-</v>
      </c>
      <c r="N10" s="76" t="str">
        <f t="shared" si="4"/>
        <v>-</v>
      </c>
      <c r="O10" s="76" t="s">
        <v>137</v>
      </c>
      <c r="P10" s="76"/>
      <c r="Q10" s="201">
        <f t="shared" si="5"/>
        <v>0</v>
      </c>
    </row>
    <row r="11" spans="1:17" ht="16.5" customHeight="1" x14ac:dyDescent="0.2">
      <c r="A11" s="98">
        <v>5</v>
      </c>
      <c r="B11" s="79"/>
      <c r="C11" s="79"/>
      <c r="D11" s="79"/>
      <c r="E11" s="79"/>
      <c r="F11" s="67"/>
      <c r="G11" s="80"/>
      <c r="H11" s="80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6"/>
        <v>-</v>
      </c>
      <c r="M11" s="76" t="str">
        <f t="shared" si="3"/>
        <v>-</v>
      </c>
      <c r="N11" s="76" t="str">
        <f t="shared" si="4"/>
        <v>-</v>
      </c>
      <c r="O11" s="76" t="s">
        <v>137</v>
      </c>
      <c r="P11" s="76"/>
      <c r="Q11" s="201">
        <f t="shared" si="5"/>
        <v>0</v>
      </c>
    </row>
    <row r="12" spans="1:17" ht="16.5" customHeight="1" x14ac:dyDescent="0.2">
      <c r="A12" s="98">
        <v>6</v>
      </c>
      <c r="B12" s="79"/>
      <c r="C12" s="79"/>
      <c r="D12" s="79"/>
      <c r="E12" s="79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6"/>
        <v>-</v>
      </c>
      <c r="M12" s="76" t="str">
        <f t="shared" si="3"/>
        <v>-</v>
      </c>
      <c r="N12" s="76" t="str">
        <f t="shared" si="4"/>
        <v>-</v>
      </c>
      <c r="O12" s="76" t="s">
        <v>137</v>
      </c>
      <c r="P12" s="76"/>
      <c r="Q12" s="201">
        <f t="shared" si="5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6"/>
        <v>-</v>
      </c>
      <c r="M13" s="76" t="str">
        <f t="shared" si="3"/>
        <v>-</v>
      </c>
      <c r="N13" s="76" t="str">
        <f t="shared" si="4"/>
        <v>-</v>
      </c>
      <c r="O13" s="76" t="s">
        <v>137</v>
      </c>
      <c r="P13" s="76"/>
      <c r="Q13" s="201">
        <f t="shared" si="5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6"/>
        <v>-</v>
      </c>
      <c r="M14" s="76" t="str">
        <f t="shared" si="3"/>
        <v>-</v>
      </c>
      <c r="N14" s="76" t="str">
        <f t="shared" si="4"/>
        <v>-</v>
      </c>
      <c r="O14" s="76" t="s">
        <v>137</v>
      </c>
      <c r="P14" s="76"/>
      <c r="Q14" s="201">
        <f t="shared" si="5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6"/>
        <v>-</v>
      </c>
      <c r="M15" s="76" t="str">
        <f t="shared" si="3"/>
        <v>-</v>
      </c>
      <c r="N15" s="76" t="str">
        <f t="shared" si="4"/>
        <v>-</v>
      </c>
      <c r="O15" s="76" t="s">
        <v>137</v>
      </c>
      <c r="P15" s="76"/>
      <c r="Q15" s="201">
        <f t="shared" si="5"/>
        <v>0</v>
      </c>
    </row>
    <row r="16" spans="1:17" ht="16.5" customHeight="1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6"/>
        <v>-</v>
      </c>
      <c r="M16" s="76" t="str">
        <f t="shared" si="3"/>
        <v>-</v>
      </c>
      <c r="N16" s="76" t="str">
        <f t="shared" si="4"/>
        <v>-</v>
      </c>
      <c r="O16" s="76" t="s">
        <v>137</v>
      </c>
      <c r="P16" s="76"/>
      <c r="Q16" s="201">
        <f t="shared" si="5"/>
        <v>0</v>
      </c>
    </row>
    <row r="17" spans="1:17" ht="16.5" customHeight="1" x14ac:dyDescent="0.2">
      <c r="A17" s="98">
        <v>11</v>
      </c>
      <c r="B17" s="79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6"/>
        <v>-</v>
      </c>
      <c r="M17" s="76" t="str">
        <f t="shared" si="3"/>
        <v>-</v>
      </c>
      <c r="N17" s="76" t="str">
        <f t="shared" si="4"/>
        <v>-</v>
      </c>
      <c r="O17" s="76" t="s">
        <v>137</v>
      </c>
      <c r="P17" s="76"/>
      <c r="Q17" s="201">
        <f t="shared" si="5"/>
        <v>0</v>
      </c>
    </row>
    <row r="18" spans="1:17" ht="16.5" customHeight="1" x14ac:dyDescent="0.2">
      <c r="A18" s="98">
        <v>12</v>
      </c>
      <c r="B18" s="79"/>
      <c r="C18" s="79"/>
      <c r="D18" s="79"/>
      <c r="E18" s="79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6"/>
        <v>-</v>
      </c>
      <c r="M18" s="76" t="str">
        <f t="shared" si="3"/>
        <v>-</v>
      </c>
      <c r="N18" s="76" t="str">
        <f t="shared" si="4"/>
        <v>-</v>
      </c>
      <c r="O18" s="76" t="s">
        <v>137</v>
      </c>
      <c r="P18" s="76"/>
      <c r="Q18" s="201">
        <f t="shared" si="5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6"/>
        <v>-</v>
      </c>
      <c r="M19" s="76" t="str">
        <f t="shared" si="3"/>
        <v>-</v>
      </c>
      <c r="N19" s="76" t="str">
        <f t="shared" si="4"/>
        <v>-</v>
      </c>
      <c r="O19" s="76" t="s">
        <v>137</v>
      </c>
      <c r="P19" s="76"/>
      <c r="Q19" s="201">
        <f t="shared" si="5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6"/>
        <v>-</v>
      </c>
      <c r="M20" s="76" t="str">
        <f t="shared" si="3"/>
        <v>-</v>
      </c>
      <c r="N20" s="76" t="str">
        <f t="shared" si="4"/>
        <v>-</v>
      </c>
      <c r="O20" s="76" t="s">
        <v>137</v>
      </c>
      <c r="P20" s="76"/>
      <c r="Q20" s="201">
        <f t="shared" si="5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6"/>
        <v>-</v>
      </c>
      <c r="M21" s="76" t="str">
        <f t="shared" si="3"/>
        <v>-</v>
      </c>
      <c r="N21" s="76" t="str">
        <f t="shared" si="4"/>
        <v>-</v>
      </c>
      <c r="O21" s="76" t="s">
        <v>137</v>
      </c>
      <c r="P21" s="76"/>
      <c r="Q21" s="201">
        <f t="shared" si="5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6"/>
        <v>-</v>
      </c>
      <c r="M22" s="76" t="str">
        <f t="shared" si="3"/>
        <v>-</v>
      </c>
      <c r="N22" s="76" t="str">
        <f t="shared" si="4"/>
        <v>-</v>
      </c>
      <c r="O22" s="76" t="s">
        <v>137</v>
      </c>
      <c r="P22" s="76"/>
      <c r="Q22" s="201">
        <f t="shared" si="5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6"/>
        <v>-</v>
      </c>
      <c r="M23" s="76" t="str">
        <f t="shared" si="3"/>
        <v>-</v>
      </c>
      <c r="N23" s="76" t="str">
        <f t="shared" si="4"/>
        <v>-</v>
      </c>
      <c r="O23" s="76" t="s">
        <v>137</v>
      </c>
      <c r="P23" s="76"/>
      <c r="Q23" s="201">
        <f t="shared" si="5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6"/>
        <v>-</v>
      </c>
      <c r="M24" s="76" t="str">
        <f t="shared" si="3"/>
        <v>-</v>
      </c>
      <c r="N24" s="76" t="str">
        <f t="shared" si="4"/>
        <v>-</v>
      </c>
      <c r="O24" s="76" t="s">
        <v>137</v>
      </c>
      <c r="P24" s="76"/>
      <c r="Q24" s="201">
        <f t="shared" si="5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6"/>
        <v>-</v>
      </c>
      <c r="M25" s="76" t="str">
        <f t="shared" si="3"/>
        <v>-</v>
      </c>
      <c r="N25" s="76" t="str">
        <f t="shared" si="4"/>
        <v>-</v>
      </c>
      <c r="O25" s="76" t="s">
        <v>137</v>
      </c>
      <c r="P25" s="76"/>
      <c r="Q25" s="201">
        <f t="shared" si="5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6"/>
        <v>-</v>
      </c>
      <c r="M26" s="76" t="str">
        <f t="shared" si="3"/>
        <v>-</v>
      </c>
      <c r="N26" s="76" t="str">
        <f t="shared" si="4"/>
        <v>-</v>
      </c>
      <c r="O26" s="76" t="s">
        <v>137</v>
      </c>
      <c r="P26" s="76"/>
      <c r="Q26" s="201">
        <f t="shared" si="5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1253772</v>
      </c>
      <c r="H27" s="85">
        <f>J27</f>
        <v>0</v>
      </c>
      <c r="I27" s="81">
        <f>SUM(I7:I26)*2</f>
        <v>1253772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5116</v>
      </c>
      <c r="H28" s="85">
        <f>L28+N28</f>
        <v>3439310</v>
      </c>
      <c r="I28" s="71"/>
      <c r="J28" s="72"/>
      <c r="K28" s="143">
        <f>SUM(K7:K26)</f>
        <v>5116</v>
      </c>
      <c r="L28" s="143">
        <f t="shared" ref="L28:N28" si="9">SUM(L7:L26)</f>
        <v>3439310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2175306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1258888</v>
      </c>
      <c r="H29" s="86">
        <f>SUM(H27:H28)</f>
        <v>3439310</v>
      </c>
    </row>
    <row r="30" spans="1:17" s="12" customFormat="1" ht="16.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2175306</v>
      </c>
    </row>
    <row r="31" spans="1:17" x14ac:dyDescent="0.2">
      <c r="G31" s="82"/>
      <c r="H31" s="82"/>
      <c r="I31" s="82"/>
      <c r="J31" s="82"/>
      <c r="K31" s="82"/>
      <c r="L31" s="82"/>
      <c r="M31" s="82"/>
      <c r="N31" s="82"/>
    </row>
    <row r="32" spans="1:17" x14ac:dyDescent="0.2">
      <c r="G32" s="84"/>
      <c r="H32" s="84"/>
    </row>
    <row r="33" spans="7:8" x14ac:dyDescent="0.2">
      <c r="G33" s="83"/>
      <c r="H33" s="83"/>
    </row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07" priority="11" operator="lessThan">
      <formula>0</formula>
    </cfRule>
    <cfRule type="cellIs" dxfId="106" priority="12" operator="greaterThan">
      <formula>0</formula>
    </cfRule>
  </conditionalFormatting>
  <conditionalFormatting sqref="H30">
    <cfRule type="cellIs" dxfId="105" priority="1" operator="lessThan">
      <formula>0</formula>
    </cfRule>
    <cfRule type="cellIs" dxfId="10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86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IF(YEAR($F7)=2022,2*G7,"-")</f>
        <v>-</v>
      </c>
      <c r="L7" s="76" t="str">
        <f>IF(YEAR($F7)=2022,H7,"-")</f>
        <v>-</v>
      </c>
      <c r="M7" s="76" t="str">
        <f>IF(YEAR($F7)&gt;2022,2*G7,"-")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12" si="2">IF(YEAR($F8)=2022,2*G8,"-")</f>
        <v>-</v>
      </c>
      <c r="L8" s="76" t="str">
        <f t="shared" ref="L8:L26" si="3">IF(YEAR($F8)=2022,H8,"-")</f>
        <v>-</v>
      </c>
      <c r="M8" s="76" t="str">
        <f t="shared" ref="M8:M12" si="4">IF(YEAR($F8)&gt;2022,2*G8,"-")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>IF(YEAR($F13)=2022,G13,"-")</f>
        <v>-</v>
      </c>
      <c r="L13" s="76" t="str">
        <f t="shared" si="3"/>
        <v>-</v>
      </c>
      <c r="M13" s="76" t="str">
        <f>IF(YEAR($F13)&gt;2022,G13,"-")</f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ref="K14:K26" si="7">IF(YEAR($F14)=2022,G14,"-")</f>
        <v>-</v>
      </c>
      <c r="L14" s="76" t="str">
        <f t="shared" si="3"/>
        <v>-</v>
      </c>
      <c r="M14" s="76" t="str">
        <f t="shared" ref="M14:M26" si="8">IF(YEAR($F14)&gt;2022,G14,"-")</f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7"/>
        <v>-</v>
      </c>
      <c r="L15" s="76" t="str">
        <f t="shared" si="3"/>
        <v>-</v>
      </c>
      <c r="M15" s="76" t="str">
        <f t="shared" si="8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7"/>
        <v>-</v>
      </c>
      <c r="L16" s="76" t="str">
        <f t="shared" si="3"/>
        <v>-</v>
      </c>
      <c r="M16" s="76" t="str">
        <f t="shared" si="8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7"/>
        <v>-</v>
      </c>
      <c r="L17" s="76" t="str">
        <f t="shared" si="3"/>
        <v>-</v>
      </c>
      <c r="M17" s="76" t="str">
        <f t="shared" si="8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7"/>
        <v>-</v>
      </c>
      <c r="L18" s="76" t="str">
        <f t="shared" si="3"/>
        <v>-</v>
      </c>
      <c r="M18" s="76" t="str">
        <f t="shared" si="8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7"/>
        <v>-</v>
      </c>
      <c r="L19" s="76" t="str">
        <f t="shared" si="3"/>
        <v>-</v>
      </c>
      <c r="M19" s="76" t="str">
        <f t="shared" si="8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7"/>
        <v>-</v>
      </c>
      <c r="L20" s="76" t="str">
        <f t="shared" si="3"/>
        <v>-</v>
      </c>
      <c r="M20" s="76" t="str">
        <f t="shared" si="8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7"/>
        <v>-</v>
      </c>
      <c r="L21" s="76" t="str">
        <f t="shared" si="3"/>
        <v>-</v>
      </c>
      <c r="M21" s="76" t="str">
        <f t="shared" si="8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7"/>
        <v>-</v>
      </c>
      <c r="L22" s="76" t="str">
        <f t="shared" si="3"/>
        <v>-</v>
      </c>
      <c r="M22" s="76" t="str">
        <f t="shared" si="8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7"/>
        <v>-</v>
      </c>
      <c r="L23" s="76" t="str">
        <f t="shared" si="3"/>
        <v>-</v>
      </c>
      <c r="M23" s="76" t="str">
        <f t="shared" si="8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7"/>
        <v>-</v>
      </c>
      <c r="L24" s="76" t="str">
        <f t="shared" si="3"/>
        <v>-</v>
      </c>
      <c r="M24" s="76" t="str">
        <f t="shared" si="8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7"/>
        <v>-</v>
      </c>
      <c r="L25" s="76" t="str">
        <f t="shared" si="3"/>
        <v>-</v>
      </c>
      <c r="M25" s="76" t="str">
        <f t="shared" si="8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7"/>
        <v>-</v>
      </c>
      <c r="L26" s="76" t="str">
        <f t="shared" si="3"/>
        <v>-</v>
      </c>
      <c r="M26" s="76" t="str">
        <f t="shared" si="8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9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10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11">SUM(L7:L26)</f>
        <v>0</v>
      </c>
      <c r="M28" s="143">
        <f t="shared" si="11"/>
        <v>0</v>
      </c>
      <c r="N28" s="143">
        <f t="shared" si="11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03" priority="6" operator="lessThan">
      <formula>0</formula>
    </cfRule>
    <cfRule type="cellIs" dxfId="102" priority="7" operator="greaterThan">
      <formula>0</formula>
    </cfRule>
  </conditionalFormatting>
  <conditionalFormatting sqref="H30">
    <cfRule type="cellIs" dxfId="101" priority="1" operator="lessThan">
      <formula>0</formula>
    </cfRule>
    <cfRule type="cellIs" dxfId="10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80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51" x14ac:dyDescent="0.2">
      <c r="A7" s="74">
        <v>1</v>
      </c>
      <c r="B7" s="124" t="s">
        <v>195</v>
      </c>
      <c r="C7" s="105" t="s">
        <v>239</v>
      </c>
      <c r="D7" s="119" t="s">
        <v>198</v>
      </c>
      <c r="E7" s="128" t="s">
        <v>199</v>
      </c>
      <c r="F7" s="127">
        <v>44713</v>
      </c>
      <c r="G7" s="174">
        <v>4085641</v>
      </c>
      <c r="H7" s="175">
        <v>8232176</v>
      </c>
      <c r="I7" s="76" t="str">
        <f>IF(YEAR($F7)=2021,G7,"-")</f>
        <v>-</v>
      </c>
      <c r="J7" s="76" t="str">
        <f>IF(YEAR($F7)=2021,H7,"-")</f>
        <v>-</v>
      </c>
      <c r="K7" s="76">
        <f>IF(YEAR($F7)=2022,G7,"-")</f>
        <v>4085641</v>
      </c>
      <c r="L7" s="76">
        <f>IF(YEAR($F7)=2022,H7,"-")</f>
        <v>8232176</v>
      </c>
      <c r="M7" s="76" t="str">
        <f>IF(YEAR($F7)&gt;2022,2*G7,"-")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60894</v>
      </c>
    </row>
    <row r="8" spans="1:17" ht="15" x14ac:dyDescent="0.2">
      <c r="A8" s="74">
        <v>2</v>
      </c>
      <c r="B8" s="124"/>
      <c r="C8" s="79"/>
      <c r="D8" s="119"/>
      <c r="E8" s="131"/>
      <c r="F8" s="67"/>
      <c r="G8" s="80"/>
      <c r="H8" s="80"/>
      <c r="I8" s="76" t="str">
        <f>IF(YEAR($F8)=2021,G8,"-")</f>
        <v>-</v>
      </c>
      <c r="J8" s="76" t="str">
        <f t="shared" ref="J8:J26" si="0">IF(YEAR($F8)=2021,H8,"-")</f>
        <v>-</v>
      </c>
      <c r="K8" s="76" t="str">
        <f t="shared" ref="K8:K26" si="1">IF(YEAR($F8)=2022,G8,"-")</f>
        <v>-</v>
      </c>
      <c r="L8" s="76" t="str">
        <f t="shared" ref="L8:L26" si="2">IF(YEAR($F8)=2022,H8,"-")</f>
        <v>-</v>
      </c>
      <c r="M8" s="76" t="str">
        <f t="shared" ref="M8" si="3">IF(YEAR($F8)&gt;2022,2*G8,"-")</f>
        <v>-</v>
      </c>
      <c r="N8" s="76" t="str">
        <f t="shared" ref="N8:N26" si="4">IF(YEAR($F8)&gt;2022,H8,"-")</f>
        <v>-</v>
      </c>
      <c r="O8" s="76" t="s">
        <v>137</v>
      </c>
      <c r="P8" s="76"/>
      <c r="Q8" s="201">
        <f t="shared" ref="Q8:Q26" si="5">H8-2*G8</f>
        <v>0</v>
      </c>
    </row>
    <row r="9" spans="1:17" ht="16.5" customHeight="1" x14ac:dyDescent="0.2">
      <c r="A9" s="98">
        <v>3</v>
      </c>
      <c r="B9" s="79"/>
      <c r="C9" s="79"/>
      <c r="D9" s="79"/>
      <c r="E9" s="79"/>
      <c r="F9" s="67"/>
      <c r="G9" s="80"/>
      <c r="H9" s="80"/>
      <c r="I9" s="76" t="str">
        <f t="shared" ref="I9:I26" si="6">IF(YEAR($F9)=2021,G9,"-")</f>
        <v>-</v>
      </c>
      <c r="J9" s="76" t="str">
        <f t="shared" si="0"/>
        <v>-</v>
      </c>
      <c r="K9" s="76" t="str">
        <f t="shared" si="1"/>
        <v>-</v>
      </c>
      <c r="L9" s="76" t="str">
        <f t="shared" si="2"/>
        <v>-</v>
      </c>
      <c r="M9" s="76" t="str">
        <f>IF(YEAR($F9)&gt;2022,G9,"-")</f>
        <v>-</v>
      </c>
      <c r="N9" s="76" t="str">
        <f t="shared" si="4"/>
        <v>-</v>
      </c>
      <c r="O9" s="76" t="s">
        <v>137</v>
      </c>
      <c r="P9" s="76"/>
      <c r="Q9" s="201">
        <f t="shared" si="5"/>
        <v>0</v>
      </c>
    </row>
    <row r="10" spans="1:17" ht="16.5" customHeight="1" x14ac:dyDescent="0.2">
      <c r="A10" s="98">
        <v>4</v>
      </c>
      <c r="B10" s="79"/>
      <c r="C10" s="79"/>
      <c r="D10" s="79"/>
      <c r="E10" s="79"/>
      <c r="F10" s="67"/>
      <c r="G10" s="80"/>
      <c r="H10" s="80"/>
      <c r="I10" s="76" t="str">
        <f t="shared" si="6"/>
        <v>-</v>
      </c>
      <c r="J10" s="76" t="str">
        <f t="shared" si="0"/>
        <v>-</v>
      </c>
      <c r="K10" s="76" t="str">
        <f t="shared" si="1"/>
        <v>-</v>
      </c>
      <c r="L10" s="76" t="str">
        <f t="shared" si="2"/>
        <v>-</v>
      </c>
      <c r="M10" s="76" t="str">
        <f t="shared" ref="M10:M26" si="7">IF(YEAR($F10)&gt;2022,G10,"-")</f>
        <v>-</v>
      </c>
      <c r="N10" s="76" t="str">
        <f t="shared" si="4"/>
        <v>-</v>
      </c>
      <c r="O10" s="76" t="s">
        <v>137</v>
      </c>
      <c r="P10" s="76"/>
      <c r="Q10" s="201">
        <f t="shared" si="5"/>
        <v>0</v>
      </c>
    </row>
    <row r="11" spans="1:17" ht="16.5" customHeight="1" x14ac:dyDescent="0.2">
      <c r="A11" s="98">
        <v>5</v>
      </c>
      <c r="B11" s="76"/>
      <c r="C11" s="79"/>
      <c r="D11" s="79"/>
      <c r="E11" s="79"/>
      <c r="F11" s="67"/>
      <c r="G11" s="80"/>
      <c r="H11" s="80"/>
      <c r="I11" s="76" t="str">
        <f t="shared" si="6"/>
        <v>-</v>
      </c>
      <c r="J11" s="76" t="str">
        <f t="shared" si="0"/>
        <v>-</v>
      </c>
      <c r="K11" s="76" t="str">
        <f t="shared" si="1"/>
        <v>-</v>
      </c>
      <c r="L11" s="76" t="str">
        <f t="shared" si="2"/>
        <v>-</v>
      </c>
      <c r="M11" s="76" t="str">
        <f t="shared" si="7"/>
        <v>-</v>
      </c>
      <c r="N11" s="76" t="str">
        <f t="shared" si="4"/>
        <v>-</v>
      </c>
      <c r="O11" s="76" t="s">
        <v>137</v>
      </c>
      <c r="P11" s="76"/>
      <c r="Q11" s="201">
        <f t="shared" si="5"/>
        <v>0</v>
      </c>
    </row>
    <row r="12" spans="1:17" ht="16.5" customHeight="1" x14ac:dyDescent="0.2">
      <c r="A12" s="98">
        <v>6</v>
      </c>
      <c r="B12" s="76"/>
      <c r="C12" s="79"/>
      <c r="D12" s="79"/>
      <c r="E12" s="79"/>
      <c r="F12" s="67"/>
      <c r="G12" s="80"/>
      <c r="H12" s="80"/>
      <c r="I12" s="76" t="str">
        <f t="shared" si="6"/>
        <v>-</v>
      </c>
      <c r="J12" s="76" t="str">
        <f t="shared" si="0"/>
        <v>-</v>
      </c>
      <c r="K12" s="76" t="str">
        <f t="shared" si="1"/>
        <v>-</v>
      </c>
      <c r="L12" s="76" t="str">
        <f t="shared" si="2"/>
        <v>-</v>
      </c>
      <c r="M12" s="76" t="str">
        <f t="shared" si="7"/>
        <v>-</v>
      </c>
      <c r="N12" s="76" t="str">
        <f t="shared" si="4"/>
        <v>-</v>
      </c>
      <c r="O12" s="76" t="s">
        <v>137</v>
      </c>
      <c r="P12" s="76"/>
      <c r="Q12" s="201">
        <f t="shared" si="5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6"/>
        <v>-</v>
      </c>
      <c r="J13" s="76" t="str">
        <f t="shared" si="0"/>
        <v>-</v>
      </c>
      <c r="K13" s="76" t="str">
        <f t="shared" si="1"/>
        <v>-</v>
      </c>
      <c r="L13" s="76" t="str">
        <f t="shared" si="2"/>
        <v>-</v>
      </c>
      <c r="M13" s="76" t="str">
        <f t="shared" si="7"/>
        <v>-</v>
      </c>
      <c r="N13" s="76" t="str">
        <f t="shared" si="4"/>
        <v>-</v>
      </c>
      <c r="O13" s="76" t="s">
        <v>137</v>
      </c>
      <c r="P13" s="76"/>
      <c r="Q13" s="201">
        <f t="shared" si="5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6"/>
        <v>-</v>
      </c>
      <c r="J14" s="76" t="str">
        <f t="shared" si="0"/>
        <v>-</v>
      </c>
      <c r="K14" s="76" t="str">
        <f t="shared" si="1"/>
        <v>-</v>
      </c>
      <c r="L14" s="76" t="str">
        <f t="shared" si="2"/>
        <v>-</v>
      </c>
      <c r="M14" s="76" t="str">
        <f t="shared" si="7"/>
        <v>-</v>
      </c>
      <c r="N14" s="76" t="str">
        <f t="shared" si="4"/>
        <v>-</v>
      </c>
      <c r="O14" s="76" t="s">
        <v>137</v>
      </c>
      <c r="P14" s="76"/>
      <c r="Q14" s="201">
        <f t="shared" si="5"/>
        <v>0</v>
      </c>
    </row>
    <row r="15" spans="1:17" ht="16.5" customHeight="1" x14ac:dyDescent="0.2">
      <c r="A15" s="98">
        <v>9</v>
      </c>
      <c r="B15" s="79"/>
      <c r="C15" s="79"/>
      <c r="D15" s="110"/>
      <c r="E15" s="110"/>
      <c r="F15" s="76"/>
      <c r="G15" s="80"/>
      <c r="H15" s="80"/>
      <c r="I15" s="76" t="str">
        <f t="shared" si="6"/>
        <v>-</v>
      </c>
      <c r="J15" s="76" t="str">
        <f t="shared" si="0"/>
        <v>-</v>
      </c>
      <c r="K15" s="76" t="str">
        <f t="shared" si="1"/>
        <v>-</v>
      </c>
      <c r="L15" s="76" t="str">
        <f t="shared" si="2"/>
        <v>-</v>
      </c>
      <c r="M15" s="76" t="str">
        <f t="shared" si="7"/>
        <v>-</v>
      </c>
      <c r="N15" s="76" t="str">
        <f t="shared" si="4"/>
        <v>-</v>
      </c>
      <c r="O15" s="76" t="s">
        <v>137</v>
      </c>
      <c r="P15" s="76"/>
      <c r="Q15" s="201">
        <f t="shared" si="5"/>
        <v>0</v>
      </c>
    </row>
    <row r="16" spans="1:17" ht="16.5" customHeight="1" x14ac:dyDescent="0.2">
      <c r="A16" s="98">
        <v>10</v>
      </c>
      <c r="B16" s="79"/>
      <c r="C16" s="79"/>
      <c r="D16" s="110"/>
      <c r="E16" s="110"/>
      <c r="F16" s="76"/>
      <c r="G16" s="80"/>
      <c r="H16" s="80"/>
      <c r="I16" s="76" t="str">
        <f t="shared" si="6"/>
        <v>-</v>
      </c>
      <c r="J16" s="76" t="str">
        <f t="shared" si="0"/>
        <v>-</v>
      </c>
      <c r="K16" s="76" t="str">
        <f t="shared" si="1"/>
        <v>-</v>
      </c>
      <c r="L16" s="76" t="str">
        <f t="shared" si="2"/>
        <v>-</v>
      </c>
      <c r="M16" s="76" t="str">
        <f t="shared" si="7"/>
        <v>-</v>
      </c>
      <c r="N16" s="76" t="str">
        <f t="shared" si="4"/>
        <v>-</v>
      </c>
      <c r="O16" s="76" t="s">
        <v>137</v>
      </c>
      <c r="P16" s="76"/>
      <c r="Q16" s="201">
        <f t="shared" si="5"/>
        <v>0</v>
      </c>
    </row>
    <row r="17" spans="1:17" ht="16.5" customHeight="1" x14ac:dyDescent="0.2">
      <c r="A17" s="98">
        <v>11</v>
      </c>
      <c r="B17" s="76"/>
      <c r="C17" s="79"/>
      <c r="D17" s="110"/>
      <c r="E17" s="110"/>
      <c r="F17" s="76"/>
      <c r="G17" s="80"/>
      <c r="H17" s="80"/>
      <c r="I17" s="76" t="str">
        <f t="shared" si="6"/>
        <v>-</v>
      </c>
      <c r="J17" s="76" t="str">
        <f t="shared" si="0"/>
        <v>-</v>
      </c>
      <c r="K17" s="76" t="str">
        <f t="shared" si="1"/>
        <v>-</v>
      </c>
      <c r="L17" s="76" t="str">
        <f t="shared" si="2"/>
        <v>-</v>
      </c>
      <c r="M17" s="76" t="str">
        <f t="shared" si="7"/>
        <v>-</v>
      </c>
      <c r="N17" s="76" t="str">
        <f t="shared" si="4"/>
        <v>-</v>
      </c>
      <c r="O17" s="76" t="s">
        <v>137</v>
      </c>
      <c r="P17" s="76"/>
      <c r="Q17" s="201">
        <f t="shared" si="5"/>
        <v>0</v>
      </c>
    </row>
    <row r="18" spans="1:17" ht="16.5" customHeight="1" x14ac:dyDescent="0.2">
      <c r="A18" s="98">
        <v>12</v>
      </c>
      <c r="B18" s="76"/>
      <c r="C18" s="79"/>
      <c r="D18" s="79"/>
      <c r="E18" s="79"/>
      <c r="F18" s="67"/>
      <c r="G18" s="80"/>
      <c r="H18" s="80"/>
      <c r="I18" s="76" t="str">
        <f t="shared" si="6"/>
        <v>-</v>
      </c>
      <c r="J18" s="76" t="str">
        <f t="shared" si="0"/>
        <v>-</v>
      </c>
      <c r="K18" s="76" t="str">
        <f t="shared" si="1"/>
        <v>-</v>
      </c>
      <c r="L18" s="76" t="str">
        <f t="shared" si="2"/>
        <v>-</v>
      </c>
      <c r="M18" s="76" t="str">
        <f t="shared" si="7"/>
        <v>-</v>
      </c>
      <c r="N18" s="76" t="str">
        <f t="shared" si="4"/>
        <v>-</v>
      </c>
      <c r="O18" s="76" t="s">
        <v>137</v>
      </c>
      <c r="P18" s="76"/>
      <c r="Q18" s="201">
        <f t="shared" si="5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6"/>
        <v>-</v>
      </c>
      <c r="J19" s="76" t="str">
        <f t="shared" si="0"/>
        <v>-</v>
      </c>
      <c r="K19" s="76" t="str">
        <f t="shared" si="1"/>
        <v>-</v>
      </c>
      <c r="L19" s="76" t="str">
        <f t="shared" si="2"/>
        <v>-</v>
      </c>
      <c r="M19" s="76" t="str">
        <f t="shared" si="7"/>
        <v>-</v>
      </c>
      <c r="N19" s="76" t="str">
        <f t="shared" si="4"/>
        <v>-</v>
      </c>
      <c r="O19" s="76" t="s">
        <v>137</v>
      </c>
      <c r="P19" s="76"/>
      <c r="Q19" s="201">
        <f t="shared" si="5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6"/>
        <v>-</v>
      </c>
      <c r="J20" s="76" t="str">
        <f t="shared" si="0"/>
        <v>-</v>
      </c>
      <c r="K20" s="76" t="str">
        <f t="shared" si="1"/>
        <v>-</v>
      </c>
      <c r="L20" s="76" t="str">
        <f t="shared" si="2"/>
        <v>-</v>
      </c>
      <c r="M20" s="76" t="str">
        <f t="shared" si="7"/>
        <v>-</v>
      </c>
      <c r="N20" s="76" t="str">
        <f t="shared" si="4"/>
        <v>-</v>
      </c>
      <c r="O20" s="76" t="s">
        <v>137</v>
      </c>
      <c r="P20" s="76"/>
      <c r="Q20" s="201">
        <f t="shared" si="5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6"/>
        <v>-</v>
      </c>
      <c r="J21" s="76" t="str">
        <f t="shared" si="0"/>
        <v>-</v>
      </c>
      <c r="K21" s="76" t="str">
        <f t="shared" si="1"/>
        <v>-</v>
      </c>
      <c r="L21" s="76" t="str">
        <f t="shared" si="2"/>
        <v>-</v>
      </c>
      <c r="M21" s="76" t="str">
        <f t="shared" si="7"/>
        <v>-</v>
      </c>
      <c r="N21" s="76" t="str">
        <f t="shared" si="4"/>
        <v>-</v>
      </c>
      <c r="O21" s="76" t="s">
        <v>137</v>
      </c>
      <c r="P21" s="76"/>
      <c r="Q21" s="201">
        <f t="shared" si="5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6"/>
        <v>-</v>
      </c>
      <c r="J22" s="76" t="str">
        <f t="shared" si="0"/>
        <v>-</v>
      </c>
      <c r="K22" s="76" t="str">
        <f t="shared" si="1"/>
        <v>-</v>
      </c>
      <c r="L22" s="76" t="str">
        <f t="shared" si="2"/>
        <v>-</v>
      </c>
      <c r="M22" s="76" t="str">
        <f t="shared" si="7"/>
        <v>-</v>
      </c>
      <c r="N22" s="76" t="str">
        <f t="shared" si="4"/>
        <v>-</v>
      </c>
      <c r="O22" s="76"/>
      <c r="P22" s="76"/>
      <c r="Q22" s="201">
        <f t="shared" si="5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6"/>
        <v>-</v>
      </c>
      <c r="J23" s="76" t="str">
        <f t="shared" si="0"/>
        <v>-</v>
      </c>
      <c r="K23" s="76" t="str">
        <f t="shared" si="1"/>
        <v>-</v>
      </c>
      <c r="L23" s="76" t="str">
        <f t="shared" si="2"/>
        <v>-</v>
      </c>
      <c r="M23" s="76" t="str">
        <f t="shared" si="7"/>
        <v>-</v>
      </c>
      <c r="N23" s="76" t="str">
        <f t="shared" si="4"/>
        <v>-</v>
      </c>
      <c r="O23" s="76"/>
      <c r="P23" s="76"/>
      <c r="Q23" s="201">
        <f t="shared" si="5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6"/>
        <v>-</v>
      </c>
      <c r="J24" s="76" t="str">
        <f t="shared" si="0"/>
        <v>-</v>
      </c>
      <c r="K24" s="76" t="str">
        <f t="shared" si="1"/>
        <v>-</v>
      </c>
      <c r="L24" s="76" t="str">
        <f t="shared" si="2"/>
        <v>-</v>
      </c>
      <c r="M24" s="76" t="str">
        <f t="shared" si="7"/>
        <v>-</v>
      </c>
      <c r="N24" s="76" t="str">
        <f t="shared" si="4"/>
        <v>-</v>
      </c>
      <c r="O24" s="76" t="s">
        <v>137</v>
      </c>
      <c r="P24" s="76"/>
      <c r="Q24" s="201">
        <f t="shared" si="5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6"/>
        <v>-</v>
      </c>
      <c r="J25" s="76" t="str">
        <f t="shared" si="0"/>
        <v>-</v>
      </c>
      <c r="K25" s="76" t="str">
        <f t="shared" si="1"/>
        <v>-</v>
      </c>
      <c r="L25" s="76" t="str">
        <f t="shared" si="2"/>
        <v>-</v>
      </c>
      <c r="M25" s="76" t="str">
        <f t="shared" si="7"/>
        <v>-</v>
      </c>
      <c r="N25" s="76" t="str">
        <f t="shared" si="4"/>
        <v>-</v>
      </c>
      <c r="O25" s="76" t="s">
        <v>137</v>
      </c>
      <c r="P25" s="76"/>
      <c r="Q25" s="201">
        <f t="shared" si="5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6"/>
        <v>-</v>
      </c>
      <c r="J26" s="76" t="str">
        <f t="shared" si="0"/>
        <v>-</v>
      </c>
      <c r="K26" s="76" t="str">
        <f t="shared" si="1"/>
        <v>-</v>
      </c>
      <c r="L26" s="76" t="str">
        <f t="shared" si="2"/>
        <v>-</v>
      </c>
      <c r="M26" s="76" t="str">
        <f t="shared" si="7"/>
        <v>-</v>
      </c>
      <c r="N26" s="76" t="str">
        <f t="shared" si="4"/>
        <v>-</v>
      </c>
      <c r="O26" s="76" t="s">
        <v>137</v>
      </c>
      <c r="P26" s="76"/>
      <c r="Q26" s="201">
        <f t="shared" si="5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8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9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4085641</v>
      </c>
      <c r="H28" s="85">
        <f>L28+N28</f>
        <v>8232176</v>
      </c>
      <c r="I28" s="71"/>
      <c r="J28" s="72"/>
      <c r="K28" s="143">
        <f>SUM(K7:K26)</f>
        <v>4085641</v>
      </c>
      <c r="L28" s="143">
        <f t="shared" ref="L28:N28" si="10">SUM(L7:L26)</f>
        <v>8232176</v>
      </c>
      <c r="M28" s="143">
        <f t="shared" si="10"/>
        <v>0</v>
      </c>
      <c r="N28" s="143">
        <f t="shared" si="10"/>
        <v>0</v>
      </c>
      <c r="O28" s="72"/>
      <c r="P28" s="72"/>
      <c r="Q28" s="203">
        <f>SUM(Q7:Q26)</f>
        <v>60894</v>
      </c>
    </row>
    <row r="29" spans="1:17" ht="21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4085641</v>
      </c>
      <c r="H29" s="86">
        <f>SUM(H27:H28)</f>
        <v>8232176</v>
      </c>
    </row>
    <row r="30" spans="1:17" s="12" customFormat="1" ht="18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60894</v>
      </c>
    </row>
    <row r="31" spans="1:17" ht="21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21" customHeight="1" x14ac:dyDescent="0.2">
      <c r="G32" s="84"/>
      <c r="H32" s="84"/>
    </row>
    <row r="33" spans="7:8" ht="21" customHeight="1" x14ac:dyDescent="0.2">
      <c r="G33" s="83"/>
      <c r="H33" s="83"/>
    </row>
    <row r="34" spans="7:8" ht="21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99" priority="6" operator="lessThan">
      <formula>0</formula>
    </cfRule>
    <cfRule type="cellIs" dxfId="98" priority="7" operator="greaterThan">
      <formula>0</formula>
    </cfRule>
  </conditionalFormatting>
  <conditionalFormatting sqref="H30">
    <cfRule type="cellIs" dxfId="97" priority="1" operator="lessThan">
      <formula>0</formula>
    </cfRule>
    <cfRule type="cellIs" dxfId="9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8" sqref="H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87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90" x14ac:dyDescent="0.2">
      <c r="A7" s="74">
        <v>1</v>
      </c>
      <c r="B7" s="152" t="s">
        <v>175</v>
      </c>
      <c r="C7" s="150" t="s">
        <v>173</v>
      </c>
      <c r="D7" s="151" t="s">
        <v>174</v>
      </c>
      <c r="E7" s="153" t="s">
        <v>176</v>
      </c>
      <c r="F7" s="120">
        <v>44558</v>
      </c>
      <c r="G7" s="80">
        <v>203</v>
      </c>
      <c r="H7" s="95">
        <v>0</v>
      </c>
      <c r="I7" s="76">
        <f>IF(YEAR($F7)=2021,G7,"-")</f>
        <v>203</v>
      </c>
      <c r="J7" s="76">
        <f>IF(YEAR($F7)=2021,H7,"-")</f>
        <v>0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156</v>
      </c>
      <c r="P7" s="76" t="s">
        <v>157</v>
      </c>
      <c r="Q7" s="201">
        <f>H7-2*G7</f>
        <v>-406</v>
      </c>
    </row>
    <row r="8" spans="1:17" ht="15" x14ac:dyDescent="0.2">
      <c r="A8" s="74">
        <v>2</v>
      </c>
      <c r="B8" s="76"/>
      <c r="C8" s="79"/>
      <c r="D8" s="119"/>
      <c r="E8" s="126"/>
      <c r="F8" s="127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74">
        <v>3</v>
      </c>
      <c r="B9" s="76"/>
      <c r="C9" s="79"/>
      <c r="D9" s="79"/>
      <c r="E9" s="79"/>
      <c r="F9" s="67"/>
      <c r="G9" s="80"/>
      <c r="H9" s="80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74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9"/>
      <c r="C11" s="79"/>
      <c r="D11" s="79"/>
      <c r="E11" s="79"/>
      <c r="F11" s="67"/>
      <c r="G11" s="80"/>
      <c r="H11" s="80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9"/>
      <c r="C12" s="79"/>
      <c r="D12" s="79"/>
      <c r="E12" s="79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9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79"/>
      <c r="C18" s="79"/>
      <c r="D18" s="79"/>
      <c r="E18" s="79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406</v>
      </c>
      <c r="H27" s="85">
        <f>J27</f>
        <v>0</v>
      </c>
      <c r="I27" s="81">
        <f>SUM(I7:I26)*2</f>
        <v>406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-406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406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-406</v>
      </c>
    </row>
    <row r="31" spans="1:17" ht="28.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28.5" customHeight="1" x14ac:dyDescent="0.2">
      <c r="G32" s="84"/>
      <c r="H32" s="84"/>
    </row>
    <row r="33" spans="7:8" ht="28.5" customHeight="1" x14ac:dyDescent="0.2">
      <c r="G33" s="83"/>
      <c r="H33" s="83"/>
    </row>
    <row r="34" spans="7:8" ht="28.5" customHeight="1" x14ac:dyDescent="0.2"/>
    <row r="35" spans="7:8" ht="28.5" customHeight="1" x14ac:dyDescent="0.2"/>
  </sheetData>
  <mergeCells count="3">
    <mergeCell ref="A27:F27"/>
    <mergeCell ref="A28:F28"/>
    <mergeCell ref="A29:F29"/>
  </mergeCells>
  <conditionalFormatting sqref="Q7:Q28">
    <cfRule type="cellIs" dxfId="95" priority="6" operator="lessThan">
      <formula>0</formula>
    </cfRule>
    <cfRule type="cellIs" dxfId="94" priority="7" operator="greaterThan">
      <formula>0</formula>
    </cfRule>
  </conditionalFormatting>
  <conditionalFormatting sqref="H30">
    <cfRule type="cellIs" dxfId="93" priority="1" operator="lessThan">
      <formula>0</formula>
    </cfRule>
    <cfRule type="cellIs" dxfId="9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88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74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74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74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74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9"/>
      <c r="C11" s="79"/>
      <c r="D11" s="79"/>
      <c r="E11" s="79"/>
      <c r="F11" s="67"/>
      <c r="G11" s="80"/>
      <c r="H11" s="80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9"/>
      <c r="C12" s="79"/>
      <c r="D12" s="79"/>
      <c r="E12" s="79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9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79"/>
      <c r="C18" s="79"/>
      <c r="D18" s="79"/>
      <c r="E18" s="79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21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21" customHeight="1" x14ac:dyDescent="0.2">
      <c r="G32" s="84"/>
      <c r="H32" s="84"/>
    </row>
    <row r="33" spans="7:8" ht="21" customHeight="1" x14ac:dyDescent="0.2">
      <c r="G33" s="83"/>
      <c r="H33" s="83"/>
    </row>
    <row r="34" spans="7:8" ht="21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91" priority="6" operator="lessThan">
      <formula>0</formula>
    </cfRule>
    <cfRule type="cellIs" dxfId="90" priority="7" operator="greaterThan">
      <formula>0</formula>
    </cfRule>
  </conditionalFormatting>
  <conditionalFormatting sqref="H30">
    <cfRule type="cellIs" dxfId="89" priority="1" operator="lessThan">
      <formula>0</formula>
    </cfRule>
    <cfRule type="cellIs" dxfId="8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89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87" priority="6" operator="lessThan">
      <formula>0</formula>
    </cfRule>
    <cfRule type="cellIs" dxfId="86" priority="7" operator="greaterThan">
      <formula>0</formula>
    </cfRule>
  </conditionalFormatting>
  <conditionalFormatting sqref="H30">
    <cfRule type="cellIs" dxfId="85" priority="1" operator="lessThan">
      <formula>0</formula>
    </cfRule>
    <cfRule type="cellIs" dxfId="8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90</v>
      </c>
      <c r="D2" s="111"/>
      <c r="E2" s="111"/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5" x14ac:dyDescent="0.2">
      <c r="A7" s="74">
        <v>1</v>
      </c>
      <c r="B7" s="76"/>
      <c r="C7" s="79"/>
      <c r="D7" s="119"/>
      <c r="E7" s="126"/>
      <c r="F7" s="127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74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74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74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9"/>
      <c r="C11" s="79"/>
      <c r="D11" s="79"/>
      <c r="E11" s="79"/>
      <c r="F11" s="67"/>
      <c r="G11" s="80"/>
      <c r="H11" s="80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9"/>
      <c r="C12" s="79"/>
      <c r="D12" s="79"/>
      <c r="E12" s="79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9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79"/>
      <c r="C18" s="79"/>
      <c r="D18" s="79"/>
      <c r="E18" s="79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27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27" customHeight="1" x14ac:dyDescent="0.2">
      <c r="G32" s="84"/>
      <c r="H32" s="84"/>
    </row>
    <row r="33" spans="7:8" ht="27" customHeight="1" x14ac:dyDescent="0.2">
      <c r="G33" s="83"/>
      <c r="H33" s="83"/>
    </row>
    <row r="34" spans="7:8" ht="27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83" priority="6" operator="lessThan">
      <formula>0</formula>
    </cfRule>
    <cfRule type="cellIs" dxfId="82" priority="7" operator="greaterThan">
      <formula>0</formula>
    </cfRule>
  </conditionalFormatting>
  <conditionalFormatting sqref="H30">
    <cfRule type="cellIs" dxfId="81" priority="1" operator="lessThan">
      <formula>0</formula>
    </cfRule>
    <cfRule type="cellIs" dxfId="8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91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9" priority="6" operator="lessThan">
      <formula>0</formula>
    </cfRule>
    <cfRule type="cellIs" dxfId="78" priority="7" operator="greaterThan">
      <formula>0</formula>
    </cfRule>
  </conditionalFormatting>
  <conditionalFormatting sqref="H30">
    <cfRule type="cellIs" dxfId="77" priority="1" operator="lessThan">
      <formula>0</formula>
    </cfRule>
    <cfRule type="cellIs" dxfId="7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92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5" priority="6" operator="lessThan">
      <formula>0</formula>
    </cfRule>
    <cfRule type="cellIs" dxfId="74" priority="7" operator="greaterThan">
      <formula>0</formula>
    </cfRule>
  </conditionalFormatting>
  <conditionalFormatting sqref="H30">
    <cfRule type="cellIs" dxfId="73" priority="1" operator="lessThan">
      <formula>0</formula>
    </cfRule>
    <cfRule type="cellIs" dxfId="7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zoomScale="90" zoomScaleNormal="90" workbookViewId="0">
      <selection activeCell="B8" sqref="B8"/>
    </sheetView>
  </sheetViews>
  <sheetFormatPr defaultRowHeight="12.75" x14ac:dyDescent="0.2"/>
  <cols>
    <col min="1" max="1" width="8.7109375" customWidth="1"/>
    <col min="2" max="2" width="13.7109375" style="90" customWidth="1"/>
    <col min="3" max="3" width="13.5703125" style="90" customWidth="1"/>
    <col min="4" max="4" width="36.7109375" style="90" customWidth="1"/>
    <col min="5" max="5" width="16.7109375" style="90" customWidth="1"/>
    <col min="6" max="14" width="13.7109375" customWidth="1"/>
    <col min="15" max="15" width="14.42578125" customWidth="1"/>
    <col min="16" max="16" width="8.7109375" customWidth="1"/>
  </cols>
  <sheetData>
    <row r="1" spans="1:15" ht="26.25" x14ac:dyDescent="0.4">
      <c r="A1" s="112" t="s">
        <v>129</v>
      </c>
    </row>
    <row r="2" spans="1:15" x14ac:dyDescent="0.2">
      <c r="A2" s="301" t="s">
        <v>143</v>
      </c>
      <c r="B2" s="301"/>
      <c r="C2" s="301"/>
      <c r="D2" s="301"/>
      <c r="E2" s="301"/>
      <c r="F2" s="301"/>
      <c r="G2" s="301"/>
      <c r="H2" s="301"/>
    </row>
    <row r="3" spans="1:15" ht="18" x14ac:dyDescent="0.25">
      <c r="A3" s="133" t="s">
        <v>131</v>
      </c>
      <c r="B3" s="115"/>
      <c r="C3" s="113">
        <v>2022</v>
      </c>
    </row>
    <row r="4" spans="1:15" ht="18" x14ac:dyDescent="0.25">
      <c r="A4" s="133" t="s">
        <v>142</v>
      </c>
      <c r="B4" s="115"/>
      <c r="C4" s="114">
        <v>44774</v>
      </c>
    </row>
    <row r="5" spans="1:15" ht="13.5" thickBot="1" x14ac:dyDescent="0.25"/>
    <row r="6" spans="1:15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58" t="s">
        <v>182</v>
      </c>
      <c r="F6" s="69" t="s">
        <v>65</v>
      </c>
      <c r="G6" s="99" t="s">
        <v>76</v>
      </c>
      <c r="H6" s="188" t="s">
        <v>77</v>
      </c>
      <c r="I6" s="75" t="s">
        <v>158</v>
      </c>
      <c r="J6" s="73" t="s">
        <v>159</v>
      </c>
      <c r="K6" s="99" t="s">
        <v>162</v>
      </c>
      <c r="L6" s="142" t="s">
        <v>161</v>
      </c>
      <c r="M6" s="75" t="s">
        <v>160</v>
      </c>
      <c r="N6" s="73" t="s">
        <v>163</v>
      </c>
      <c r="O6" s="179" t="s">
        <v>341</v>
      </c>
    </row>
    <row r="7" spans="1:15" ht="114.75" x14ac:dyDescent="0.2">
      <c r="A7" s="166">
        <v>1</v>
      </c>
      <c r="B7" s="166" t="s">
        <v>152</v>
      </c>
      <c r="C7" s="166" t="s">
        <v>150</v>
      </c>
      <c r="D7" s="157" t="s">
        <v>378</v>
      </c>
      <c r="E7" s="170" t="s">
        <v>339</v>
      </c>
      <c r="F7" s="167">
        <v>44481</v>
      </c>
      <c r="G7" s="189">
        <v>950050</v>
      </c>
      <c r="H7" s="190">
        <v>40</v>
      </c>
      <c r="I7" s="154">
        <f>IF(YEAR($F7)=2021,G7,0)</f>
        <v>950050</v>
      </c>
      <c r="J7" s="154">
        <f>IF(YEAR($F7)=2021,H7,0)</f>
        <v>40</v>
      </c>
      <c r="K7" s="154">
        <f>IF(YEAR($F7)=2022,G7,0)</f>
        <v>0</v>
      </c>
      <c r="L7" s="154">
        <f>IF(YEAR($F7)=2022,H7,0)</f>
        <v>0</v>
      </c>
      <c r="M7" s="154">
        <f>IF(YEAR($F7)&gt;2022,G7,0)</f>
        <v>0</v>
      </c>
      <c r="N7" s="176">
        <f>IF(YEAR($F7)&gt;2022,H7,0)</f>
        <v>0</v>
      </c>
      <c r="O7" s="195">
        <f>H7-2*G7</f>
        <v>-1900060</v>
      </c>
    </row>
    <row r="8" spans="1:15" ht="89.25" x14ac:dyDescent="0.2">
      <c r="A8" s="166">
        <v>2</v>
      </c>
      <c r="B8" s="149" t="s">
        <v>169</v>
      </c>
      <c r="C8" s="79" t="s">
        <v>170</v>
      </c>
      <c r="D8" s="156" t="s">
        <v>177</v>
      </c>
      <c r="E8" s="170" t="s">
        <v>171</v>
      </c>
      <c r="F8" s="167">
        <v>44562</v>
      </c>
      <c r="G8" s="191">
        <v>287</v>
      </c>
      <c r="H8" s="190">
        <v>4969109</v>
      </c>
      <c r="I8" s="154">
        <f t="shared" ref="I8:I25" si="0">IF(YEAR($F8)=2021,G8,0)</f>
        <v>0</v>
      </c>
      <c r="J8" s="154">
        <f t="shared" ref="J8:J25" si="1">IF(YEAR($F8)=2021,H8,0)</f>
        <v>0</v>
      </c>
      <c r="K8" s="154">
        <f t="shared" ref="K8:K25" si="2">IF(YEAR($F8)=2022,G8,0)</f>
        <v>287</v>
      </c>
      <c r="L8" s="154">
        <f t="shared" ref="L8:L25" si="3">IF(YEAR($F8)=2022,H8,0)</f>
        <v>4969109</v>
      </c>
      <c r="M8" s="154">
        <f t="shared" ref="M8:M25" si="4">IF(YEAR($F8)&gt;2022,G8,0)</f>
        <v>0</v>
      </c>
      <c r="N8" s="176">
        <f t="shared" ref="N8:N25" si="5">IF(YEAR($F8)&gt;2022,H8,0)</f>
        <v>0</v>
      </c>
      <c r="O8" s="180">
        <f>H8-2*G8</f>
        <v>4968535</v>
      </c>
    </row>
    <row r="9" spans="1:15" ht="76.5" x14ac:dyDescent="0.2">
      <c r="A9" s="166">
        <v>3</v>
      </c>
      <c r="B9" s="152" t="s">
        <v>175</v>
      </c>
      <c r="C9" s="150" t="s">
        <v>173</v>
      </c>
      <c r="D9" s="157" t="s">
        <v>174</v>
      </c>
      <c r="E9" s="170" t="s">
        <v>340</v>
      </c>
      <c r="F9" s="167">
        <v>44558</v>
      </c>
      <c r="G9" s="191">
        <v>203</v>
      </c>
      <c r="H9" s="192">
        <v>0</v>
      </c>
      <c r="I9" s="154">
        <f t="shared" si="0"/>
        <v>203</v>
      </c>
      <c r="J9" s="154">
        <f t="shared" si="1"/>
        <v>0</v>
      </c>
      <c r="K9" s="154">
        <f t="shared" si="2"/>
        <v>0</v>
      </c>
      <c r="L9" s="154">
        <f t="shared" si="3"/>
        <v>0</v>
      </c>
      <c r="M9" s="154">
        <f t="shared" si="4"/>
        <v>0</v>
      </c>
      <c r="N9" s="176">
        <f t="shared" si="5"/>
        <v>0</v>
      </c>
      <c r="O9" s="180">
        <f t="shared" ref="O9:O13" si="6">H9-2*G9</f>
        <v>-406</v>
      </c>
    </row>
    <row r="10" spans="1:15" ht="76.5" customHeight="1" x14ac:dyDescent="0.2">
      <c r="A10" s="166">
        <v>4</v>
      </c>
      <c r="B10" s="166" t="s">
        <v>178</v>
      </c>
      <c r="C10" s="166" t="s">
        <v>179</v>
      </c>
      <c r="D10" s="157" t="s">
        <v>180</v>
      </c>
      <c r="E10" s="170" t="s">
        <v>181</v>
      </c>
      <c r="F10" s="167">
        <v>44531</v>
      </c>
      <c r="G10" s="189">
        <v>626886</v>
      </c>
      <c r="H10" s="192">
        <v>0</v>
      </c>
      <c r="I10" s="80">
        <f t="shared" si="0"/>
        <v>626886</v>
      </c>
      <c r="J10" s="80">
        <f t="shared" si="1"/>
        <v>0</v>
      </c>
      <c r="K10" s="154">
        <f t="shared" si="2"/>
        <v>0</v>
      </c>
      <c r="L10" s="80">
        <f t="shared" si="3"/>
        <v>0</v>
      </c>
      <c r="M10" s="154">
        <f t="shared" si="4"/>
        <v>0</v>
      </c>
      <c r="N10" s="177">
        <f t="shared" si="5"/>
        <v>0</v>
      </c>
      <c r="O10" s="180">
        <f t="shared" si="6"/>
        <v>-1253772</v>
      </c>
    </row>
    <row r="11" spans="1:15" ht="102" customHeight="1" x14ac:dyDescent="0.2">
      <c r="A11" s="166">
        <v>5</v>
      </c>
      <c r="B11" s="166" t="s">
        <v>178</v>
      </c>
      <c r="C11" s="166" t="s">
        <v>184</v>
      </c>
      <c r="D11" s="157" t="s">
        <v>183</v>
      </c>
      <c r="E11" s="170" t="s">
        <v>185</v>
      </c>
      <c r="F11" s="167">
        <v>44759</v>
      </c>
      <c r="G11" s="189">
        <v>5116</v>
      </c>
      <c r="H11" s="192">
        <v>3439310</v>
      </c>
      <c r="I11" s="80">
        <f t="shared" si="0"/>
        <v>0</v>
      </c>
      <c r="J11" s="80">
        <f>IF(YEAR($F11)=2021,H11,0)</f>
        <v>0</v>
      </c>
      <c r="K11" s="154">
        <f t="shared" si="2"/>
        <v>5116</v>
      </c>
      <c r="L11" s="80">
        <f t="shared" si="3"/>
        <v>3439310</v>
      </c>
      <c r="M11" s="154">
        <f t="shared" si="4"/>
        <v>0</v>
      </c>
      <c r="N11" s="177">
        <f t="shared" si="5"/>
        <v>0</v>
      </c>
      <c r="O11" s="180">
        <f t="shared" si="6"/>
        <v>3429078</v>
      </c>
    </row>
    <row r="12" spans="1:15" ht="63.75" x14ac:dyDescent="0.2">
      <c r="A12" s="166">
        <v>6</v>
      </c>
      <c r="B12" s="166" t="s">
        <v>152</v>
      </c>
      <c r="C12" s="166" t="s">
        <v>188</v>
      </c>
      <c r="D12" s="168" t="s">
        <v>187</v>
      </c>
      <c r="E12" s="170" t="s">
        <v>189</v>
      </c>
      <c r="F12" s="167">
        <v>44696</v>
      </c>
      <c r="G12" s="189">
        <v>56</v>
      </c>
      <c r="H12" s="192">
        <v>0</v>
      </c>
      <c r="I12" s="80">
        <f t="shared" si="0"/>
        <v>0</v>
      </c>
      <c r="J12" s="80">
        <f t="shared" si="1"/>
        <v>0</v>
      </c>
      <c r="K12" s="154">
        <f t="shared" si="2"/>
        <v>56</v>
      </c>
      <c r="L12" s="80">
        <f t="shared" si="3"/>
        <v>0</v>
      </c>
      <c r="M12" s="154">
        <f t="shared" si="4"/>
        <v>0</v>
      </c>
      <c r="N12" s="177">
        <f t="shared" si="5"/>
        <v>0</v>
      </c>
      <c r="O12" s="180">
        <f t="shared" si="6"/>
        <v>-112</v>
      </c>
    </row>
    <row r="13" spans="1:15" ht="76.5" x14ac:dyDescent="0.2">
      <c r="A13" s="125">
        <v>7</v>
      </c>
      <c r="B13" s="76" t="s">
        <v>228</v>
      </c>
      <c r="C13" s="79" t="s">
        <v>242</v>
      </c>
      <c r="D13" s="169" t="s">
        <v>338</v>
      </c>
      <c r="E13" s="170" t="s">
        <v>232</v>
      </c>
      <c r="F13" s="171">
        <v>44785</v>
      </c>
      <c r="G13" s="172">
        <v>14000.03</v>
      </c>
      <c r="H13" s="173">
        <v>84906.04</v>
      </c>
      <c r="I13" s="80">
        <f t="shared" si="0"/>
        <v>0</v>
      </c>
      <c r="J13" s="80">
        <f t="shared" si="1"/>
        <v>0</v>
      </c>
      <c r="K13" s="154">
        <f t="shared" si="2"/>
        <v>14000.03</v>
      </c>
      <c r="L13" s="80">
        <f t="shared" si="3"/>
        <v>84906.04</v>
      </c>
      <c r="M13" s="154">
        <f t="shared" si="4"/>
        <v>0</v>
      </c>
      <c r="N13" s="177">
        <f t="shared" si="5"/>
        <v>0</v>
      </c>
      <c r="O13" s="180">
        <f t="shared" si="6"/>
        <v>56905.979999999996</v>
      </c>
    </row>
    <row r="14" spans="1:15" ht="51" x14ac:dyDescent="0.2">
      <c r="A14" s="98">
        <v>8</v>
      </c>
      <c r="B14" s="140" t="s">
        <v>195</v>
      </c>
      <c r="C14" s="105" t="s">
        <v>239</v>
      </c>
      <c r="D14" s="169" t="s">
        <v>198</v>
      </c>
      <c r="E14" s="128" t="s">
        <v>199</v>
      </c>
      <c r="F14" s="127">
        <v>44713</v>
      </c>
      <c r="G14" s="174">
        <v>4085641</v>
      </c>
      <c r="H14" s="175">
        <v>8232176</v>
      </c>
      <c r="I14" s="80">
        <f t="shared" si="0"/>
        <v>0</v>
      </c>
      <c r="J14" s="80">
        <f>IF(YEAR($F14)=2021,H14,0)</f>
        <v>0</v>
      </c>
      <c r="K14" s="154">
        <f t="shared" si="2"/>
        <v>4085641</v>
      </c>
      <c r="L14" s="80">
        <f t="shared" si="3"/>
        <v>8232176</v>
      </c>
      <c r="M14" s="154">
        <f t="shared" si="4"/>
        <v>0</v>
      </c>
      <c r="N14" s="177">
        <f t="shared" si="5"/>
        <v>0</v>
      </c>
      <c r="O14" s="180">
        <f>H14-2*G14</f>
        <v>60894</v>
      </c>
    </row>
    <row r="15" spans="1:15" ht="89.25" x14ac:dyDescent="0.2">
      <c r="A15" s="125">
        <v>9</v>
      </c>
      <c r="B15" s="76" t="s">
        <v>246</v>
      </c>
      <c r="C15" s="76" t="s">
        <v>263</v>
      </c>
      <c r="D15" s="136" t="s">
        <v>247</v>
      </c>
      <c r="E15" s="155" t="s">
        <v>248</v>
      </c>
      <c r="F15" s="120">
        <v>44621</v>
      </c>
      <c r="G15" s="197">
        <v>71800</v>
      </c>
      <c r="H15" s="196">
        <v>0</v>
      </c>
      <c r="I15" s="80">
        <f t="shared" si="0"/>
        <v>0</v>
      </c>
      <c r="J15" s="80">
        <f t="shared" si="1"/>
        <v>0</v>
      </c>
      <c r="K15" s="154">
        <f t="shared" si="2"/>
        <v>71800</v>
      </c>
      <c r="L15" s="80">
        <f t="shared" si="3"/>
        <v>0</v>
      </c>
      <c r="M15" s="154">
        <f t="shared" si="4"/>
        <v>0</v>
      </c>
      <c r="N15" s="177">
        <f t="shared" si="5"/>
        <v>0</v>
      </c>
      <c r="O15" s="180">
        <f>H15-2*G15</f>
        <v>-143600</v>
      </c>
    </row>
    <row r="16" spans="1:15" ht="15" x14ac:dyDescent="0.2">
      <c r="A16" s="98">
        <v>10</v>
      </c>
      <c r="B16" s="70"/>
      <c r="C16" s="88"/>
      <c r="D16" s="119"/>
      <c r="E16" s="130"/>
      <c r="F16" s="67"/>
      <c r="G16" s="190"/>
      <c r="H16" s="190"/>
      <c r="I16" s="80">
        <f t="shared" si="0"/>
        <v>0</v>
      </c>
      <c r="J16" s="80">
        <f t="shared" si="1"/>
        <v>0</v>
      </c>
      <c r="K16" s="154">
        <f t="shared" si="2"/>
        <v>0</v>
      </c>
      <c r="L16" s="80">
        <f t="shared" si="3"/>
        <v>0</v>
      </c>
      <c r="M16" s="154">
        <f t="shared" si="4"/>
        <v>0</v>
      </c>
      <c r="N16" s="177">
        <f t="shared" si="5"/>
        <v>0</v>
      </c>
      <c r="O16" s="1"/>
    </row>
    <row r="17" spans="1:15" ht="15" x14ac:dyDescent="0.2">
      <c r="A17" s="125">
        <v>11</v>
      </c>
      <c r="B17" s="76"/>
      <c r="C17" s="79"/>
      <c r="D17" s="119"/>
      <c r="E17" s="129"/>
      <c r="F17" s="67"/>
      <c r="G17" s="190"/>
      <c r="H17" s="190"/>
      <c r="I17" s="80">
        <f t="shared" si="0"/>
        <v>0</v>
      </c>
      <c r="J17" s="80">
        <f t="shared" si="1"/>
        <v>0</v>
      </c>
      <c r="K17" s="154">
        <f t="shared" si="2"/>
        <v>0</v>
      </c>
      <c r="L17" s="80">
        <f t="shared" si="3"/>
        <v>0</v>
      </c>
      <c r="M17" s="154">
        <f t="shared" si="4"/>
        <v>0</v>
      </c>
      <c r="N17" s="177">
        <f t="shared" si="5"/>
        <v>0</v>
      </c>
      <c r="O17" s="1"/>
    </row>
    <row r="18" spans="1:15" ht="15" x14ac:dyDescent="0.2">
      <c r="A18" s="98">
        <v>12</v>
      </c>
      <c r="B18" s="76"/>
      <c r="C18" s="79"/>
      <c r="D18" s="119"/>
      <c r="E18" s="129"/>
      <c r="F18" s="67"/>
      <c r="G18" s="190"/>
      <c r="H18" s="190"/>
      <c r="I18" s="80">
        <f t="shared" si="0"/>
        <v>0</v>
      </c>
      <c r="J18" s="80">
        <f t="shared" si="1"/>
        <v>0</v>
      </c>
      <c r="K18" s="154">
        <f t="shared" si="2"/>
        <v>0</v>
      </c>
      <c r="L18" s="80">
        <f t="shared" si="3"/>
        <v>0</v>
      </c>
      <c r="M18" s="154">
        <f t="shared" si="4"/>
        <v>0</v>
      </c>
      <c r="N18" s="177">
        <f t="shared" si="5"/>
        <v>0</v>
      </c>
      <c r="O18" s="1"/>
    </row>
    <row r="19" spans="1:15" ht="15" x14ac:dyDescent="0.2">
      <c r="A19" s="125">
        <v>13</v>
      </c>
      <c r="B19" s="76"/>
      <c r="C19" s="79"/>
      <c r="D19" s="119"/>
      <c r="E19" s="129"/>
      <c r="F19" s="67"/>
      <c r="G19" s="190"/>
      <c r="H19" s="190"/>
      <c r="I19" s="80">
        <f t="shared" si="0"/>
        <v>0</v>
      </c>
      <c r="J19" s="80">
        <f t="shared" si="1"/>
        <v>0</v>
      </c>
      <c r="K19" s="154">
        <f t="shared" si="2"/>
        <v>0</v>
      </c>
      <c r="L19" s="80">
        <f t="shared" si="3"/>
        <v>0</v>
      </c>
      <c r="M19" s="154">
        <f t="shared" si="4"/>
        <v>0</v>
      </c>
      <c r="N19" s="177">
        <f t="shared" si="5"/>
        <v>0</v>
      </c>
      <c r="O19" s="1"/>
    </row>
    <row r="20" spans="1:15" ht="15.75" customHeight="1" x14ac:dyDescent="0.2">
      <c r="A20" s="98">
        <v>14</v>
      </c>
      <c r="B20" s="76"/>
      <c r="C20" s="79"/>
      <c r="D20" s="119"/>
      <c r="E20" s="129"/>
      <c r="F20" s="67"/>
      <c r="G20" s="190"/>
      <c r="H20" s="190"/>
      <c r="I20" s="80">
        <f t="shared" si="0"/>
        <v>0</v>
      </c>
      <c r="J20" s="80">
        <f t="shared" si="1"/>
        <v>0</v>
      </c>
      <c r="K20" s="154">
        <f t="shared" si="2"/>
        <v>0</v>
      </c>
      <c r="L20" s="80">
        <f t="shared" si="3"/>
        <v>0</v>
      </c>
      <c r="M20" s="154">
        <f t="shared" si="4"/>
        <v>0</v>
      </c>
      <c r="N20" s="177">
        <f t="shared" si="5"/>
        <v>0</v>
      </c>
      <c r="O20" s="1"/>
    </row>
    <row r="21" spans="1:15" ht="15.75" customHeight="1" x14ac:dyDescent="0.2">
      <c r="A21" s="125">
        <v>15</v>
      </c>
      <c r="B21" s="76"/>
      <c r="C21" s="79"/>
      <c r="D21" s="119"/>
      <c r="E21" s="129"/>
      <c r="F21" s="67"/>
      <c r="G21" s="190"/>
      <c r="H21" s="190"/>
      <c r="I21" s="80">
        <f t="shared" si="0"/>
        <v>0</v>
      </c>
      <c r="J21" s="80">
        <f t="shared" si="1"/>
        <v>0</v>
      </c>
      <c r="K21" s="154">
        <f t="shared" si="2"/>
        <v>0</v>
      </c>
      <c r="L21" s="80">
        <f t="shared" si="3"/>
        <v>0</v>
      </c>
      <c r="M21" s="154">
        <f t="shared" si="4"/>
        <v>0</v>
      </c>
      <c r="N21" s="177">
        <f t="shared" si="5"/>
        <v>0</v>
      </c>
      <c r="O21" s="1"/>
    </row>
    <row r="22" spans="1:15" ht="15.75" customHeight="1" x14ac:dyDescent="0.2">
      <c r="A22" s="98">
        <v>16</v>
      </c>
      <c r="B22" s="76"/>
      <c r="C22" s="79"/>
      <c r="D22" s="122"/>
      <c r="E22" s="129"/>
      <c r="F22" s="67"/>
      <c r="G22" s="190"/>
      <c r="H22" s="190"/>
      <c r="I22" s="80">
        <f t="shared" si="0"/>
        <v>0</v>
      </c>
      <c r="J22" s="80">
        <f t="shared" si="1"/>
        <v>0</v>
      </c>
      <c r="K22" s="154">
        <f t="shared" si="2"/>
        <v>0</v>
      </c>
      <c r="L22" s="80">
        <f t="shared" si="3"/>
        <v>0</v>
      </c>
      <c r="M22" s="154">
        <f t="shared" si="4"/>
        <v>0</v>
      </c>
      <c r="N22" s="177">
        <f t="shared" si="5"/>
        <v>0</v>
      </c>
      <c r="O22" s="1"/>
    </row>
    <row r="23" spans="1:15" ht="15.75" customHeight="1" x14ac:dyDescent="0.2">
      <c r="A23" s="125">
        <v>17</v>
      </c>
      <c r="B23" s="76"/>
      <c r="C23" s="79"/>
      <c r="D23" s="122"/>
      <c r="E23" s="129"/>
      <c r="F23" s="67"/>
      <c r="G23" s="190"/>
      <c r="H23" s="190"/>
      <c r="I23" s="80">
        <f t="shared" si="0"/>
        <v>0</v>
      </c>
      <c r="J23" s="80">
        <f t="shared" si="1"/>
        <v>0</v>
      </c>
      <c r="K23" s="154">
        <f t="shared" si="2"/>
        <v>0</v>
      </c>
      <c r="L23" s="80">
        <f t="shared" si="3"/>
        <v>0</v>
      </c>
      <c r="M23" s="154">
        <f t="shared" si="4"/>
        <v>0</v>
      </c>
      <c r="N23" s="177">
        <f t="shared" si="5"/>
        <v>0</v>
      </c>
      <c r="O23" s="1"/>
    </row>
    <row r="24" spans="1:15" ht="15.75" customHeight="1" x14ac:dyDescent="0.2">
      <c r="A24" s="98">
        <v>18</v>
      </c>
      <c r="B24" s="76"/>
      <c r="C24" s="79"/>
      <c r="D24" s="122"/>
      <c r="E24" s="129"/>
      <c r="F24" s="67"/>
      <c r="G24" s="190"/>
      <c r="H24" s="190"/>
      <c r="I24" s="80">
        <f t="shared" si="0"/>
        <v>0</v>
      </c>
      <c r="J24" s="80">
        <f t="shared" si="1"/>
        <v>0</v>
      </c>
      <c r="K24" s="154">
        <f t="shared" si="2"/>
        <v>0</v>
      </c>
      <c r="L24" s="80">
        <f t="shared" si="3"/>
        <v>0</v>
      </c>
      <c r="M24" s="154">
        <f t="shared" si="4"/>
        <v>0</v>
      </c>
      <c r="N24" s="177">
        <f t="shared" si="5"/>
        <v>0</v>
      </c>
      <c r="O24" s="1"/>
    </row>
    <row r="25" spans="1:15" ht="15.75" customHeight="1" thickBot="1" x14ac:dyDescent="0.25">
      <c r="A25" s="125">
        <v>19</v>
      </c>
      <c r="B25" s="78"/>
      <c r="C25" s="79"/>
      <c r="D25" s="122"/>
      <c r="E25" s="129"/>
      <c r="F25" s="67"/>
      <c r="G25" s="190"/>
      <c r="H25" s="190"/>
      <c r="I25" s="80">
        <f t="shared" si="0"/>
        <v>0</v>
      </c>
      <c r="J25" s="80">
        <f t="shared" si="1"/>
        <v>0</v>
      </c>
      <c r="K25" s="154">
        <f t="shared" si="2"/>
        <v>0</v>
      </c>
      <c r="L25" s="80">
        <f t="shared" si="3"/>
        <v>0</v>
      </c>
      <c r="M25" s="154">
        <f t="shared" si="4"/>
        <v>0</v>
      </c>
      <c r="N25" s="182">
        <f t="shared" si="5"/>
        <v>0</v>
      </c>
      <c r="O25" s="183"/>
    </row>
    <row r="26" spans="1:15" ht="15.75" thickBot="1" x14ac:dyDescent="0.25">
      <c r="A26" s="295" t="s">
        <v>75</v>
      </c>
      <c r="B26" s="296"/>
      <c r="C26" s="296"/>
      <c r="D26" s="296"/>
      <c r="E26" s="296"/>
      <c r="F26" s="297"/>
      <c r="G26" s="193">
        <f>I26</f>
        <v>1577139</v>
      </c>
      <c r="H26" s="193">
        <f>J26</f>
        <v>40</v>
      </c>
      <c r="I26" s="159">
        <f>SUM(I7:I25)</f>
        <v>1577139</v>
      </c>
      <c r="J26" s="159">
        <f>SUM(J7:J25)</f>
        <v>40</v>
      </c>
      <c r="K26" s="144">
        <f t="shared" ref="K26:N26" si="7">SUM(K7:K25)</f>
        <v>4176900.03</v>
      </c>
      <c r="L26" s="144">
        <f t="shared" si="7"/>
        <v>16725501.039999999</v>
      </c>
      <c r="M26" s="178">
        <f t="shared" si="7"/>
        <v>0</v>
      </c>
      <c r="N26" s="184">
        <f t="shared" si="7"/>
        <v>0</v>
      </c>
      <c r="O26" s="186"/>
    </row>
    <row r="27" spans="1:15" ht="15.75" thickBot="1" x14ac:dyDescent="0.25">
      <c r="A27" s="295" t="s">
        <v>164</v>
      </c>
      <c r="B27" s="296"/>
      <c r="C27" s="296"/>
      <c r="D27" s="296"/>
      <c r="E27" s="296"/>
      <c r="F27" s="297"/>
      <c r="G27" s="193">
        <f>K27+M27</f>
        <v>4176900.03</v>
      </c>
      <c r="H27" s="193">
        <f>L27+N27</f>
        <v>16725501.039999999</v>
      </c>
      <c r="I27" s="145"/>
      <c r="J27" s="146"/>
      <c r="K27" s="160">
        <f>SUM(K7:K25)</f>
        <v>4176900.03</v>
      </c>
      <c r="L27" s="160">
        <f>SUM(L7:L25)</f>
        <v>16725501.039999999</v>
      </c>
      <c r="M27" s="181">
        <f>SUM(M7:M25)</f>
        <v>0</v>
      </c>
      <c r="N27" s="185">
        <f>SUM(N7:N25)</f>
        <v>0</v>
      </c>
      <c r="O27" s="187">
        <f>SUM(O7:O25)</f>
        <v>5217462.9800000004</v>
      </c>
    </row>
    <row r="28" spans="1:15" ht="18" thickBot="1" x14ac:dyDescent="0.25">
      <c r="A28" s="298" t="s">
        <v>74</v>
      </c>
      <c r="B28" s="299"/>
      <c r="C28" s="299"/>
      <c r="D28" s="299"/>
      <c r="E28" s="299"/>
      <c r="F28" s="300"/>
      <c r="G28" s="194">
        <f>SUM(G26:G27)</f>
        <v>5754039.0299999993</v>
      </c>
      <c r="H28" s="194">
        <f>SUM(H26:H27)</f>
        <v>16725541.039999999</v>
      </c>
    </row>
    <row r="29" spans="1:15" s="12" customFormat="1" ht="17.25" x14ac:dyDescent="0.2">
      <c r="A29" s="91"/>
      <c r="B29" s="91"/>
      <c r="C29" s="94"/>
      <c r="D29" s="94"/>
      <c r="E29" s="94"/>
      <c r="F29" s="91"/>
      <c r="G29" s="92"/>
      <c r="H29" s="93"/>
    </row>
    <row r="30" spans="1:15" ht="17.25" x14ac:dyDescent="0.2">
      <c r="A30" s="91" t="s">
        <v>141</v>
      </c>
      <c r="B30" s="91"/>
      <c r="C30" s="94"/>
      <c r="D30" s="94"/>
      <c r="E30" s="94"/>
      <c r="F30" s="91"/>
      <c r="G30" s="92"/>
      <c r="H30" s="205">
        <f>O27</f>
        <v>5217462.9800000004</v>
      </c>
    </row>
    <row r="31" spans="1:15" x14ac:dyDescent="0.2">
      <c r="G31" s="82"/>
      <c r="H31" s="82"/>
      <c r="I31" s="82"/>
      <c r="J31" s="82"/>
      <c r="K31" s="82"/>
      <c r="L31" s="82"/>
      <c r="M31" s="82"/>
      <c r="N31" s="82"/>
    </row>
    <row r="32" spans="1:15" x14ac:dyDescent="0.2">
      <c r="G32" s="84"/>
      <c r="H32" s="84"/>
    </row>
    <row r="33" spans="7:8" x14ac:dyDescent="0.2">
      <c r="G33" s="83"/>
      <c r="H33" s="83"/>
    </row>
  </sheetData>
  <mergeCells count="4">
    <mergeCell ref="A26:F26"/>
    <mergeCell ref="A27:F27"/>
    <mergeCell ref="A28:F28"/>
    <mergeCell ref="A2:H2"/>
  </mergeCells>
  <conditionalFormatting sqref="O7:O15">
    <cfRule type="cellIs" dxfId="135" priority="3" operator="lessThan">
      <formula>0</formula>
    </cfRule>
    <cfRule type="cellIs" dxfId="134" priority="4" operator="greaterThan">
      <formula>0</formula>
    </cfRule>
  </conditionalFormatting>
  <conditionalFormatting sqref="H29:H30">
    <cfRule type="colorScale" priority="22">
      <colorScale>
        <cfvo type="num" val="0"/>
        <cfvo type="num" val="1"/>
        <color rgb="FF00B050"/>
        <color rgb="FFFF0000"/>
      </colorScale>
    </cfRule>
    <cfRule type="colorScale" priority="23">
      <colorScale>
        <cfvo type="num" val="0"/>
        <cfvo type="num" val="0"/>
        <color rgb="FF00B050"/>
        <color rgb="FFFF0000"/>
      </colorScale>
    </cfRule>
    <cfRule type="colorScale" priority="24">
      <colorScale>
        <cfvo type="num" val="0"/>
        <cfvo type="max"/>
        <color rgb="FFFF0000"/>
        <color rgb="FFFFEF9C"/>
      </colorScale>
    </cfRule>
  </conditionalFormatting>
  <conditionalFormatting sqref="H30">
    <cfRule type="cellIs" dxfId="133" priority="1" operator="lessThan">
      <formula>0</formula>
    </cfRule>
    <cfRule type="cellIs" dxfId="132" priority="2" operator="greaterThan">
      <formula>0</formula>
    </cfRule>
  </conditionalFormatting>
  <hyperlinks>
    <hyperlink ref="A2" r:id="rId1"/>
    <hyperlink ref="E8" r:id="rId2"/>
    <hyperlink ref="E10" r:id="rId3"/>
    <hyperlink ref="E11" r:id="rId4"/>
    <hyperlink ref="E12" r:id="rId5"/>
    <hyperlink ref="E13" r:id="rId6"/>
    <hyperlink ref="E7" r:id="rId7"/>
    <hyperlink ref="E9" r:id="rId8"/>
    <hyperlink ref="E14" r:id="rId9"/>
    <hyperlink ref="E15" r:id="rId10"/>
  </hyperlinks>
  <pageMargins left="0.7" right="0.7" top="0.75" bottom="0.75" header="0.3" footer="0.3"/>
  <pageSetup paperSize="9" orientation="portrait" r:id="rId11"/>
  <legacyDrawing r:id="rId1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topLeftCell="A2" zoomScaleNormal="100" workbookViewId="0">
      <pane ySplit="5" topLeftCell="A10" activePane="bottomLeft" state="frozen"/>
      <selection activeCell="A2" sqref="A2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126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4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03"/>
      <c r="C14" s="104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03"/>
      <c r="C16" s="104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4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03"/>
      <c r="C20" s="104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03"/>
      <c r="C22" s="104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03"/>
      <c r="C24" s="104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1" priority="6" operator="lessThan">
      <formula>0</formula>
    </cfRule>
    <cfRule type="cellIs" dxfId="70" priority="7" operator="greaterThan">
      <formula>0</formula>
    </cfRule>
  </conditionalFormatting>
  <conditionalFormatting sqref="H30">
    <cfRule type="cellIs" dxfId="69" priority="1" operator="lessThan">
      <formula>0</formula>
    </cfRule>
    <cfRule type="cellIs" dxfId="6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93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7" priority="6" operator="lessThan">
      <formula>0</formula>
    </cfRule>
    <cfRule type="cellIs" dxfId="66" priority="7" operator="greaterThan">
      <formula>0</formula>
    </cfRule>
  </conditionalFormatting>
  <conditionalFormatting sqref="H30">
    <cfRule type="cellIs" dxfId="65" priority="1" operator="lessThan">
      <formula>0</formula>
    </cfRule>
    <cfRule type="cellIs" dxfId="6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1" topLeftCell="A8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5703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94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72" x14ac:dyDescent="0.2">
      <c r="A7" s="98">
        <v>1</v>
      </c>
      <c r="B7" s="149" t="s">
        <v>169</v>
      </c>
      <c r="C7" s="79" t="s">
        <v>170</v>
      </c>
      <c r="D7" s="122" t="s">
        <v>177</v>
      </c>
      <c r="E7" s="123" t="s">
        <v>171</v>
      </c>
      <c r="F7" s="120">
        <v>44562</v>
      </c>
      <c r="G7" s="80">
        <v>287</v>
      </c>
      <c r="H7" s="80">
        <v>4969109</v>
      </c>
      <c r="I7" s="76" t="str">
        <f>IF(YEAR($F7)=2021,G7,"-")</f>
        <v>-</v>
      </c>
      <c r="J7" s="76" t="str">
        <f>IF(YEAR($F7)=2021,H7,"-")</f>
        <v>-</v>
      </c>
      <c r="K7" s="76">
        <f>IF(YEAR($F7)=2022,G7,"-")</f>
        <v>287</v>
      </c>
      <c r="L7" s="76">
        <f>IF(YEAR($F7)=2022,H7,"-")</f>
        <v>4969109</v>
      </c>
      <c r="M7" s="76" t="str">
        <f>IF(YEAR($F7)&gt;2022,G7,"-")</f>
        <v>-</v>
      </c>
      <c r="N7" s="76" t="str">
        <f>IF(YEAR($F7)&gt;2022,H7,"-")</f>
        <v>-</v>
      </c>
      <c r="O7" s="76" t="s">
        <v>156</v>
      </c>
      <c r="P7" s="76"/>
      <c r="Q7" s="201">
        <f>H7-2*G7</f>
        <v>4968535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287</v>
      </c>
      <c r="H28" s="85">
        <f>L28+N28</f>
        <v>4969109</v>
      </c>
      <c r="I28" s="71"/>
      <c r="J28" s="72"/>
      <c r="K28" s="143">
        <f>SUM(K7:K26)</f>
        <v>287</v>
      </c>
      <c r="L28" s="143">
        <f t="shared" ref="L28:N28" si="9">SUM(L7:L26)</f>
        <v>4969109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4968535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287</v>
      </c>
      <c r="H29" s="86">
        <f>SUM(H27:H28)</f>
        <v>4969109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4968535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3" priority="6" operator="lessThan">
      <formula>0</formula>
    </cfRule>
    <cfRule type="cellIs" dxfId="62" priority="7" operator="greaterThan">
      <formula>0</formula>
    </cfRule>
  </conditionalFormatting>
  <conditionalFormatting sqref="H30">
    <cfRule type="cellIs" dxfId="61" priority="1" operator="lessThan">
      <formula>0</formula>
    </cfRule>
    <cfRule type="cellIs" dxfId="6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95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IF(YEAR($F7)&gt;2022,2*G7,"-")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IF(YEAR($F8)=2022,2*G8,"-")</f>
        <v>-</v>
      </c>
      <c r="L8" s="76" t="str">
        <f t="shared" ref="L8:L26" si="3">IF(YEAR($F8)=2022,H8,"-")</f>
        <v>-</v>
      </c>
      <c r="M8" s="76" t="str">
        <f t="shared" ref="M8:M9" si="4">IF(YEAR($F8)&gt;2022,2*G8,"-")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>IF(YEAR($F10)&gt;2022,G10,"-")</f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ref="M11:M26" si="7">IF(YEAR($F11)&gt;2022,G11,"-")</f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7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7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7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7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7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7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7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7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7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7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7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7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7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>IF(YEAR($F25)&gt;2022,G25,"-")</f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7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8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9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10">SUM(L7:L26)</f>
        <v>0</v>
      </c>
      <c r="M28" s="143">
        <f t="shared" si="10"/>
        <v>0</v>
      </c>
      <c r="N28" s="143">
        <f t="shared" si="10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9" priority="6" operator="lessThan">
      <formula>0</formula>
    </cfRule>
    <cfRule type="cellIs" dxfId="58" priority="7" operator="greaterThan">
      <formula>0</formula>
    </cfRule>
  </conditionalFormatting>
  <conditionalFormatting sqref="H30">
    <cfRule type="cellIs" dxfId="57" priority="1" operator="lessThan">
      <formula>0</formula>
    </cfRule>
    <cfRule type="cellIs" dxfId="5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90" zoomScaleNormal="90" workbookViewId="0">
      <pane ySplit="6" topLeftCell="A10" activePane="bottomLeft" state="frozen"/>
      <selection pane="bottomLeft" activeCell="I28" sqref="I2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3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96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08" x14ac:dyDescent="0.2">
      <c r="A7" s="98">
        <v>1</v>
      </c>
      <c r="B7" s="76" t="s">
        <v>152</v>
      </c>
      <c r="C7" s="76" t="s">
        <v>150</v>
      </c>
      <c r="D7" s="119" t="s">
        <v>149</v>
      </c>
      <c r="E7" s="123" t="s">
        <v>151</v>
      </c>
      <c r="F7" s="120">
        <v>44481</v>
      </c>
      <c r="G7" s="95">
        <v>950050</v>
      </c>
      <c r="H7" s="95">
        <v>40</v>
      </c>
      <c r="I7" s="76">
        <f>IF(YEAR($F7)=2021,G7,"-")</f>
        <v>950050</v>
      </c>
      <c r="J7" s="76">
        <f>IF(YEAR($F7)=2021,H7,"-")</f>
        <v>40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153</v>
      </c>
      <c r="P7" s="118" t="s">
        <v>154</v>
      </c>
      <c r="Q7" s="201">
        <f>H7-2*G7</f>
        <v>-1900060</v>
      </c>
    </row>
    <row r="8" spans="1:17" ht="72" customHeight="1" x14ac:dyDescent="0.2">
      <c r="A8" s="98">
        <v>2</v>
      </c>
      <c r="B8" s="76" t="s">
        <v>152</v>
      </c>
      <c r="C8" s="76" t="s">
        <v>188</v>
      </c>
      <c r="D8" s="136" t="s">
        <v>187</v>
      </c>
      <c r="E8" s="155" t="s">
        <v>189</v>
      </c>
      <c r="F8" s="120">
        <v>44696</v>
      </c>
      <c r="G8" s="95">
        <v>56</v>
      </c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>
        <f t="shared" ref="K8:K26" si="2">IF(YEAR($F8)=2022,G8,"-")</f>
        <v>56</v>
      </c>
      <c r="L8" s="76">
        <f t="shared" ref="L8:L26" si="3">IF(YEAR($F8)=2022,H8,"-")</f>
        <v>0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156</v>
      </c>
      <c r="P8" s="76"/>
      <c r="Q8" s="201">
        <f t="shared" ref="Q8:Q26" si="6">H8-2*G8</f>
        <v>-112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117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1900100</v>
      </c>
      <c r="H27" s="85">
        <f>J27</f>
        <v>40</v>
      </c>
      <c r="I27" s="81">
        <f>SUM(I7:I26)*2</f>
        <v>1900100</v>
      </c>
      <c r="J27" s="81">
        <f t="shared" ref="J27" si="7">SUM(J7:J26)</f>
        <v>40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56</v>
      </c>
      <c r="H28" s="85">
        <f>L28+N28</f>
        <v>0</v>
      </c>
      <c r="I28" s="71"/>
      <c r="J28" s="72"/>
      <c r="K28" s="143">
        <f>SUM(K7:K26)</f>
        <v>56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-1900172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1900156</v>
      </c>
      <c r="H29" s="86">
        <f>SUM(H27:H28)</f>
        <v>40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-1900172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5" priority="6" operator="lessThan">
      <formula>0</formula>
    </cfRule>
    <cfRule type="cellIs" dxfId="54" priority="7" operator="greaterThan">
      <formula>0</formula>
    </cfRule>
  </conditionalFormatting>
  <conditionalFormatting sqref="H30">
    <cfRule type="cellIs" dxfId="53" priority="1" operator="lessThan">
      <formula>0</formula>
    </cfRule>
    <cfRule type="cellIs" dxfId="5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pageSetup paperSize="9" orientation="portrait" horizontalDpi="300" verticalDpi="300" r:id="rId3"/>
  <legacy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97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1" priority="6" operator="lessThan">
      <formula>0</formula>
    </cfRule>
    <cfRule type="cellIs" dxfId="50" priority="7" operator="greaterThan">
      <formula>0</formula>
    </cfRule>
  </conditionalFormatting>
  <conditionalFormatting sqref="H30">
    <cfRule type="cellIs" dxfId="49" priority="1" operator="lessThan">
      <formula>0</formula>
    </cfRule>
    <cfRule type="cellIs" dxfId="4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145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16"/>
      <c r="C14" s="10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16"/>
      <c r="C16" s="10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16"/>
      <c r="C20" s="10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16"/>
      <c r="C22" s="10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16"/>
      <c r="C24" s="10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7" priority="6" operator="lessThan">
      <formula>0</formula>
    </cfRule>
    <cfRule type="cellIs" dxfId="46" priority="7" operator="greaterThan">
      <formula>0</formula>
    </cfRule>
  </conditionalFormatting>
  <conditionalFormatting sqref="H30">
    <cfRule type="cellIs" dxfId="45" priority="1" operator="lessThan">
      <formula>0</formula>
    </cfRule>
    <cfRule type="cellIs" dxfId="4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144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16"/>
      <c r="C14" s="10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16"/>
      <c r="C16" s="10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16"/>
      <c r="C20" s="10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16"/>
      <c r="C22" s="10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16"/>
      <c r="C24" s="10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3" priority="6" operator="lessThan">
      <formula>0</formula>
    </cfRule>
    <cfRule type="cellIs" dxfId="42" priority="7" operator="greaterThan">
      <formula>0</formula>
    </cfRule>
  </conditionalFormatting>
  <conditionalFormatting sqref="H30">
    <cfRule type="cellIs" dxfId="41" priority="1" operator="lessThan">
      <formula>0</formula>
    </cfRule>
    <cfRule type="cellIs" dxfId="4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98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9" priority="6" operator="lessThan">
      <formula>0</formula>
    </cfRule>
    <cfRule type="cellIs" dxfId="38" priority="7" operator="greaterThan">
      <formula>0</formula>
    </cfRule>
  </conditionalFormatting>
  <conditionalFormatting sqref="H30">
    <cfRule type="cellIs" dxfId="37" priority="1" operator="lessThan">
      <formula>0</formula>
    </cfRule>
    <cfRule type="cellIs" dxfId="3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99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5" priority="6" operator="lessThan">
      <formula>0</formula>
    </cfRule>
    <cfRule type="cellIs" dxfId="34" priority="7" operator="greaterThan">
      <formula>0</formula>
    </cfRule>
  </conditionalFormatting>
  <conditionalFormatting sqref="H30">
    <cfRule type="cellIs" dxfId="33" priority="1" operator="lessThan">
      <formula>0</formula>
    </cfRule>
    <cfRule type="cellIs" dxfId="3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5"/>
  <sheetViews>
    <sheetView zoomScale="85" zoomScaleNormal="85" workbookViewId="0">
      <pane ySplit="6" topLeftCell="A7" activePane="bottomLeft" state="frozen"/>
      <selection activeCell="B1" sqref="B1"/>
      <selection pane="bottomLeft" activeCell="C5" sqref="C5"/>
    </sheetView>
  </sheetViews>
  <sheetFormatPr defaultRowHeight="12.75" x14ac:dyDescent="0.2"/>
  <cols>
    <col min="1" max="1" width="8.7109375" customWidth="1"/>
    <col min="2" max="2" width="13.7109375" style="90" customWidth="1"/>
    <col min="3" max="3" width="13.5703125" style="90" customWidth="1"/>
    <col min="4" max="4" width="36.7109375" style="90" customWidth="1"/>
    <col min="5" max="5" width="16.7109375" style="90" customWidth="1"/>
    <col min="6" max="6" width="13.7109375" hidden="1" customWidth="1"/>
    <col min="7" max="7" width="16.140625" bestFit="1" customWidth="1"/>
    <col min="8" max="8" width="15.42578125" customWidth="1"/>
    <col min="9" max="14" width="13.7109375" customWidth="1"/>
    <col min="15" max="15" width="5.5703125" customWidth="1"/>
    <col min="16" max="16" width="8.7109375" customWidth="1"/>
  </cols>
  <sheetData>
    <row r="1" spans="1:14" ht="26.25" x14ac:dyDescent="0.4">
      <c r="A1" s="112" t="s">
        <v>236</v>
      </c>
    </row>
    <row r="2" spans="1:14" x14ac:dyDescent="0.2">
      <c r="A2" s="301" t="s">
        <v>143</v>
      </c>
      <c r="B2" s="301"/>
      <c r="C2" s="301"/>
      <c r="D2" s="301"/>
      <c r="E2" s="301"/>
      <c r="F2" s="301"/>
      <c r="G2" s="301"/>
      <c r="H2" s="301"/>
    </row>
    <row r="3" spans="1:14" ht="18" x14ac:dyDescent="0.25">
      <c r="A3" s="133" t="s">
        <v>131</v>
      </c>
      <c r="B3" s="115"/>
      <c r="C3" s="113">
        <v>2022</v>
      </c>
    </row>
    <row r="4" spans="1:14" ht="18" x14ac:dyDescent="0.25">
      <c r="A4" s="133" t="s">
        <v>142</v>
      </c>
      <c r="B4" s="115"/>
      <c r="C4" s="114">
        <v>44774</v>
      </c>
    </row>
    <row r="5" spans="1:14" ht="13.5" thickBot="1" x14ac:dyDescent="0.25"/>
    <row r="6" spans="1:14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58" t="s">
        <v>182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</row>
    <row r="7" spans="1:14" ht="76.5" x14ac:dyDescent="0.2">
      <c r="A7" s="210">
        <v>1</v>
      </c>
      <c r="B7" s="211" t="s">
        <v>175</v>
      </c>
      <c r="C7" s="211" t="s">
        <v>191</v>
      </c>
      <c r="D7" s="239" t="s">
        <v>190</v>
      </c>
      <c r="E7" s="226" t="s">
        <v>200</v>
      </c>
      <c r="F7" s="212"/>
      <c r="G7" s="213"/>
      <c r="H7" s="215"/>
      <c r="I7" s="154">
        <f>IF(YEAR($F7)=2021,G7,0)</f>
        <v>0</v>
      </c>
      <c r="J7" s="154">
        <f>IF(YEAR($F7)=2021,H7,0)</f>
        <v>0</v>
      </c>
      <c r="K7" s="154">
        <f>IF(YEAR($F7)=2022,G7,0)</f>
        <v>0</v>
      </c>
      <c r="L7" s="154">
        <f>IF(YEAR($F7)=2022,H7,0)</f>
        <v>0</v>
      </c>
      <c r="M7" s="154">
        <f>IF(YEAR($F7)&gt;2022,G7,0)</f>
        <v>0</v>
      </c>
      <c r="N7" s="154">
        <f>IF(YEAR($F7)&gt;2022,H7,0)</f>
        <v>0</v>
      </c>
    </row>
    <row r="8" spans="1:14" ht="51" x14ac:dyDescent="0.2">
      <c r="A8" s="210">
        <v>2</v>
      </c>
      <c r="B8" s="206" t="s">
        <v>193</v>
      </c>
      <c r="C8" s="207" t="s">
        <v>237</v>
      </c>
      <c r="D8" s="239" t="s">
        <v>192</v>
      </c>
      <c r="E8" s="227" t="s">
        <v>194</v>
      </c>
      <c r="F8" s="212"/>
      <c r="G8" s="215">
        <v>6</v>
      </c>
      <c r="H8" s="215">
        <v>188739</v>
      </c>
      <c r="I8" s="154">
        <f t="shared" ref="I8:J23" si="0">IF(YEAR($F8)=2021,G8,0)</f>
        <v>0</v>
      </c>
      <c r="J8" s="154">
        <f t="shared" si="0"/>
        <v>0</v>
      </c>
      <c r="K8" s="154">
        <f t="shared" ref="K8:L23" si="1">IF(YEAR($F8)=2022,G8,0)</f>
        <v>0</v>
      </c>
      <c r="L8" s="154">
        <f t="shared" si="1"/>
        <v>0</v>
      </c>
      <c r="M8" s="154">
        <f t="shared" ref="M8:N23" si="2">IF(YEAR($F8)&gt;2022,G8,0)</f>
        <v>0</v>
      </c>
      <c r="N8" s="154">
        <f t="shared" si="2"/>
        <v>0</v>
      </c>
    </row>
    <row r="9" spans="1:14" ht="51" x14ac:dyDescent="0.2">
      <c r="A9" s="210">
        <v>3</v>
      </c>
      <c r="B9" s="206" t="s">
        <v>195</v>
      </c>
      <c r="C9" s="207" t="s">
        <v>238</v>
      </c>
      <c r="D9" s="239" t="s">
        <v>196</v>
      </c>
      <c r="E9" s="227" t="s">
        <v>197</v>
      </c>
      <c r="F9" s="212"/>
      <c r="G9" s="215"/>
      <c r="H9" s="213"/>
      <c r="I9" s="154">
        <f t="shared" si="0"/>
        <v>0</v>
      </c>
      <c r="J9" s="154">
        <f t="shared" si="0"/>
        <v>0</v>
      </c>
      <c r="K9" s="154">
        <f t="shared" si="1"/>
        <v>0</v>
      </c>
      <c r="L9" s="154">
        <f t="shared" si="1"/>
        <v>0</v>
      </c>
      <c r="M9" s="154">
        <f t="shared" si="2"/>
        <v>0</v>
      </c>
      <c r="N9" s="154">
        <f t="shared" si="2"/>
        <v>0</v>
      </c>
    </row>
    <row r="10" spans="1:14" ht="51" x14ac:dyDescent="0.2">
      <c r="A10" s="210">
        <v>4</v>
      </c>
      <c r="B10" s="206" t="s">
        <v>201</v>
      </c>
      <c r="C10" s="207" t="s">
        <v>202</v>
      </c>
      <c r="D10" s="239" t="s">
        <v>203</v>
      </c>
      <c r="E10" s="227" t="s">
        <v>204</v>
      </c>
      <c r="F10" s="212"/>
      <c r="G10" s="213">
        <v>7111</v>
      </c>
      <c r="H10" s="213">
        <v>7111</v>
      </c>
      <c r="I10" s="80">
        <f t="shared" si="0"/>
        <v>0</v>
      </c>
      <c r="J10" s="80">
        <f t="shared" si="0"/>
        <v>0</v>
      </c>
      <c r="K10" s="154">
        <f t="shared" si="1"/>
        <v>0</v>
      </c>
      <c r="L10" s="80">
        <f t="shared" si="1"/>
        <v>0</v>
      </c>
      <c r="M10" s="154">
        <f t="shared" si="2"/>
        <v>0</v>
      </c>
      <c r="N10" s="80">
        <f t="shared" si="2"/>
        <v>0</v>
      </c>
    </row>
    <row r="11" spans="1:14" ht="51" x14ac:dyDescent="0.2">
      <c r="A11" s="210">
        <v>5</v>
      </c>
      <c r="B11" s="206" t="s">
        <v>195</v>
      </c>
      <c r="C11" s="207"/>
      <c r="D11" s="237" t="s">
        <v>205</v>
      </c>
      <c r="E11" s="227" t="s">
        <v>206</v>
      </c>
      <c r="F11" s="212"/>
      <c r="G11" s="213">
        <v>781856</v>
      </c>
      <c r="H11" s="213">
        <v>797813</v>
      </c>
      <c r="I11" s="80">
        <f t="shared" si="0"/>
        <v>0</v>
      </c>
      <c r="J11" s="80">
        <f t="shared" si="0"/>
        <v>0</v>
      </c>
      <c r="K11" s="154">
        <f t="shared" si="1"/>
        <v>0</v>
      </c>
      <c r="L11" s="80">
        <f t="shared" si="1"/>
        <v>0</v>
      </c>
      <c r="M11" s="154">
        <f t="shared" si="2"/>
        <v>0</v>
      </c>
      <c r="N11" s="80">
        <f t="shared" si="2"/>
        <v>0</v>
      </c>
    </row>
    <row r="12" spans="1:14" ht="77.25" customHeight="1" x14ac:dyDescent="0.2">
      <c r="A12" s="210">
        <v>6</v>
      </c>
      <c r="B12" s="206" t="s">
        <v>178</v>
      </c>
      <c r="C12" s="207"/>
      <c r="D12" s="237" t="s">
        <v>207</v>
      </c>
      <c r="E12" s="228" t="s">
        <v>208</v>
      </c>
      <c r="F12" s="214"/>
      <c r="G12" s="215">
        <v>1193323</v>
      </c>
      <c r="H12" s="215">
        <v>21577</v>
      </c>
      <c r="I12" s="80">
        <f t="shared" si="0"/>
        <v>0</v>
      </c>
      <c r="J12" s="80">
        <f t="shared" si="0"/>
        <v>0</v>
      </c>
      <c r="K12" s="154">
        <f t="shared" si="1"/>
        <v>0</v>
      </c>
      <c r="L12" s="80">
        <f t="shared" si="1"/>
        <v>0</v>
      </c>
      <c r="M12" s="154">
        <f t="shared" si="2"/>
        <v>0</v>
      </c>
      <c r="N12" s="80">
        <f t="shared" si="2"/>
        <v>0</v>
      </c>
    </row>
    <row r="13" spans="1:14" ht="90" x14ac:dyDescent="0.2">
      <c r="A13" s="210">
        <v>7</v>
      </c>
      <c r="B13" s="206" t="s">
        <v>209</v>
      </c>
      <c r="C13" s="207"/>
      <c r="D13" s="237" t="s">
        <v>210</v>
      </c>
      <c r="E13" s="228" t="s">
        <v>211</v>
      </c>
      <c r="F13" s="214"/>
      <c r="G13" s="215"/>
      <c r="H13" s="215"/>
      <c r="I13" s="80">
        <f t="shared" si="0"/>
        <v>0</v>
      </c>
      <c r="J13" s="80">
        <f t="shared" si="0"/>
        <v>0</v>
      </c>
      <c r="K13" s="154">
        <f t="shared" si="1"/>
        <v>0</v>
      </c>
      <c r="L13" s="80">
        <f t="shared" si="1"/>
        <v>0</v>
      </c>
      <c r="M13" s="154">
        <f t="shared" si="2"/>
        <v>0</v>
      </c>
      <c r="N13" s="80">
        <f t="shared" si="2"/>
        <v>0</v>
      </c>
    </row>
    <row r="14" spans="1:14" ht="80.25" customHeight="1" x14ac:dyDescent="0.2">
      <c r="A14" s="210">
        <v>8</v>
      </c>
      <c r="B14" s="206" t="s">
        <v>209</v>
      </c>
      <c r="C14" s="207"/>
      <c r="D14" s="237" t="s">
        <v>212</v>
      </c>
      <c r="E14" s="228" t="s">
        <v>214</v>
      </c>
      <c r="F14" s="216"/>
      <c r="G14" s="215"/>
      <c r="H14" s="215"/>
      <c r="I14" s="80">
        <f t="shared" si="0"/>
        <v>0</v>
      </c>
      <c r="J14" s="80">
        <f t="shared" si="0"/>
        <v>0</v>
      </c>
      <c r="K14" s="154">
        <f t="shared" si="1"/>
        <v>0</v>
      </c>
      <c r="L14" s="80">
        <f t="shared" si="1"/>
        <v>0</v>
      </c>
      <c r="M14" s="154">
        <f t="shared" si="2"/>
        <v>0</v>
      </c>
      <c r="N14" s="80">
        <f t="shared" si="2"/>
        <v>0</v>
      </c>
    </row>
    <row r="15" spans="1:14" ht="90" x14ac:dyDescent="0.2">
      <c r="A15" s="210">
        <v>9</v>
      </c>
      <c r="B15" s="206" t="s">
        <v>209</v>
      </c>
      <c r="C15" s="207"/>
      <c r="D15" s="237" t="s">
        <v>213</v>
      </c>
      <c r="E15" s="228" t="s">
        <v>215</v>
      </c>
      <c r="F15" s="216"/>
      <c r="G15" s="215"/>
      <c r="H15" s="215"/>
      <c r="I15" s="80">
        <f t="shared" si="0"/>
        <v>0</v>
      </c>
      <c r="J15" s="80">
        <f t="shared" si="0"/>
        <v>0</v>
      </c>
      <c r="K15" s="154">
        <f t="shared" si="1"/>
        <v>0</v>
      </c>
      <c r="L15" s="80">
        <f t="shared" si="1"/>
        <v>0</v>
      </c>
      <c r="M15" s="154">
        <f t="shared" si="2"/>
        <v>0</v>
      </c>
      <c r="N15" s="80">
        <f t="shared" si="2"/>
        <v>0</v>
      </c>
    </row>
    <row r="16" spans="1:14" ht="90" x14ac:dyDescent="0.2">
      <c r="A16" s="210">
        <v>10</v>
      </c>
      <c r="B16" s="206" t="s">
        <v>195</v>
      </c>
      <c r="C16" s="207" t="s">
        <v>240</v>
      </c>
      <c r="D16" s="239" t="s">
        <v>216</v>
      </c>
      <c r="E16" s="228" t="s">
        <v>217</v>
      </c>
      <c r="F16" s="216"/>
      <c r="G16" s="215">
        <v>703830</v>
      </c>
      <c r="H16" s="215">
        <v>1665138</v>
      </c>
      <c r="I16" s="80">
        <f t="shared" si="0"/>
        <v>0</v>
      </c>
      <c r="J16" s="80">
        <f t="shared" si="0"/>
        <v>0</v>
      </c>
      <c r="K16" s="154">
        <f t="shared" si="1"/>
        <v>0</v>
      </c>
      <c r="L16" s="80">
        <f t="shared" si="1"/>
        <v>0</v>
      </c>
      <c r="M16" s="154">
        <f t="shared" si="2"/>
        <v>0</v>
      </c>
      <c r="N16" s="80">
        <f t="shared" si="2"/>
        <v>0</v>
      </c>
    </row>
    <row r="17" spans="1:14" ht="165.75" x14ac:dyDescent="0.2">
      <c r="A17" s="210">
        <v>11</v>
      </c>
      <c r="B17" s="206" t="s">
        <v>218</v>
      </c>
      <c r="C17" s="206" t="s">
        <v>244</v>
      </c>
      <c r="D17" s="237" t="s">
        <v>219</v>
      </c>
      <c r="E17" s="228" t="s">
        <v>220</v>
      </c>
      <c r="F17" s="216"/>
      <c r="G17" s="215"/>
      <c r="H17" s="215"/>
      <c r="I17" s="80">
        <f t="shared" si="0"/>
        <v>0</v>
      </c>
      <c r="J17" s="80">
        <f t="shared" si="0"/>
        <v>0</v>
      </c>
      <c r="K17" s="154">
        <f t="shared" si="1"/>
        <v>0</v>
      </c>
      <c r="L17" s="80">
        <f t="shared" si="1"/>
        <v>0</v>
      </c>
      <c r="M17" s="154">
        <f t="shared" si="2"/>
        <v>0</v>
      </c>
      <c r="N17" s="80">
        <f t="shared" si="2"/>
        <v>0</v>
      </c>
    </row>
    <row r="18" spans="1:14" ht="63.75" x14ac:dyDescent="0.2">
      <c r="A18" s="210">
        <v>12</v>
      </c>
      <c r="B18" s="206" t="s">
        <v>221</v>
      </c>
      <c r="C18" s="208" t="s">
        <v>318</v>
      </c>
      <c r="D18" s="237" t="s">
        <v>222</v>
      </c>
      <c r="E18" s="227" t="s">
        <v>224</v>
      </c>
      <c r="F18" s="216"/>
      <c r="G18" s="215"/>
      <c r="H18" s="215"/>
      <c r="I18" s="80">
        <f t="shared" si="0"/>
        <v>0</v>
      </c>
      <c r="J18" s="80">
        <f t="shared" si="0"/>
        <v>0</v>
      </c>
      <c r="K18" s="154">
        <f t="shared" si="1"/>
        <v>0</v>
      </c>
      <c r="L18" s="80">
        <f t="shared" si="1"/>
        <v>0</v>
      </c>
      <c r="M18" s="154">
        <f t="shared" si="2"/>
        <v>0</v>
      </c>
      <c r="N18" s="80">
        <f t="shared" si="2"/>
        <v>0</v>
      </c>
    </row>
    <row r="19" spans="1:14" ht="90" x14ac:dyDescent="0.2">
      <c r="A19" s="210">
        <v>13</v>
      </c>
      <c r="B19" s="206" t="s">
        <v>209</v>
      </c>
      <c r="C19" s="207"/>
      <c r="D19" s="237" t="s">
        <v>223</v>
      </c>
      <c r="E19" s="228" t="s">
        <v>225</v>
      </c>
      <c r="F19" s="216"/>
      <c r="G19" s="215">
        <v>40120</v>
      </c>
      <c r="H19" s="215">
        <v>282129</v>
      </c>
      <c r="I19" s="80">
        <f t="shared" si="0"/>
        <v>0</v>
      </c>
      <c r="J19" s="80">
        <f t="shared" si="0"/>
        <v>0</v>
      </c>
      <c r="K19" s="154">
        <f t="shared" si="1"/>
        <v>0</v>
      </c>
      <c r="L19" s="80">
        <f t="shared" si="1"/>
        <v>0</v>
      </c>
      <c r="M19" s="154">
        <f t="shared" si="2"/>
        <v>0</v>
      </c>
      <c r="N19" s="80">
        <f t="shared" si="2"/>
        <v>0</v>
      </c>
    </row>
    <row r="20" spans="1:14" ht="90" x14ac:dyDescent="0.2">
      <c r="A20" s="210">
        <v>14</v>
      </c>
      <c r="B20" s="206" t="s">
        <v>178</v>
      </c>
      <c r="C20" s="207" t="s">
        <v>241</v>
      </c>
      <c r="D20" s="237" t="s">
        <v>226</v>
      </c>
      <c r="E20" s="228" t="s">
        <v>227</v>
      </c>
      <c r="F20" s="216"/>
      <c r="G20" s="215"/>
      <c r="H20" s="215"/>
      <c r="I20" s="80">
        <f t="shared" si="0"/>
        <v>0</v>
      </c>
      <c r="J20" s="80">
        <f t="shared" si="0"/>
        <v>0</v>
      </c>
      <c r="K20" s="154">
        <f t="shared" si="1"/>
        <v>0</v>
      </c>
      <c r="L20" s="80">
        <f t="shared" si="1"/>
        <v>0</v>
      </c>
      <c r="M20" s="154">
        <f t="shared" si="2"/>
        <v>0</v>
      </c>
      <c r="N20" s="80">
        <f t="shared" si="2"/>
        <v>0</v>
      </c>
    </row>
    <row r="21" spans="1:14" ht="90" x14ac:dyDescent="0.2">
      <c r="A21" s="210">
        <v>15</v>
      </c>
      <c r="B21" s="206" t="s">
        <v>228</v>
      </c>
      <c r="C21" s="207" t="s">
        <v>242</v>
      </c>
      <c r="D21" s="237" t="s">
        <v>230</v>
      </c>
      <c r="E21" s="228" t="s">
        <v>232</v>
      </c>
      <c r="F21" s="216"/>
      <c r="G21" s="215"/>
      <c r="H21" s="215"/>
      <c r="I21" s="80">
        <f t="shared" si="0"/>
        <v>0</v>
      </c>
      <c r="J21" s="80">
        <f t="shared" si="0"/>
        <v>0</v>
      </c>
      <c r="K21" s="154">
        <f t="shared" si="1"/>
        <v>0</v>
      </c>
      <c r="L21" s="80">
        <f t="shared" si="1"/>
        <v>0</v>
      </c>
      <c r="M21" s="154">
        <f t="shared" si="2"/>
        <v>0</v>
      </c>
      <c r="N21" s="80">
        <f t="shared" si="2"/>
        <v>0</v>
      </c>
    </row>
    <row r="22" spans="1:14" ht="90" x14ac:dyDescent="0.2">
      <c r="A22" s="210">
        <v>16</v>
      </c>
      <c r="B22" s="206" t="s">
        <v>229</v>
      </c>
      <c r="C22" s="207" t="s">
        <v>245</v>
      </c>
      <c r="D22" s="237" t="s">
        <v>231</v>
      </c>
      <c r="E22" s="228" t="s">
        <v>233</v>
      </c>
      <c r="F22" s="216"/>
      <c r="G22" s="215"/>
      <c r="H22" s="215"/>
      <c r="I22" s="80">
        <f t="shared" si="0"/>
        <v>0</v>
      </c>
      <c r="J22" s="80">
        <f t="shared" si="0"/>
        <v>0</v>
      </c>
      <c r="K22" s="154">
        <f t="shared" si="1"/>
        <v>0</v>
      </c>
      <c r="L22" s="80">
        <f t="shared" si="1"/>
        <v>0</v>
      </c>
      <c r="M22" s="154">
        <f t="shared" si="2"/>
        <v>0</v>
      </c>
      <c r="N22" s="80">
        <f t="shared" si="2"/>
        <v>0</v>
      </c>
    </row>
    <row r="23" spans="1:14" ht="90" x14ac:dyDescent="0.2">
      <c r="A23" s="210">
        <v>17</v>
      </c>
      <c r="B23" s="206" t="s">
        <v>201</v>
      </c>
      <c r="C23" s="207" t="s">
        <v>243</v>
      </c>
      <c r="D23" s="237" t="s">
        <v>234</v>
      </c>
      <c r="E23" s="228" t="s">
        <v>235</v>
      </c>
      <c r="F23" s="216"/>
      <c r="G23" s="215"/>
      <c r="H23" s="215"/>
      <c r="I23" s="80">
        <f t="shared" si="0"/>
        <v>0</v>
      </c>
      <c r="J23" s="80">
        <f t="shared" si="0"/>
        <v>0</v>
      </c>
      <c r="K23" s="154">
        <f t="shared" si="1"/>
        <v>0</v>
      </c>
      <c r="L23" s="80">
        <f t="shared" si="1"/>
        <v>0</v>
      </c>
      <c r="M23" s="154">
        <f t="shared" si="2"/>
        <v>0</v>
      </c>
      <c r="N23" s="80">
        <f t="shared" si="2"/>
        <v>0</v>
      </c>
    </row>
    <row r="24" spans="1:14" ht="89.25" x14ac:dyDescent="0.2">
      <c r="A24" s="210">
        <v>18</v>
      </c>
      <c r="B24" s="209" t="s">
        <v>175</v>
      </c>
      <c r="C24" s="217" t="s">
        <v>264</v>
      </c>
      <c r="D24" s="240" t="s">
        <v>249</v>
      </c>
      <c r="E24" s="229" t="s">
        <v>250</v>
      </c>
      <c r="F24" s="216"/>
      <c r="G24" s="215"/>
      <c r="H24" s="215">
        <v>121</v>
      </c>
      <c r="I24" s="80">
        <f t="shared" ref="I24:I36" si="3">IF(YEAR($F24)=2021,G24,0)</f>
        <v>0</v>
      </c>
      <c r="J24" s="80">
        <f t="shared" ref="J24:J36" si="4">IF(YEAR($F24)=2021,H24,0)</f>
        <v>0</v>
      </c>
      <c r="K24" s="154">
        <f t="shared" ref="K24:K36" si="5">IF(YEAR($F24)=2022,G24,0)</f>
        <v>0</v>
      </c>
      <c r="L24" s="80">
        <f t="shared" ref="L24:L36" si="6">IF(YEAR($F24)=2022,H24,0)</f>
        <v>0</v>
      </c>
      <c r="M24" s="154">
        <f t="shared" ref="M24:M36" si="7">IF(YEAR($F24)&gt;2022,G24,0)</f>
        <v>0</v>
      </c>
      <c r="N24" s="80">
        <f t="shared" ref="N24:N36" si="8">IF(YEAR($F24)&gt;2022,H24,0)</f>
        <v>0</v>
      </c>
    </row>
    <row r="25" spans="1:14" ht="102" x14ac:dyDescent="0.2">
      <c r="A25" s="210">
        <v>19</v>
      </c>
      <c r="B25" s="209" t="s">
        <v>175</v>
      </c>
      <c r="C25" s="217" t="s">
        <v>265</v>
      </c>
      <c r="D25" s="240" t="s">
        <v>251</v>
      </c>
      <c r="E25" s="230" t="s">
        <v>252</v>
      </c>
      <c r="F25" s="216"/>
      <c r="G25" s="215"/>
      <c r="H25" s="215"/>
      <c r="I25" s="80">
        <f t="shared" si="3"/>
        <v>0</v>
      </c>
      <c r="J25" s="80">
        <f t="shared" si="4"/>
        <v>0</v>
      </c>
      <c r="K25" s="154">
        <f t="shared" si="5"/>
        <v>0</v>
      </c>
      <c r="L25" s="80">
        <f t="shared" si="6"/>
        <v>0</v>
      </c>
      <c r="M25" s="154">
        <f t="shared" si="7"/>
        <v>0</v>
      </c>
      <c r="N25" s="80">
        <f t="shared" si="8"/>
        <v>0</v>
      </c>
    </row>
    <row r="26" spans="1:14" ht="127.5" x14ac:dyDescent="0.2">
      <c r="A26" s="210">
        <v>20</v>
      </c>
      <c r="B26" s="209" t="s">
        <v>175</v>
      </c>
      <c r="C26" s="217" t="s">
        <v>266</v>
      </c>
      <c r="D26" s="237" t="s">
        <v>253</v>
      </c>
      <c r="E26" s="228" t="s">
        <v>254</v>
      </c>
      <c r="F26" s="216"/>
      <c r="G26" s="215"/>
      <c r="H26" s="215"/>
      <c r="I26" s="80">
        <f t="shared" si="3"/>
        <v>0</v>
      </c>
      <c r="J26" s="80">
        <f t="shared" si="4"/>
        <v>0</v>
      </c>
      <c r="K26" s="154">
        <f t="shared" si="5"/>
        <v>0</v>
      </c>
      <c r="L26" s="80">
        <f t="shared" si="6"/>
        <v>0</v>
      </c>
      <c r="M26" s="154">
        <f t="shared" si="7"/>
        <v>0</v>
      </c>
      <c r="N26" s="80">
        <f t="shared" si="8"/>
        <v>0</v>
      </c>
    </row>
    <row r="27" spans="1:14" ht="76.5" x14ac:dyDescent="0.2">
      <c r="A27" s="210">
        <v>21</v>
      </c>
      <c r="B27" s="218" t="s">
        <v>195</v>
      </c>
      <c r="C27" s="217" t="s">
        <v>238</v>
      </c>
      <c r="D27" s="237" t="s">
        <v>255</v>
      </c>
      <c r="E27" s="227" t="s">
        <v>256</v>
      </c>
      <c r="F27" s="216"/>
      <c r="G27" s="215"/>
      <c r="H27" s="215"/>
      <c r="I27" s="80">
        <f t="shared" si="3"/>
        <v>0</v>
      </c>
      <c r="J27" s="80">
        <f t="shared" si="4"/>
        <v>0</v>
      </c>
      <c r="K27" s="154">
        <f t="shared" si="5"/>
        <v>0</v>
      </c>
      <c r="L27" s="80">
        <f t="shared" si="6"/>
        <v>0</v>
      </c>
      <c r="M27" s="154">
        <f t="shared" si="7"/>
        <v>0</v>
      </c>
      <c r="N27" s="80">
        <f t="shared" si="8"/>
        <v>0</v>
      </c>
    </row>
    <row r="28" spans="1:14" ht="140.25" x14ac:dyDescent="0.2">
      <c r="A28" s="210">
        <v>22</v>
      </c>
      <c r="B28" s="218" t="s">
        <v>228</v>
      </c>
      <c r="C28" s="217" t="s">
        <v>267</v>
      </c>
      <c r="D28" s="237" t="s">
        <v>257</v>
      </c>
      <c r="E28" s="229" t="s">
        <v>258</v>
      </c>
      <c r="F28" s="216"/>
      <c r="G28" s="215"/>
      <c r="H28" s="215"/>
      <c r="I28" s="80">
        <f t="shared" si="3"/>
        <v>0</v>
      </c>
      <c r="J28" s="80">
        <f t="shared" si="4"/>
        <v>0</v>
      </c>
      <c r="K28" s="154">
        <f t="shared" si="5"/>
        <v>0</v>
      </c>
      <c r="L28" s="80">
        <f t="shared" si="6"/>
        <v>0</v>
      </c>
      <c r="M28" s="154">
        <f t="shared" si="7"/>
        <v>0</v>
      </c>
      <c r="N28" s="80">
        <f t="shared" si="8"/>
        <v>0</v>
      </c>
    </row>
    <row r="29" spans="1:14" ht="75" customHeight="1" x14ac:dyDescent="0.2">
      <c r="A29" s="210">
        <v>23</v>
      </c>
      <c r="B29" s="218" t="s">
        <v>118</v>
      </c>
      <c r="C29" s="217" t="s">
        <v>268</v>
      </c>
      <c r="D29" s="241" t="s">
        <v>259</v>
      </c>
      <c r="E29" s="229" t="s">
        <v>260</v>
      </c>
      <c r="F29" s="216"/>
      <c r="G29" s="215"/>
      <c r="H29" s="215"/>
      <c r="I29" s="80">
        <f t="shared" si="3"/>
        <v>0</v>
      </c>
      <c r="J29" s="80">
        <f t="shared" si="4"/>
        <v>0</v>
      </c>
      <c r="K29" s="154">
        <f t="shared" si="5"/>
        <v>0</v>
      </c>
      <c r="L29" s="80">
        <f t="shared" si="6"/>
        <v>0</v>
      </c>
      <c r="M29" s="154">
        <f t="shared" si="7"/>
        <v>0</v>
      </c>
      <c r="N29" s="80">
        <f t="shared" si="8"/>
        <v>0</v>
      </c>
    </row>
    <row r="30" spans="1:14" ht="63.75" x14ac:dyDescent="0.2">
      <c r="A30" s="210">
        <v>24</v>
      </c>
      <c r="B30" s="218" t="s">
        <v>246</v>
      </c>
      <c r="C30" s="217"/>
      <c r="D30" s="241" t="s">
        <v>261</v>
      </c>
      <c r="E30" s="229" t="s">
        <v>262</v>
      </c>
      <c r="F30" s="216"/>
      <c r="G30" s="215"/>
      <c r="H30" s="215"/>
      <c r="I30" s="80">
        <f t="shared" si="3"/>
        <v>0</v>
      </c>
      <c r="J30" s="80">
        <f t="shared" si="4"/>
        <v>0</v>
      </c>
      <c r="K30" s="154">
        <f t="shared" si="5"/>
        <v>0</v>
      </c>
      <c r="L30" s="80">
        <f t="shared" si="6"/>
        <v>0</v>
      </c>
      <c r="M30" s="154">
        <f t="shared" si="7"/>
        <v>0</v>
      </c>
      <c r="N30" s="80">
        <f t="shared" si="8"/>
        <v>0</v>
      </c>
    </row>
    <row r="31" spans="1:14" ht="89.25" x14ac:dyDescent="0.2">
      <c r="A31" s="210">
        <v>25</v>
      </c>
      <c r="B31" s="218" t="s">
        <v>175</v>
      </c>
      <c r="C31" s="217" t="s">
        <v>321</v>
      </c>
      <c r="D31" s="240" t="s">
        <v>270</v>
      </c>
      <c r="E31" s="231" t="s">
        <v>294</v>
      </c>
      <c r="F31" s="216"/>
      <c r="G31" s="219">
        <v>18778</v>
      </c>
      <c r="H31" s="219">
        <v>3750</v>
      </c>
      <c r="I31" s="80">
        <f t="shared" si="3"/>
        <v>0</v>
      </c>
      <c r="J31" s="80">
        <f t="shared" si="4"/>
        <v>0</v>
      </c>
      <c r="K31" s="154">
        <f t="shared" si="5"/>
        <v>0</v>
      </c>
      <c r="L31" s="80">
        <f t="shared" si="6"/>
        <v>0</v>
      </c>
      <c r="M31" s="154">
        <f t="shared" si="7"/>
        <v>0</v>
      </c>
      <c r="N31" s="80">
        <f t="shared" si="8"/>
        <v>0</v>
      </c>
    </row>
    <row r="32" spans="1:14" ht="90" x14ac:dyDescent="0.2">
      <c r="A32" s="210">
        <v>26</v>
      </c>
      <c r="B32" s="220" t="s">
        <v>201</v>
      </c>
      <c r="C32" s="217" t="s">
        <v>322</v>
      </c>
      <c r="D32" s="237" t="s">
        <v>271</v>
      </c>
      <c r="E32" s="232" t="s">
        <v>295</v>
      </c>
      <c r="F32" s="216"/>
      <c r="G32" s="219"/>
      <c r="H32" s="219"/>
      <c r="I32" s="80">
        <f t="shared" si="3"/>
        <v>0</v>
      </c>
      <c r="J32" s="80">
        <f t="shared" si="4"/>
        <v>0</v>
      </c>
      <c r="K32" s="154">
        <f t="shared" si="5"/>
        <v>0</v>
      </c>
      <c r="L32" s="80">
        <f t="shared" si="6"/>
        <v>0</v>
      </c>
      <c r="M32" s="154">
        <f t="shared" si="7"/>
        <v>0</v>
      </c>
      <c r="N32" s="80">
        <f t="shared" si="8"/>
        <v>0</v>
      </c>
    </row>
    <row r="33" spans="1:14" ht="51" x14ac:dyDescent="0.2">
      <c r="A33" s="210">
        <v>27</v>
      </c>
      <c r="B33" s="218" t="s">
        <v>175</v>
      </c>
      <c r="C33" s="217" t="s">
        <v>323</v>
      </c>
      <c r="D33" s="233" t="s">
        <v>272</v>
      </c>
      <c r="E33" s="231" t="s">
        <v>296</v>
      </c>
      <c r="F33" s="216"/>
      <c r="G33" s="219">
        <v>4786</v>
      </c>
      <c r="H33" s="219">
        <v>11481062</v>
      </c>
      <c r="I33" s="80">
        <f t="shared" si="3"/>
        <v>0</v>
      </c>
      <c r="J33" s="80">
        <f t="shared" si="4"/>
        <v>0</v>
      </c>
      <c r="K33" s="154">
        <f t="shared" si="5"/>
        <v>0</v>
      </c>
      <c r="L33" s="80">
        <f t="shared" si="6"/>
        <v>0</v>
      </c>
      <c r="M33" s="154">
        <f t="shared" si="7"/>
        <v>0</v>
      </c>
      <c r="N33" s="80">
        <f t="shared" si="8"/>
        <v>0</v>
      </c>
    </row>
    <row r="34" spans="1:14" ht="90" x14ac:dyDescent="0.2">
      <c r="A34" s="210">
        <v>28</v>
      </c>
      <c r="B34" s="218" t="s">
        <v>193</v>
      </c>
      <c r="C34" s="217" t="s">
        <v>319</v>
      </c>
      <c r="D34" s="233" t="s">
        <v>273</v>
      </c>
      <c r="E34" s="242" t="s">
        <v>297</v>
      </c>
      <c r="F34" s="216"/>
      <c r="G34" s="219">
        <v>6155.94</v>
      </c>
      <c r="H34" s="219">
        <v>111237.17</v>
      </c>
      <c r="I34" s="80">
        <f t="shared" si="3"/>
        <v>0</v>
      </c>
      <c r="J34" s="80">
        <f t="shared" si="4"/>
        <v>0</v>
      </c>
      <c r="K34" s="154">
        <f t="shared" si="5"/>
        <v>0</v>
      </c>
      <c r="L34" s="80">
        <f t="shared" si="6"/>
        <v>0</v>
      </c>
      <c r="M34" s="154">
        <f t="shared" si="7"/>
        <v>0</v>
      </c>
      <c r="N34" s="80">
        <f t="shared" si="8"/>
        <v>0</v>
      </c>
    </row>
    <row r="35" spans="1:14" ht="90" x14ac:dyDescent="0.2">
      <c r="A35" s="210">
        <v>29</v>
      </c>
      <c r="B35" s="218" t="s">
        <v>246</v>
      </c>
      <c r="C35" s="217"/>
      <c r="D35" s="233" t="s">
        <v>274</v>
      </c>
      <c r="E35" s="242" t="s">
        <v>298</v>
      </c>
      <c r="F35" s="216"/>
      <c r="G35" s="219">
        <v>100</v>
      </c>
      <c r="H35" s="219"/>
      <c r="I35" s="80">
        <f t="shared" si="3"/>
        <v>0</v>
      </c>
      <c r="J35" s="80">
        <f t="shared" si="4"/>
        <v>0</v>
      </c>
      <c r="K35" s="154">
        <f t="shared" si="5"/>
        <v>0</v>
      </c>
      <c r="L35" s="80">
        <f t="shared" si="6"/>
        <v>0</v>
      </c>
      <c r="M35" s="154">
        <f t="shared" si="7"/>
        <v>0</v>
      </c>
      <c r="N35" s="80">
        <f t="shared" si="8"/>
        <v>0</v>
      </c>
    </row>
    <row r="36" spans="1:14" ht="90" x14ac:dyDescent="0.2">
      <c r="A36" s="210">
        <v>30</v>
      </c>
      <c r="B36" s="218" t="s">
        <v>155</v>
      </c>
      <c r="C36" s="217" t="s">
        <v>324</v>
      </c>
      <c r="D36" s="233" t="s">
        <v>275</v>
      </c>
      <c r="E36" s="242" t="s">
        <v>299</v>
      </c>
      <c r="F36" s="216"/>
      <c r="G36" s="219"/>
      <c r="H36" s="219"/>
      <c r="I36" s="80">
        <f t="shared" si="3"/>
        <v>0</v>
      </c>
      <c r="J36" s="80">
        <f t="shared" si="4"/>
        <v>0</v>
      </c>
      <c r="K36" s="154">
        <f t="shared" si="5"/>
        <v>0</v>
      </c>
      <c r="L36" s="80">
        <f t="shared" si="6"/>
        <v>0</v>
      </c>
      <c r="M36" s="154">
        <f t="shared" si="7"/>
        <v>0</v>
      </c>
      <c r="N36" s="80">
        <f t="shared" si="8"/>
        <v>0</v>
      </c>
    </row>
    <row r="37" spans="1:14" ht="89.25" x14ac:dyDescent="0.2">
      <c r="A37" s="210">
        <v>31</v>
      </c>
      <c r="B37" s="218" t="s">
        <v>195</v>
      </c>
      <c r="C37" s="217" t="s">
        <v>238</v>
      </c>
      <c r="D37" s="233" t="s">
        <v>276</v>
      </c>
      <c r="E37" s="231" t="s">
        <v>300</v>
      </c>
      <c r="F37" s="216"/>
      <c r="G37" s="219"/>
      <c r="H37" s="219"/>
      <c r="I37" s="80"/>
      <c r="J37" s="80"/>
      <c r="K37" s="154"/>
      <c r="L37" s="80"/>
      <c r="M37" s="154"/>
      <c r="N37" s="80"/>
    </row>
    <row r="38" spans="1:14" ht="89.25" x14ac:dyDescent="0.2">
      <c r="A38" s="210">
        <v>32</v>
      </c>
      <c r="B38" s="218" t="s">
        <v>269</v>
      </c>
      <c r="C38" s="217" t="s">
        <v>325</v>
      </c>
      <c r="D38" s="233" t="s">
        <v>277</v>
      </c>
      <c r="E38" s="231" t="s">
        <v>301</v>
      </c>
      <c r="F38" s="216"/>
      <c r="G38" s="219"/>
      <c r="H38" s="219">
        <v>76176</v>
      </c>
      <c r="I38" s="80"/>
      <c r="J38" s="80"/>
      <c r="K38" s="154"/>
      <c r="L38" s="80"/>
      <c r="M38" s="154"/>
      <c r="N38" s="80"/>
    </row>
    <row r="39" spans="1:14" ht="90" x14ac:dyDescent="0.2">
      <c r="A39" s="210">
        <v>33</v>
      </c>
      <c r="B39" s="218" t="s">
        <v>175</v>
      </c>
      <c r="C39" s="217"/>
      <c r="D39" s="233" t="s">
        <v>278</v>
      </c>
      <c r="E39" s="243" t="s">
        <v>302</v>
      </c>
      <c r="F39" s="216"/>
      <c r="G39" s="219">
        <v>62557</v>
      </c>
      <c r="H39" s="219">
        <v>65309.73</v>
      </c>
      <c r="I39" s="80"/>
      <c r="J39" s="80"/>
      <c r="K39" s="154"/>
      <c r="L39" s="80"/>
      <c r="M39" s="154"/>
      <c r="N39" s="80"/>
    </row>
    <row r="40" spans="1:14" ht="114.75" x14ac:dyDescent="0.2">
      <c r="A40" s="210">
        <v>34</v>
      </c>
      <c r="B40" s="221" t="s">
        <v>155</v>
      </c>
      <c r="C40" s="217" t="s">
        <v>331</v>
      </c>
      <c r="D40" s="244" t="s">
        <v>279</v>
      </c>
      <c r="E40" s="245" t="s">
        <v>303</v>
      </c>
      <c r="F40" s="216"/>
      <c r="G40" s="222"/>
      <c r="H40" s="222">
        <v>15000</v>
      </c>
      <c r="I40" s="80"/>
      <c r="J40" s="80"/>
      <c r="K40" s="154"/>
      <c r="L40" s="80"/>
      <c r="M40" s="154"/>
      <c r="N40" s="80"/>
    </row>
    <row r="41" spans="1:14" ht="89.25" x14ac:dyDescent="0.2">
      <c r="A41" s="210">
        <v>35</v>
      </c>
      <c r="B41" s="218" t="s">
        <v>152</v>
      </c>
      <c r="C41" s="217" t="s">
        <v>326</v>
      </c>
      <c r="D41" s="233" t="s">
        <v>280</v>
      </c>
      <c r="E41" s="231" t="s">
        <v>304</v>
      </c>
      <c r="F41" s="216"/>
      <c r="G41" s="219">
        <v>108</v>
      </c>
      <c r="H41" s="219"/>
      <c r="I41" s="80"/>
      <c r="J41" s="80"/>
      <c r="K41" s="154"/>
      <c r="L41" s="80"/>
      <c r="M41" s="154"/>
      <c r="N41" s="80"/>
    </row>
    <row r="42" spans="1:14" ht="51" x14ac:dyDescent="0.2">
      <c r="A42" s="210">
        <v>36</v>
      </c>
      <c r="B42" s="218" t="s">
        <v>228</v>
      </c>
      <c r="C42" s="217" t="s">
        <v>329</v>
      </c>
      <c r="D42" s="233" t="s">
        <v>281</v>
      </c>
      <c r="E42" s="231" t="s">
        <v>305</v>
      </c>
      <c r="F42" s="216"/>
      <c r="G42" s="219"/>
      <c r="H42" s="219">
        <v>4097</v>
      </c>
      <c r="I42" s="80"/>
      <c r="J42" s="80"/>
      <c r="K42" s="154"/>
      <c r="L42" s="80"/>
      <c r="M42" s="154"/>
      <c r="N42" s="80"/>
    </row>
    <row r="43" spans="1:14" ht="140.25" x14ac:dyDescent="0.2">
      <c r="A43" s="210">
        <v>37</v>
      </c>
      <c r="B43" s="218" t="s">
        <v>221</v>
      </c>
      <c r="C43" s="217" t="s">
        <v>332</v>
      </c>
      <c r="D43" s="233" t="s">
        <v>282</v>
      </c>
      <c r="E43" s="231" t="s">
        <v>306</v>
      </c>
      <c r="F43" s="216"/>
      <c r="G43" s="219"/>
      <c r="H43" s="219"/>
      <c r="I43" s="80"/>
      <c r="J43" s="80"/>
      <c r="K43" s="154"/>
      <c r="L43" s="80"/>
      <c r="M43" s="154"/>
      <c r="N43" s="80"/>
    </row>
    <row r="44" spans="1:14" ht="76.5" x14ac:dyDescent="0.2">
      <c r="A44" s="210">
        <v>38</v>
      </c>
      <c r="B44" s="218" t="s">
        <v>201</v>
      </c>
      <c r="C44" s="217" t="s">
        <v>320</v>
      </c>
      <c r="D44" s="233" t="s">
        <v>283</v>
      </c>
      <c r="E44" s="231" t="s">
        <v>307</v>
      </c>
      <c r="F44" s="216"/>
      <c r="G44" s="219">
        <v>1600</v>
      </c>
      <c r="H44" s="219">
        <v>170</v>
      </c>
      <c r="I44" s="80"/>
      <c r="J44" s="80"/>
      <c r="K44" s="154"/>
      <c r="L44" s="80"/>
      <c r="M44" s="154"/>
      <c r="N44" s="80"/>
    </row>
    <row r="45" spans="1:14" ht="102" x14ac:dyDescent="0.2">
      <c r="A45" s="210">
        <v>39</v>
      </c>
      <c r="B45" s="218" t="s">
        <v>155</v>
      </c>
      <c r="C45" s="217"/>
      <c r="D45" s="233" t="s">
        <v>284</v>
      </c>
      <c r="E45" s="246" t="s">
        <v>308</v>
      </c>
      <c r="F45" s="216"/>
      <c r="G45" s="219">
        <v>1417452</v>
      </c>
      <c r="H45" s="219"/>
      <c r="I45" s="80"/>
      <c r="J45" s="80"/>
      <c r="K45" s="154"/>
      <c r="L45" s="80"/>
      <c r="M45" s="154"/>
      <c r="N45" s="80"/>
    </row>
    <row r="46" spans="1:14" ht="63.75" x14ac:dyDescent="0.2">
      <c r="A46" s="210">
        <v>40</v>
      </c>
      <c r="B46" s="218" t="s">
        <v>221</v>
      </c>
      <c r="C46" s="217" t="s">
        <v>327</v>
      </c>
      <c r="D46" s="233" t="s">
        <v>285</v>
      </c>
      <c r="E46" s="246" t="s">
        <v>309</v>
      </c>
      <c r="F46" s="216"/>
      <c r="G46" s="219"/>
      <c r="H46" s="219"/>
      <c r="I46" s="80"/>
      <c r="J46" s="80"/>
      <c r="K46" s="154"/>
      <c r="L46" s="80"/>
      <c r="M46" s="154"/>
      <c r="N46" s="80"/>
    </row>
    <row r="47" spans="1:14" ht="89.25" x14ac:dyDescent="0.2">
      <c r="A47" s="210">
        <v>41</v>
      </c>
      <c r="B47" s="218" t="s">
        <v>195</v>
      </c>
      <c r="C47" s="217" t="s">
        <v>330</v>
      </c>
      <c r="D47" s="233" t="s">
        <v>286</v>
      </c>
      <c r="E47" s="246" t="s">
        <v>310</v>
      </c>
      <c r="F47" s="216"/>
      <c r="G47" s="219"/>
      <c r="H47" s="219"/>
      <c r="I47" s="80"/>
      <c r="J47" s="80"/>
      <c r="K47" s="154"/>
      <c r="L47" s="80"/>
      <c r="M47" s="154"/>
      <c r="N47" s="80"/>
    </row>
    <row r="48" spans="1:14" ht="63.75" x14ac:dyDescent="0.2">
      <c r="A48" s="210">
        <v>42</v>
      </c>
      <c r="B48" s="218" t="s">
        <v>221</v>
      </c>
      <c r="C48" s="217"/>
      <c r="D48" s="233" t="s">
        <v>287</v>
      </c>
      <c r="E48" s="246" t="s">
        <v>311</v>
      </c>
      <c r="F48" s="216"/>
      <c r="G48" s="219"/>
      <c r="H48" s="219"/>
      <c r="I48" s="80"/>
      <c r="J48" s="80"/>
      <c r="K48" s="154"/>
      <c r="L48" s="80"/>
      <c r="M48" s="154"/>
      <c r="N48" s="80"/>
    </row>
    <row r="49" spans="1:14" ht="102" x14ac:dyDescent="0.2">
      <c r="A49" s="210">
        <v>43</v>
      </c>
      <c r="B49" s="218" t="s">
        <v>102</v>
      </c>
      <c r="C49" s="217" t="s">
        <v>333</v>
      </c>
      <c r="D49" s="233" t="s">
        <v>288</v>
      </c>
      <c r="E49" s="246" t="s">
        <v>312</v>
      </c>
      <c r="F49" s="216"/>
      <c r="G49" s="219"/>
      <c r="H49" s="219">
        <v>150000</v>
      </c>
      <c r="I49" s="80"/>
      <c r="J49" s="80"/>
      <c r="K49" s="154"/>
      <c r="L49" s="80"/>
      <c r="M49" s="154"/>
      <c r="N49" s="80"/>
    </row>
    <row r="50" spans="1:14" ht="89.25" x14ac:dyDescent="0.2">
      <c r="A50" s="210">
        <v>44</v>
      </c>
      <c r="B50" s="218" t="s">
        <v>147</v>
      </c>
      <c r="C50" s="217" t="s">
        <v>334</v>
      </c>
      <c r="D50" s="233" t="s">
        <v>289</v>
      </c>
      <c r="E50" s="246" t="s">
        <v>313</v>
      </c>
      <c r="F50" s="216"/>
      <c r="G50" s="219" t="s">
        <v>157</v>
      </c>
      <c r="H50" s="219">
        <v>18870000</v>
      </c>
      <c r="I50" s="80"/>
      <c r="J50" s="80"/>
      <c r="K50" s="154"/>
      <c r="L50" s="80"/>
      <c r="M50" s="154"/>
      <c r="N50" s="80"/>
    </row>
    <row r="51" spans="1:14" ht="89.25" x14ac:dyDescent="0.2">
      <c r="A51" s="210">
        <v>45</v>
      </c>
      <c r="B51" s="220" t="s">
        <v>121</v>
      </c>
      <c r="C51" s="217" t="s">
        <v>335</v>
      </c>
      <c r="D51" s="237" t="s">
        <v>290</v>
      </c>
      <c r="E51" s="247" t="s">
        <v>314</v>
      </c>
      <c r="F51" s="216"/>
      <c r="G51" s="219"/>
      <c r="H51" s="219"/>
      <c r="I51" s="80"/>
      <c r="J51" s="80"/>
      <c r="K51" s="154"/>
      <c r="L51" s="80"/>
      <c r="M51" s="154"/>
      <c r="N51" s="80"/>
    </row>
    <row r="52" spans="1:14" ht="89.25" x14ac:dyDescent="0.2">
      <c r="A52" s="210">
        <v>46</v>
      </c>
      <c r="B52" s="218" t="s">
        <v>102</v>
      </c>
      <c r="C52" s="217" t="s">
        <v>336</v>
      </c>
      <c r="D52" s="233" t="s">
        <v>291</v>
      </c>
      <c r="E52" s="246" t="s">
        <v>315</v>
      </c>
      <c r="F52" s="216"/>
      <c r="G52" s="219">
        <v>2232000</v>
      </c>
      <c r="H52" s="219">
        <v>6144000</v>
      </c>
      <c r="I52" s="80"/>
      <c r="J52" s="80"/>
      <c r="K52" s="154"/>
      <c r="L52" s="80"/>
      <c r="M52" s="154"/>
      <c r="N52" s="80"/>
    </row>
    <row r="53" spans="1:14" ht="51" x14ac:dyDescent="0.2">
      <c r="A53" s="210">
        <v>47</v>
      </c>
      <c r="B53" s="218" t="s">
        <v>228</v>
      </c>
      <c r="C53" s="217" t="s">
        <v>328</v>
      </c>
      <c r="D53" s="233" t="s">
        <v>292</v>
      </c>
      <c r="E53" s="247" t="s">
        <v>316</v>
      </c>
      <c r="F53" s="216"/>
      <c r="G53" s="222"/>
      <c r="H53" s="219">
        <v>71788</v>
      </c>
      <c r="I53" s="80"/>
      <c r="J53" s="80"/>
      <c r="K53" s="154"/>
      <c r="L53" s="80"/>
      <c r="M53" s="154"/>
      <c r="N53" s="80"/>
    </row>
    <row r="54" spans="1:14" ht="89.25" x14ac:dyDescent="0.2">
      <c r="A54" s="210">
        <v>48</v>
      </c>
      <c r="B54" s="218" t="s">
        <v>102</v>
      </c>
      <c r="C54" s="217" t="s">
        <v>337</v>
      </c>
      <c r="D54" s="233" t="s">
        <v>293</v>
      </c>
      <c r="E54" s="247" t="s">
        <v>317</v>
      </c>
      <c r="F54" s="216"/>
      <c r="G54" s="223">
        <v>438000</v>
      </c>
      <c r="H54" s="224">
        <v>2472000</v>
      </c>
      <c r="I54" s="80"/>
      <c r="J54" s="80"/>
      <c r="K54" s="154"/>
      <c r="L54" s="80"/>
      <c r="M54" s="154"/>
      <c r="N54" s="80"/>
    </row>
    <row r="55" spans="1:14" ht="114.75" x14ac:dyDescent="0.2">
      <c r="A55" s="210">
        <v>49</v>
      </c>
      <c r="B55" s="218" t="s">
        <v>201</v>
      </c>
      <c r="C55" s="217"/>
      <c r="D55" s="233" t="s">
        <v>379</v>
      </c>
      <c r="E55" s="252" t="s">
        <v>380</v>
      </c>
      <c r="F55" s="216"/>
      <c r="G55" s="223">
        <v>35566</v>
      </c>
      <c r="H55" s="224">
        <v>47624</v>
      </c>
      <c r="I55" s="80"/>
      <c r="J55" s="80"/>
      <c r="K55" s="154"/>
      <c r="L55" s="80"/>
      <c r="M55" s="154"/>
      <c r="N55" s="80"/>
    </row>
    <row r="56" spans="1:14" ht="70.5" customHeight="1" x14ac:dyDescent="0.2">
      <c r="A56" s="210">
        <v>50</v>
      </c>
      <c r="B56" s="218" t="s">
        <v>201</v>
      </c>
      <c r="C56" s="217" t="s">
        <v>356</v>
      </c>
      <c r="D56" s="233" t="s">
        <v>343</v>
      </c>
      <c r="E56" s="231" t="s">
        <v>365</v>
      </c>
      <c r="F56" s="216"/>
      <c r="G56" s="219"/>
      <c r="H56" s="219"/>
      <c r="I56" s="80"/>
      <c r="J56" s="80"/>
      <c r="K56" s="154"/>
      <c r="L56" s="80"/>
      <c r="M56" s="154"/>
      <c r="N56" s="80"/>
    </row>
    <row r="57" spans="1:14" ht="51" x14ac:dyDescent="0.2">
      <c r="A57" s="210">
        <v>51</v>
      </c>
      <c r="B57" s="218" t="s">
        <v>228</v>
      </c>
      <c r="C57" s="217" t="s">
        <v>357</v>
      </c>
      <c r="D57" s="233" t="s">
        <v>344</v>
      </c>
      <c r="E57" s="234" t="s">
        <v>366</v>
      </c>
      <c r="F57" s="216"/>
      <c r="G57" s="219"/>
      <c r="H57" s="219"/>
      <c r="I57" s="80"/>
      <c r="J57" s="80"/>
      <c r="K57" s="154"/>
      <c r="L57" s="80"/>
      <c r="M57" s="154"/>
      <c r="N57" s="80"/>
    </row>
    <row r="58" spans="1:14" ht="89.25" x14ac:dyDescent="0.2">
      <c r="A58" s="210">
        <v>52</v>
      </c>
      <c r="B58" s="218" t="s">
        <v>342</v>
      </c>
      <c r="C58" s="217" t="s">
        <v>358</v>
      </c>
      <c r="D58" s="233" t="s">
        <v>345</v>
      </c>
      <c r="E58" s="234" t="s">
        <v>367</v>
      </c>
      <c r="F58" s="216"/>
      <c r="G58" s="219">
        <v>336676.06</v>
      </c>
      <c r="H58" s="219">
        <v>46047.66</v>
      </c>
      <c r="I58" s="80"/>
      <c r="J58" s="80"/>
      <c r="K58" s="154"/>
      <c r="L58" s="80"/>
      <c r="M58" s="154"/>
      <c r="N58" s="80"/>
    </row>
    <row r="59" spans="1:14" ht="102" x14ac:dyDescent="0.2">
      <c r="A59" s="210">
        <v>53</v>
      </c>
      <c r="B59" s="218" t="s">
        <v>121</v>
      </c>
      <c r="C59" s="217" t="s">
        <v>360</v>
      </c>
      <c r="D59" s="233" t="s">
        <v>346</v>
      </c>
      <c r="E59" s="234" t="s">
        <v>368</v>
      </c>
      <c r="F59" s="216"/>
      <c r="G59" s="219"/>
      <c r="H59" s="219"/>
      <c r="I59" s="80"/>
      <c r="J59" s="80"/>
      <c r="K59" s="154"/>
      <c r="L59" s="80"/>
      <c r="M59" s="154"/>
      <c r="N59" s="80"/>
    </row>
    <row r="60" spans="1:14" ht="63.75" x14ac:dyDescent="0.2">
      <c r="A60" s="210">
        <v>54</v>
      </c>
      <c r="B60" s="218" t="s">
        <v>221</v>
      </c>
      <c r="C60" s="217" t="s">
        <v>359</v>
      </c>
      <c r="D60" s="233" t="s">
        <v>347</v>
      </c>
      <c r="E60" s="234" t="s">
        <v>369</v>
      </c>
      <c r="F60" s="216"/>
      <c r="G60" s="219"/>
      <c r="H60" s="219"/>
      <c r="I60" s="80"/>
      <c r="J60" s="80"/>
      <c r="K60" s="154"/>
      <c r="L60" s="80"/>
      <c r="M60" s="154"/>
      <c r="N60" s="80"/>
    </row>
    <row r="61" spans="1:14" ht="76.5" x14ac:dyDescent="0.2">
      <c r="A61" s="210">
        <v>55</v>
      </c>
      <c r="B61" s="218" t="s">
        <v>193</v>
      </c>
      <c r="C61" s="217" t="s">
        <v>361</v>
      </c>
      <c r="D61" s="233" t="s">
        <v>348</v>
      </c>
      <c r="E61" s="234" t="s">
        <v>370</v>
      </c>
      <c r="F61" s="216"/>
      <c r="G61" s="219"/>
      <c r="H61" s="219"/>
      <c r="I61" s="80"/>
      <c r="J61" s="80"/>
      <c r="K61" s="154"/>
      <c r="L61" s="80"/>
      <c r="M61" s="154"/>
      <c r="N61" s="80"/>
    </row>
    <row r="62" spans="1:14" ht="102" x14ac:dyDescent="0.2">
      <c r="A62" s="210">
        <v>56</v>
      </c>
      <c r="B62" s="218" t="s">
        <v>229</v>
      </c>
      <c r="C62" s="217" t="s">
        <v>362</v>
      </c>
      <c r="D62" s="233" t="s">
        <v>349</v>
      </c>
      <c r="E62" s="234" t="s">
        <v>371</v>
      </c>
      <c r="F62" s="216"/>
      <c r="G62" s="219"/>
      <c r="H62" s="219"/>
      <c r="I62" s="80"/>
      <c r="J62" s="80"/>
      <c r="K62" s="154"/>
      <c r="L62" s="80"/>
      <c r="M62" s="154"/>
      <c r="N62" s="80"/>
    </row>
    <row r="63" spans="1:14" ht="63.75" x14ac:dyDescent="0.2">
      <c r="A63" s="210">
        <v>57</v>
      </c>
      <c r="B63" s="218" t="s">
        <v>102</v>
      </c>
      <c r="C63" s="217"/>
      <c r="D63" s="233" t="s">
        <v>350</v>
      </c>
      <c r="E63" s="234" t="s">
        <v>372</v>
      </c>
      <c r="F63" s="216"/>
      <c r="G63" s="219"/>
      <c r="H63" s="219"/>
      <c r="I63" s="80"/>
      <c r="J63" s="80"/>
      <c r="K63" s="154"/>
      <c r="L63" s="80"/>
      <c r="M63" s="154"/>
      <c r="N63" s="80"/>
    </row>
    <row r="64" spans="1:14" ht="51" x14ac:dyDescent="0.2">
      <c r="A64" s="210">
        <v>58</v>
      </c>
      <c r="B64" s="225" t="s">
        <v>147</v>
      </c>
      <c r="C64" s="217"/>
      <c r="D64" s="235" t="s">
        <v>351</v>
      </c>
      <c r="E64" s="236" t="s">
        <v>373</v>
      </c>
      <c r="F64" s="216"/>
      <c r="G64" s="219">
        <v>9020204</v>
      </c>
      <c r="H64" s="219">
        <v>16268903</v>
      </c>
      <c r="I64" s="80"/>
      <c r="J64" s="80"/>
      <c r="K64" s="154"/>
      <c r="L64" s="80"/>
      <c r="M64" s="154"/>
      <c r="N64" s="80"/>
    </row>
    <row r="65" spans="1:14" ht="51" x14ac:dyDescent="0.2">
      <c r="A65" s="210">
        <v>59</v>
      </c>
      <c r="B65" s="218" t="s">
        <v>229</v>
      </c>
      <c r="C65" s="217"/>
      <c r="D65" s="233" t="s">
        <v>352</v>
      </c>
      <c r="E65" s="234" t="s">
        <v>374</v>
      </c>
      <c r="F65" s="216"/>
      <c r="G65" s="219"/>
      <c r="H65" s="219">
        <v>8555</v>
      </c>
      <c r="I65" s="80"/>
      <c r="J65" s="80"/>
      <c r="K65" s="154"/>
      <c r="L65" s="80"/>
      <c r="M65" s="154"/>
      <c r="N65" s="80"/>
    </row>
    <row r="66" spans="1:14" ht="90" x14ac:dyDescent="0.2">
      <c r="A66" s="210">
        <v>60</v>
      </c>
      <c r="B66" s="218" t="s">
        <v>228</v>
      </c>
      <c r="C66" s="217" t="s">
        <v>363</v>
      </c>
      <c r="D66" s="233" t="s">
        <v>353</v>
      </c>
      <c r="E66" s="248" t="s">
        <v>375</v>
      </c>
      <c r="F66" s="216"/>
      <c r="G66" s="219"/>
      <c r="H66" s="219">
        <v>3838727</v>
      </c>
      <c r="I66" s="80"/>
      <c r="J66" s="80"/>
      <c r="K66" s="154"/>
      <c r="L66" s="80"/>
      <c r="M66" s="154"/>
      <c r="N66" s="80"/>
    </row>
    <row r="67" spans="1:14" ht="51" x14ac:dyDescent="0.2">
      <c r="A67" s="210">
        <v>61</v>
      </c>
      <c r="B67" s="218" t="s">
        <v>209</v>
      </c>
      <c r="C67" s="217" t="s">
        <v>364</v>
      </c>
      <c r="D67" s="233" t="s">
        <v>354</v>
      </c>
      <c r="E67" s="234" t="s">
        <v>376</v>
      </c>
      <c r="F67" s="216"/>
      <c r="G67" s="219"/>
      <c r="H67" s="219">
        <v>1138818</v>
      </c>
      <c r="I67" s="80"/>
      <c r="J67" s="80"/>
      <c r="K67" s="154"/>
      <c r="L67" s="80"/>
      <c r="M67" s="154"/>
      <c r="N67" s="80"/>
    </row>
    <row r="68" spans="1:14" ht="127.5" x14ac:dyDescent="0.2">
      <c r="A68" s="210">
        <v>62</v>
      </c>
      <c r="B68" s="220" t="s">
        <v>201</v>
      </c>
      <c r="C68" s="217" t="s">
        <v>322</v>
      </c>
      <c r="D68" s="237" t="s">
        <v>355</v>
      </c>
      <c r="E68" s="238" t="s">
        <v>377</v>
      </c>
      <c r="F68" s="216"/>
      <c r="G68" s="219"/>
      <c r="H68" s="219"/>
      <c r="I68" s="80"/>
      <c r="J68" s="80"/>
      <c r="K68" s="154"/>
      <c r="L68" s="80"/>
      <c r="M68" s="154"/>
      <c r="N68" s="80"/>
    </row>
    <row r="69" spans="1:14" ht="15" x14ac:dyDescent="0.2">
      <c r="A69" s="210">
        <v>63</v>
      </c>
      <c r="B69" s="218"/>
      <c r="C69" s="217"/>
      <c r="D69" s="249"/>
      <c r="E69" s="250"/>
      <c r="F69" s="216"/>
      <c r="G69" s="251"/>
      <c r="H69" s="251"/>
      <c r="I69" s="80"/>
      <c r="J69" s="80"/>
      <c r="K69" s="154"/>
      <c r="L69" s="80"/>
      <c r="M69" s="154"/>
      <c r="N69" s="80"/>
    </row>
    <row r="70" spans="1:14" ht="15" x14ac:dyDescent="0.2">
      <c r="A70" s="210">
        <v>64</v>
      </c>
      <c r="B70" s="218"/>
      <c r="C70" s="217"/>
      <c r="D70" s="249"/>
      <c r="E70" s="250"/>
      <c r="F70" s="216"/>
      <c r="G70" s="251"/>
      <c r="H70" s="251"/>
      <c r="I70" s="80"/>
      <c r="J70" s="80"/>
      <c r="K70" s="154"/>
      <c r="L70" s="80"/>
      <c r="M70" s="154"/>
      <c r="N70" s="80"/>
    </row>
    <row r="71" spans="1:14" ht="15" x14ac:dyDescent="0.2">
      <c r="A71" s="210">
        <v>65</v>
      </c>
      <c r="B71" s="218"/>
      <c r="C71" s="217"/>
      <c r="D71" s="249"/>
      <c r="E71" s="250"/>
      <c r="F71" s="216"/>
      <c r="G71" s="251"/>
      <c r="H71" s="251"/>
      <c r="I71" s="80"/>
      <c r="J71" s="80"/>
      <c r="K71" s="154"/>
      <c r="L71" s="80"/>
      <c r="M71" s="154"/>
      <c r="N71" s="80"/>
    </row>
    <row r="72" spans="1:14" ht="15" x14ac:dyDescent="0.2">
      <c r="A72" s="210">
        <v>66</v>
      </c>
      <c r="B72" s="218"/>
      <c r="C72" s="217"/>
      <c r="D72" s="249"/>
      <c r="E72" s="250"/>
      <c r="F72" s="216"/>
      <c r="G72" s="251"/>
      <c r="H72" s="251"/>
      <c r="I72" s="80"/>
      <c r="J72" s="80"/>
      <c r="K72" s="154"/>
      <c r="L72" s="80"/>
      <c r="M72" s="154"/>
      <c r="N72" s="80"/>
    </row>
    <row r="73" spans="1:14" ht="15" x14ac:dyDescent="0.2">
      <c r="A73" s="210">
        <v>67</v>
      </c>
      <c r="B73" s="218"/>
      <c r="C73" s="217"/>
      <c r="D73" s="249"/>
      <c r="E73" s="250"/>
      <c r="F73" s="216"/>
      <c r="G73" s="251"/>
      <c r="H73" s="251"/>
      <c r="I73" s="80"/>
      <c r="J73" s="80"/>
      <c r="K73" s="154"/>
      <c r="L73" s="80"/>
      <c r="M73" s="154"/>
      <c r="N73" s="80"/>
    </row>
    <row r="74" spans="1:14" ht="15" x14ac:dyDescent="0.2">
      <c r="A74" s="210">
        <v>68</v>
      </c>
      <c r="B74" s="218"/>
      <c r="C74" s="217"/>
      <c r="D74" s="249"/>
      <c r="E74" s="250"/>
      <c r="F74" s="216"/>
      <c r="G74" s="251"/>
      <c r="H74" s="251"/>
      <c r="I74" s="80"/>
      <c r="J74" s="80"/>
      <c r="K74" s="154"/>
      <c r="L74" s="80"/>
      <c r="M74" s="154"/>
      <c r="N74" s="80"/>
    </row>
    <row r="75" spans="1:14" ht="15.75" thickBot="1" x14ac:dyDescent="0.25">
      <c r="A75" s="210">
        <v>69</v>
      </c>
      <c r="B75" s="218"/>
      <c r="C75" s="217"/>
      <c r="D75" s="249"/>
      <c r="E75" s="250"/>
      <c r="F75" s="216"/>
      <c r="G75" s="251"/>
      <c r="H75" s="251"/>
      <c r="I75" s="80"/>
      <c r="J75" s="80"/>
      <c r="K75" s="154"/>
      <c r="L75" s="80"/>
      <c r="M75" s="154"/>
      <c r="N75" s="80"/>
    </row>
    <row r="76" spans="1:14" ht="15.75" thickBot="1" x14ac:dyDescent="0.25">
      <c r="A76" s="295" t="s">
        <v>75</v>
      </c>
      <c r="B76" s="302"/>
      <c r="C76" s="302"/>
      <c r="D76" s="302"/>
      <c r="E76" s="302"/>
      <c r="F76" s="303"/>
      <c r="G76" s="163">
        <f>I76</f>
        <v>0</v>
      </c>
      <c r="H76" s="163">
        <f>J76</f>
        <v>0</v>
      </c>
      <c r="I76" s="164">
        <f t="shared" ref="I76:N76" si="9">SUM(I7:I23)</f>
        <v>0</v>
      </c>
      <c r="J76" s="164">
        <f t="shared" si="9"/>
        <v>0</v>
      </c>
      <c r="K76" s="165">
        <f t="shared" si="9"/>
        <v>0</v>
      </c>
      <c r="L76" s="165">
        <f t="shared" si="9"/>
        <v>0</v>
      </c>
      <c r="M76" s="165">
        <f t="shared" si="9"/>
        <v>0</v>
      </c>
      <c r="N76" s="165">
        <f t="shared" si="9"/>
        <v>0</v>
      </c>
    </row>
    <row r="77" spans="1:14" ht="15.75" thickBot="1" x14ac:dyDescent="0.25">
      <c r="A77" s="295" t="s">
        <v>164</v>
      </c>
      <c r="B77" s="296"/>
      <c r="C77" s="296"/>
      <c r="D77" s="296"/>
      <c r="E77" s="296"/>
      <c r="F77" s="297"/>
      <c r="G77" s="85">
        <f>K77+M77</f>
        <v>0</v>
      </c>
      <c r="H77" s="85">
        <f>L77+N77</f>
        <v>0</v>
      </c>
      <c r="I77" s="145"/>
      <c r="J77" s="146"/>
      <c r="K77" s="160">
        <f>SUM(K7:K23)</f>
        <v>0</v>
      </c>
      <c r="L77" s="160">
        <f>SUM(L7:L23)</f>
        <v>0</v>
      </c>
      <c r="M77" s="161">
        <f>SUM(M7:M23)</f>
        <v>0</v>
      </c>
      <c r="N77" s="162">
        <f>SUM(N7:N23)</f>
        <v>0</v>
      </c>
    </row>
    <row r="78" spans="1:14" ht="18" thickBot="1" x14ac:dyDescent="0.25">
      <c r="A78" s="298" t="s">
        <v>74</v>
      </c>
      <c r="B78" s="299"/>
      <c r="C78" s="299"/>
      <c r="D78" s="299"/>
      <c r="E78" s="299"/>
      <c r="F78" s="300"/>
      <c r="G78" s="86">
        <f>SUM(G76:G77)</f>
        <v>0</v>
      </c>
      <c r="H78" s="86">
        <f>SUM(H76:H77)</f>
        <v>0</v>
      </c>
    </row>
    <row r="79" spans="1:14" s="12" customFormat="1" ht="17.25" x14ac:dyDescent="0.2">
      <c r="A79" s="91" t="s">
        <v>140</v>
      </c>
      <c r="B79" s="91"/>
      <c r="C79" s="94"/>
      <c r="D79" s="94"/>
      <c r="E79" s="94"/>
      <c r="F79" s="91"/>
      <c r="G79" s="92"/>
      <c r="H79" s="93">
        <f>G78-H78</f>
        <v>0</v>
      </c>
    </row>
    <row r="80" spans="1:14" s="12" customFormat="1" ht="17.25" x14ac:dyDescent="0.2">
      <c r="A80" s="91"/>
      <c r="B80" s="91"/>
      <c r="C80" s="94"/>
      <c r="D80" s="94"/>
      <c r="E80" s="94"/>
      <c r="F80" s="91"/>
      <c r="G80" s="92"/>
      <c r="H80" s="93"/>
    </row>
    <row r="81" spans="1:14" s="12" customFormat="1" ht="17.25" x14ac:dyDescent="0.2">
      <c r="A81" s="91"/>
      <c r="B81" s="91"/>
      <c r="C81" s="94"/>
      <c r="D81" s="94"/>
      <c r="E81" s="94"/>
      <c r="F81" s="91"/>
      <c r="G81" s="92"/>
      <c r="H81" s="93"/>
    </row>
    <row r="82" spans="1:14" ht="17.25" x14ac:dyDescent="0.2">
      <c r="A82" s="91" t="s">
        <v>141</v>
      </c>
      <c r="B82" s="91"/>
      <c r="C82" s="94"/>
      <c r="D82" s="94"/>
      <c r="E82" s="94"/>
      <c r="F82" s="91"/>
      <c r="G82" s="92"/>
      <c r="H82" s="93">
        <f>G77*2-H77</f>
        <v>0</v>
      </c>
    </row>
    <row r="83" spans="1:14" x14ac:dyDescent="0.2">
      <c r="G83" s="82"/>
      <c r="H83" s="82"/>
      <c r="I83" s="82"/>
      <c r="J83" s="82"/>
      <c r="K83" s="82"/>
      <c r="L83" s="82"/>
      <c r="M83" s="82"/>
      <c r="N83" s="82"/>
    </row>
    <row r="84" spans="1:14" x14ac:dyDescent="0.2">
      <c r="G84" s="84"/>
      <c r="H84" s="84"/>
    </row>
    <row r="85" spans="1:14" x14ac:dyDescent="0.2">
      <c r="G85" s="83"/>
      <c r="H85" s="83"/>
    </row>
  </sheetData>
  <autoFilter ref="A6:N79"/>
  <mergeCells count="4">
    <mergeCell ref="A2:H2"/>
    <mergeCell ref="A76:F76"/>
    <mergeCell ref="A77:F77"/>
    <mergeCell ref="A78:F78"/>
  </mergeCells>
  <conditionalFormatting sqref="H79:H82">
    <cfRule type="colorScale" priority="2">
      <colorScale>
        <cfvo type="num" val="0"/>
        <cfvo type="num" val="1"/>
        <color rgb="FF00B050"/>
        <color rgb="FFFF0000"/>
      </colorScale>
    </cfRule>
    <cfRule type="colorScale" priority="3">
      <colorScale>
        <cfvo type="num" val="0"/>
        <cfvo type="num" val="0"/>
        <color rgb="FF00B050"/>
        <color rgb="FFFF0000"/>
      </colorScale>
    </cfRule>
    <cfRule type="colorScale" priority="4">
      <colorScale>
        <cfvo type="num" val="0"/>
        <cfvo type="max"/>
        <color rgb="FFFF0000"/>
        <color rgb="FFFFEF9C"/>
      </colorScale>
    </cfRule>
  </conditionalFormatting>
  <conditionalFormatting sqref="H79">
    <cfRule type="colorScale" priority="1">
      <colorScale>
        <cfvo type="num" val="&quot;&lt;-1&quot;"/>
        <cfvo type="percentile" val="50"/>
        <cfvo type="max"/>
        <color rgb="FFF8696B"/>
        <color rgb="FFFFEB84"/>
        <color rgb="FF63BE7B"/>
      </colorScale>
    </cfRule>
  </conditionalFormatting>
  <hyperlinks>
    <hyperlink ref="A2" r:id="rId1"/>
    <hyperlink ref="E8" r:id="rId2"/>
    <hyperlink ref="E9" r:id="rId3"/>
    <hyperlink ref="E10" r:id="rId4"/>
    <hyperlink ref="E11" r:id="rId5"/>
    <hyperlink ref="E18" r:id="rId6"/>
    <hyperlink ref="E25" r:id="rId7"/>
    <hyperlink ref="E27" r:id="rId8"/>
    <hyperlink ref="E33" r:id="rId9"/>
    <hyperlink ref="E37" r:id="rId10"/>
    <hyperlink ref="E38" r:id="rId11"/>
    <hyperlink ref="E39" r:id="rId12"/>
    <hyperlink ref="E40" r:id="rId13"/>
    <hyperlink ref="E41" r:id="rId14"/>
    <hyperlink ref="E42" r:id="rId15"/>
    <hyperlink ref="E43" r:id="rId16"/>
    <hyperlink ref="E44" r:id="rId17"/>
    <hyperlink ref="E56" r:id="rId18"/>
    <hyperlink ref="E55" r:id="rId19"/>
  </hyperlinks>
  <pageMargins left="0.7" right="0.7" top="0.75" bottom="0.75" header="0.3" footer="0.3"/>
  <pageSetup paperSize="9" orientation="portrait" r:id="rId20"/>
  <legacyDrawing r:id="rId2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100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9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9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9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9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9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1" priority="6" operator="lessThan">
      <formula>0</formula>
    </cfRule>
    <cfRule type="cellIs" dxfId="30" priority="7" operator="greaterThan">
      <formula>0</formula>
    </cfRule>
  </conditionalFormatting>
  <conditionalFormatting sqref="H30">
    <cfRule type="cellIs" dxfId="29" priority="1" operator="lessThan">
      <formula>0</formula>
    </cfRule>
    <cfRule type="cellIs" dxfId="2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101</v>
      </c>
      <c r="D2" s="111"/>
      <c r="E2" s="111"/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97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06"/>
      <c r="C14" s="97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06"/>
      <c r="C16" s="97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97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06"/>
      <c r="C20" s="97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06"/>
      <c r="C22" s="97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06"/>
      <c r="C24" s="97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7" priority="6" operator="lessThan">
      <formula>0</formula>
    </cfRule>
    <cfRule type="cellIs" dxfId="26" priority="7" operator="greaterThan">
      <formula>0</formula>
    </cfRule>
  </conditionalFormatting>
  <conditionalFormatting sqref="H30">
    <cfRule type="cellIs" dxfId="25" priority="1" operator="lessThan">
      <formula>0</formula>
    </cfRule>
    <cfRule type="cellIs" dxfId="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133</v>
      </c>
    </row>
    <row r="3" spans="1:17" ht="15.75" customHeight="1" x14ac:dyDescent="0.25">
      <c r="A3" s="132" t="s">
        <v>131</v>
      </c>
      <c r="B3" s="132"/>
      <c r="C3" s="134">
        <f>'Virtuálny účet detailný prehľad'!C3</f>
        <v>2022</v>
      </c>
    </row>
    <row r="4" spans="1:17" ht="15.75" customHeight="1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>
      <c r="A5" s="102"/>
    </row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1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06"/>
      <c r="C14" s="101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06"/>
      <c r="C16" s="101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1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06"/>
      <c r="C20" s="101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06"/>
      <c r="C22" s="101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06"/>
      <c r="C24" s="101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3" priority="6" operator="lessThan">
      <formula>0</formula>
    </cfRule>
    <cfRule type="cellIs" dxfId="22" priority="7" operator="greaterThan">
      <formula>0</formula>
    </cfRule>
  </conditionalFormatting>
  <conditionalFormatting sqref="H30">
    <cfRule type="cellIs" dxfId="21" priority="1" operator="lessThan">
      <formula>0</formula>
    </cfRule>
    <cfRule type="cellIs" dxfId="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172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4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06"/>
      <c r="C14" s="104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06"/>
      <c r="C16" s="104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4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06"/>
      <c r="C20" s="104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06"/>
      <c r="C22" s="104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06"/>
      <c r="C24" s="104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9" priority="6" operator="lessThan">
      <formula>0</formula>
    </cfRule>
    <cfRule type="cellIs" dxfId="18" priority="7" operator="greaterThan">
      <formula>0</formula>
    </cfRule>
  </conditionalFormatting>
  <conditionalFormatting sqref="H30">
    <cfRule type="cellIs" dxfId="17" priority="1" operator="lessThan">
      <formula>0</formula>
    </cfRule>
    <cfRule type="cellIs" dxfId="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103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4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06"/>
      <c r="C14" s="104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06"/>
      <c r="C16" s="104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4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06"/>
      <c r="C20" s="104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06"/>
      <c r="C22" s="104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06"/>
      <c r="C24" s="104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5" priority="6" operator="lessThan">
      <formula>0</formula>
    </cfRule>
    <cfRule type="cellIs" dxfId="14" priority="7" operator="greaterThan">
      <formula>0</formula>
    </cfRule>
  </conditionalFormatting>
  <conditionalFormatting sqref="H30">
    <cfRule type="cellIs" dxfId="13" priority="1" operator="lessThan">
      <formula>0</formula>
    </cfRule>
    <cfRule type="cellIs" dxfId="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104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4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06"/>
      <c r="C14" s="104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06"/>
      <c r="C16" s="104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4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06"/>
      <c r="C20" s="104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06"/>
      <c r="C22" s="104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06"/>
      <c r="C24" s="104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" priority="6" operator="lessThan">
      <formula>0</formula>
    </cfRule>
    <cfRule type="cellIs" dxfId="10" priority="7" operator="greaterThan">
      <formula>0</formula>
    </cfRule>
  </conditionalFormatting>
  <conditionalFormatting sqref="H30">
    <cfRule type="cellIs" dxfId="9" priority="1" operator="lessThan">
      <formula>0</formula>
    </cfRule>
    <cfRule type="cellIs" dxfId="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105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6"/>
      <c r="D10" s="76"/>
      <c r="E10" s="76"/>
      <c r="F10" s="76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107"/>
      <c r="C12" s="104"/>
      <c r="D12" s="107"/>
      <c r="E12" s="107"/>
      <c r="F12" s="67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106"/>
      <c r="C14" s="104"/>
      <c r="D14" s="107"/>
      <c r="E14" s="107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106"/>
      <c r="C16" s="104"/>
      <c r="D16" s="107"/>
      <c r="E16" s="107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9"/>
      <c r="D17" s="79"/>
      <c r="E17" s="79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107"/>
      <c r="C18" s="104"/>
      <c r="D18" s="107"/>
      <c r="E18" s="107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106"/>
      <c r="C20" s="104"/>
      <c r="D20" s="107"/>
      <c r="E20" s="107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106"/>
      <c r="C22" s="104"/>
      <c r="D22" s="107"/>
      <c r="E22" s="107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106"/>
      <c r="C24" s="104"/>
      <c r="D24" s="107"/>
      <c r="E24" s="107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7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8">SUM(L7:L26)</f>
        <v>0</v>
      </c>
      <c r="M28" s="143">
        <f t="shared" si="8"/>
        <v>0</v>
      </c>
      <c r="N28" s="143">
        <f t="shared" si="8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15.7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15.75" customHeight="1" x14ac:dyDescent="0.2">
      <c r="G32" s="84"/>
      <c r="H32" s="84"/>
    </row>
    <row r="33" spans="7:8" ht="15.75" customHeight="1" x14ac:dyDescent="0.2">
      <c r="G33" s="83"/>
      <c r="H33" s="83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" priority="6" operator="lessThan">
      <formula>0</formula>
    </cfRule>
    <cfRule type="cellIs" dxfId="6" priority="7" operator="greaterThan">
      <formula>0</formula>
    </cfRule>
  </conditionalFormatting>
  <conditionalFormatting sqref="H30">
    <cfRule type="cellIs" dxfId="5" priority="1" operator="lessThan">
      <formula>0</formula>
    </cfRule>
    <cfRule type="cellIs" dxfId="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Normal="100" workbookViewId="0">
      <pane ySplit="6" topLeftCell="A10" activePane="bottomLeft" state="frozen"/>
      <selection pane="bottomLeft" activeCell="E24" sqref="E24"/>
    </sheetView>
  </sheetViews>
  <sheetFormatPr defaultRowHeight="12.75" x14ac:dyDescent="0.2"/>
  <cols>
    <col min="1" max="1" width="8.7109375" customWidth="1"/>
    <col min="2" max="3" width="13.7109375" customWidth="1"/>
    <col min="4" max="4" width="13.140625" customWidth="1"/>
    <col min="5" max="5" width="36.7109375" customWidth="1"/>
    <col min="6" max="6" width="16.7109375" customWidth="1"/>
    <col min="7" max="15" width="13.7109375" customWidth="1"/>
  </cols>
  <sheetData>
    <row r="1" spans="1:16" ht="26.25" x14ac:dyDescent="0.4">
      <c r="A1" s="112" t="s">
        <v>129</v>
      </c>
    </row>
    <row r="2" spans="1:16" ht="15.75" x14ac:dyDescent="0.25">
      <c r="A2" s="132" t="s">
        <v>130</v>
      </c>
      <c r="B2" s="132"/>
      <c r="C2" s="133" t="s">
        <v>135</v>
      </c>
    </row>
    <row r="3" spans="1:16" ht="15.75" x14ac:dyDescent="0.25">
      <c r="A3" s="132" t="s">
        <v>131</v>
      </c>
      <c r="B3" s="132"/>
      <c r="C3" s="134">
        <f>'Virtuálny účet detailný prehľad'!C3</f>
        <v>2022</v>
      </c>
    </row>
    <row r="4" spans="1:16" ht="15.75" x14ac:dyDescent="0.25">
      <c r="A4" s="132" t="s">
        <v>142</v>
      </c>
      <c r="B4" s="132"/>
      <c r="C4" s="135">
        <f>'Virtuálny účet detailný prehľad'!C4</f>
        <v>44774</v>
      </c>
    </row>
    <row r="5" spans="1:16" ht="13.5" thickBot="1" x14ac:dyDescent="0.25"/>
    <row r="6" spans="1:16" ht="90" x14ac:dyDescent="0.2">
      <c r="A6" s="68" t="s">
        <v>61</v>
      </c>
      <c r="B6" s="77" t="s">
        <v>64</v>
      </c>
      <c r="C6" s="77" t="s">
        <v>136</v>
      </c>
      <c r="D6" s="69" t="s">
        <v>127</v>
      </c>
      <c r="E6" s="69" t="s">
        <v>128</v>
      </c>
      <c r="F6" s="108" t="s">
        <v>186</v>
      </c>
      <c r="G6" s="69" t="s">
        <v>65</v>
      </c>
      <c r="H6" s="99" t="s">
        <v>76</v>
      </c>
      <c r="I6" s="100" t="s">
        <v>77</v>
      </c>
      <c r="J6" s="99" t="s">
        <v>158</v>
      </c>
      <c r="K6" s="100" t="s">
        <v>159</v>
      </c>
      <c r="L6" s="99" t="s">
        <v>162</v>
      </c>
      <c r="M6" s="142" t="s">
        <v>161</v>
      </c>
      <c r="N6" s="99" t="s">
        <v>160</v>
      </c>
      <c r="O6" s="100" t="s">
        <v>163</v>
      </c>
      <c r="P6" s="179" t="s">
        <v>341</v>
      </c>
    </row>
    <row r="7" spans="1:16" ht="16.5" customHeight="1" x14ac:dyDescent="0.2">
      <c r="A7" s="98">
        <v>1</v>
      </c>
      <c r="B7" s="76"/>
      <c r="C7" s="76"/>
      <c r="D7" s="76"/>
      <c r="E7" s="76"/>
      <c r="F7" s="76"/>
      <c r="G7" s="76"/>
      <c r="H7" s="95"/>
      <c r="I7" s="95"/>
      <c r="J7" s="76" t="str">
        <f>IF(YEAR($F7)=2021,H7,"-")</f>
        <v>-</v>
      </c>
      <c r="K7" s="76" t="str">
        <f>IF(YEAR($F7)=2021,I7,"-")</f>
        <v>-</v>
      </c>
      <c r="L7" s="76" t="str">
        <f>IF(YEAR($F7)=2022,H7,"-")</f>
        <v>-</v>
      </c>
      <c r="M7" s="76" t="str">
        <f>IF(YEAR($F7)=2022,I7,"-")</f>
        <v>-</v>
      </c>
      <c r="N7" s="76" t="str">
        <f>IF(YEAR($F7)&gt;2022,H7,"-")</f>
        <v>-</v>
      </c>
      <c r="O7" s="76" t="str">
        <f>IF(YEAR($F7)&gt;2022,I7,"-")</f>
        <v>-</v>
      </c>
      <c r="P7" s="201">
        <f>G7-2*F7</f>
        <v>0</v>
      </c>
    </row>
    <row r="8" spans="1:16" ht="16.5" customHeight="1" x14ac:dyDescent="0.2">
      <c r="A8" s="98">
        <v>2</v>
      </c>
      <c r="B8" s="76"/>
      <c r="C8" s="76"/>
      <c r="D8" s="76"/>
      <c r="E8" s="76"/>
      <c r="F8" s="76"/>
      <c r="G8" s="76"/>
      <c r="H8" s="95"/>
      <c r="I8" s="95"/>
      <c r="J8" s="76" t="str">
        <f t="shared" ref="J8:J26" si="0">IF(YEAR($F8)=2021,H8,"-")</f>
        <v>-</v>
      </c>
      <c r="K8" s="76" t="str">
        <f t="shared" ref="K8:K26" si="1">IF(YEAR($F8)=2021,I8,"-")</f>
        <v>-</v>
      </c>
      <c r="L8" s="76" t="str">
        <f t="shared" ref="L8:L26" si="2">IF(YEAR($F8)=2022,H8,"-")</f>
        <v>-</v>
      </c>
      <c r="M8" s="76" t="str">
        <f t="shared" ref="M8:M26" si="3">IF(YEAR($F8)=2022,I8,"-")</f>
        <v>-</v>
      </c>
      <c r="N8" s="76" t="str">
        <f t="shared" ref="N8:N26" si="4">IF(YEAR($F8)&gt;2022,H8,"-")</f>
        <v>-</v>
      </c>
      <c r="O8" s="76" t="str">
        <f t="shared" ref="O8:O26" si="5">IF(YEAR($F8)&gt;2022,I8,"-")</f>
        <v>-</v>
      </c>
      <c r="P8" s="201">
        <f t="shared" ref="P8:P26" si="6">G8-2*F8</f>
        <v>0</v>
      </c>
    </row>
    <row r="9" spans="1:16" ht="16.5" customHeight="1" x14ac:dyDescent="0.2">
      <c r="A9" s="98">
        <v>3</v>
      </c>
      <c r="B9" s="76"/>
      <c r="C9" s="76"/>
      <c r="D9" s="76"/>
      <c r="E9" s="76"/>
      <c r="F9" s="76"/>
      <c r="G9" s="76"/>
      <c r="H9" s="95"/>
      <c r="I9" s="95"/>
      <c r="J9" s="76" t="str">
        <f t="shared" si="0"/>
        <v>-</v>
      </c>
      <c r="K9" s="76" t="str">
        <f t="shared" si="1"/>
        <v>-</v>
      </c>
      <c r="L9" s="76" t="str">
        <f t="shared" si="2"/>
        <v>-</v>
      </c>
      <c r="M9" s="76" t="str">
        <f t="shared" si="3"/>
        <v>-</v>
      </c>
      <c r="N9" s="76" t="str">
        <f t="shared" si="4"/>
        <v>-</v>
      </c>
      <c r="O9" s="76" t="str">
        <f t="shared" si="5"/>
        <v>-</v>
      </c>
      <c r="P9" s="201">
        <f t="shared" si="6"/>
        <v>0</v>
      </c>
    </row>
    <row r="10" spans="1:16" ht="16.5" customHeight="1" x14ac:dyDescent="0.2">
      <c r="A10" s="98">
        <v>4</v>
      </c>
      <c r="B10" s="76"/>
      <c r="C10" s="76"/>
      <c r="D10" s="76"/>
      <c r="E10" s="76"/>
      <c r="F10" s="76"/>
      <c r="G10" s="76"/>
      <c r="H10" s="95"/>
      <c r="I10" s="95"/>
      <c r="J10" s="76" t="str">
        <f t="shared" si="0"/>
        <v>-</v>
      </c>
      <c r="K10" s="76" t="str">
        <f t="shared" si="1"/>
        <v>-</v>
      </c>
      <c r="L10" s="76" t="str">
        <f t="shared" si="2"/>
        <v>-</v>
      </c>
      <c r="M10" s="76" t="str">
        <f t="shared" si="3"/>
        <v>-</v>
      </c>
      <c r="N10" s="76" t="str">
        <f t="shared" si="4"/>
        <v>-</v>
      </c>
      <c r="O10" s="76" t="str">
        <f t="shared" si="5"/>
        <v>-</v>
      </c>
      <c r="P10" s="201">
        <f t="shared" si="6"/>
        <v>0</v>
      </c>
    </row>
    <row r="11" spans="1:16" ht="16.5" customHeight="1" x14ac:dyDescent="0.2">
      <c r="A11" s="98">
        <v>5</v>
      </c>
      <c r="B11" s="76"/>
      <c r="C11" s="76"/>
      <c r="D11" s="76"/>
      <c r="E11" s="76"/>
      <c r="F11" s="76"/>
      <c r="G11" s="76"/>
      <c r="H11" s="95"/>
      <c r="I11" s="95"/>
      <c r="J11" s="76" t="str">
        <f t="shared" si="0"/>
        <v>-</v>
      </c>
      <c r="K11" s="76" t="str">
        <f t="shared" si="1"/>
        <v>-</v>
      </c>
      <c r="L11" s="76" t="str">
        <f t="shared" si="2"/>
        <v>-</v>
      </c>
      <c r="M11" s="76" t="str">
        <f t="shared" si="3"/>
        <v>-</v>
      </c>
      <c r="N11" s="76" t="str">
        <f t="shared" si="4"/>
        <v>-</v>
      </c>
      <c r="O11" s="76" t="str">
        <f t="shared" si="5"/>
        <v>-</v>
      </c>
      <c r="P11" s="201">
        <f t="shared" si="6"/>
        <v>0</v>
      </c>
    </row>
    <row r="12" spans="1:16" ht="16.5" customHeight="1" x14ac:dyDescent="0.2">
      <c r="A12" s="98">
        <v>6</v>
      </c>
      <c r="B12" s="107"/>
      <c r="C12" s="107"/>
      <c r="D12" s="107"/>
      <c r="E12" s="107"/>
      <c r="F12" s="107"/>
      <c r="G12" s="67"/>
      <c r="H12" s="80"/>
      <c r="I12" s="80"/>
      <c r="J12" s="76" t="str">
        <f t="shared" si="0"/>
        <v>-</v>
      </c>
      <c r="K12" s="76" t="str">
        <f t="shared" si="1"/>
        <v>-</v>
      </c>
      <c r="L12" s="76" t="str">
        <f t="shared" si="2"/>
        <v>-</v>
      </c>
      <c r="M12" s="76" t="str">
        <f t="shared" si="3"/>
        <v>-</v>
      </c>
      <c r="N12" s="76" t="str">
        <f t="shared" si="4"/>
        <v>-</v>
      </c>
      <c r="O12" s="76" t="str">
        <f t="shared" si="5"/>
        <v>-</v>
      </c>
      <c r="P12" s="201">
        <f t="shared" si="6"/>
        <v>0</v>
      </c>
    </row>
    <row r="13" spans="1:16" ht="16.5" customHeight="1" x14ac:dyDescent="0.2">
      <c r="A13" s="98">
        <v>7</v>
      </c>
      <c r="B13" s="76"/>
      <c r="C13" s="76"/>
      <c r="D13" s="79"/>
      <c r="E13" s="79"/>
      <c r="F13" s="79"/>
      <c r="G13" s="67"/>
      <c r="H13" s="80"/>
      <c r="I13" s="80"/>
      <c r="J13" s="76" t="str">
        <f t="shared" si="0"/>
        <v>-</v>
      </c>
      <c r="K13" s="76" t="str">
        <f t="shared" si="1"/>
        <v>-</v>
      </c>
      <c r="L13" s="76" t="str">
        <f t="shared" si="2"/>
        <v>-</v>
      </c>
      <c r="M13" s="76" t="str">
        <f t="shared" si="3"/>
        <v>-</v>
      </c>
      <c r="N13" s="76" t="str">
        <f t="shared" si="4"/>
        <v>-</v>
      </c>
      <c r="O13" s="76" t="str">
        <f t="shared" si="5"/>
        <v>-</v>
      </c>
      <c r="P13" s="201">
        <f t="shared" si="6"/>
        <v>0</v>
      </c>
    </row>
    <row r="14" spans="1:16" ht="16.5" customHeight="1" x14ac:dyDescent="0.2">
      <c r="A14" s="98">
        <v>8</v>
      </c>
      <c r="B14" s="109"/>
      <c r="C14" s="109"/>
      <c r="D14" s="107"/>
      <c r="E14" s="107"/>
      <c r="F14" s="107"/>
      <c r="G14" s="67"/>
      <c r="H14" s="80"/>
      <c r="I14" s="80"/>
      <c r="J14" s="76" t="str">
        <f t="shared" si="0"/>
        <v>-</v>
      </c>
      <c r="K14" s="76" t="str">
        <f t="shared" si="1"/>
        <v>-</v>
      </c>
      <c r="L14" s="76" t="str">
        <f t="shared" si="2"/>
        <v>-</v>
      </c>
      <c r="M14" s="76" t="str">
        <f t="shared" si="3"/>
        <v>-</v>
      </c>
      <c r="N14" s="76" t="str">
        <f t="shared" si="4"/>
        <v>-</v>
      </c>
      <c r="O14" s="76" t="str">
        <f t="shared" si="5"/>
        <v>-</v>
      </c>
      <c r="P14" s="201">
        <f t="shared" si="6"/>
        <v>0</v>
      </c>
    </row>
    <row r="15" spans="1:16" ht="16.5" customHeight="1" x14ac:dyDescent="0.2">
      <c r="A15" s="98">
        <v>9</v>
      </c>
      <c r="B15" s="76"/>
      <c r="C15" s="76"/>
      <c r="D15" s="79"/>
      <c r="E15" s="79"/>
      <c r="F15" s="79"/>
      <c r="G15" s="67"/>
      <c r="H15" s="80"/>
      <c r="I15" s="80"/>
      <c r="J15" s="76" t="str">
        <f t="shared" si="0"/>
        <v>-</v>
      </c>
      <c r="K15" s="76" t="str">
        <f t="shared" si="1"/>
        <v>-</v>
      </c>
      <c r="L15" s="76" t="str">
        <f t="shared" si="2"/>
        <v>-</v>
      </c>
      <c r="M15" s="76" t="str">
        <f t="shared" si="3"/>
        <v>-</v>
      </c>
      <c r="N15" s="76" t="str">
        <f t="shared" si="4"/>
        <v>-</v>
      </c>
      <c r="O15" s="76" t="str">
        <f t="shared" si="5"/>
        <v>-</v>
      </c>
      <c r="P15" s="201">
        <f t="shared" si="6"/>
        <v>0</v>
      </c>
    </row>
    <row r="16" spans="1:16" ht="16.5" customHeight="1" x14ac:dyDescent="0.2">
      <c r="A16" s="98">
        <v>10</v>
      </c>
      <c r="B16" s="109"/>
      <c r="C16" s="109"/>
      <c r="D16" s="107"/>
      <c r="E16" s="107"/>
      <c r="F16" s="107"/>
      <c r="G16" s="67"/>
      <c r="H16" s="80"/>
      <c r="I16" s="80"/>
      <c r="J16" s="76" t="str">
        <f t="shared" si="0"/>
        <v>-</v>
      </c>
      <c r="K16" s="76" t="str">
        <f t="shared" si="1"/>
        <v>-</v>
      </c>
      <c r="L16" s="76" t="str">
        <f t="shared" si="2"/>
        <v>-</v>
      </c>
      <c r="M16" s="76" t="str">
        <f t="shared" si="3"/>
        <v>-</v>
      </c>
      <c r="N16" s="76" t="str">
        <f t="shared" si="4"/>
        <v>-</v>
      </c>
      <c r="O16" s="76" t="str">
        <f t="shared" si="5"/>
        <v>-</v>
      </c>
      <c r="P16" s="201">
        <f t="shared" si="6"/>
        <v>0</v>
      </c>
    </row>
    <row r="17" spans="1:16" ht="16.5" customHeight="1" x14ac:dyDescent="0.2">
      <c r="A17" s="98">
        <v>11</v>
      </c>
      <c r="B17" s="76"/>
      <c r="C17" s="76"/>
      <c r="D17" s="79"/>
      <c r="E17" s="79"/>
      <c r="F17" s="79"/>
      <c r="G17" s="67"/>
      <c r="H17" s="80"/>
      <c r="I17" s="80"/>
      <c r="J17" s="76" t="str">
        <f t="shared" si="0"/>
        <v>-</v>
      </c>
      <c r="K17" s="76" t="str">
        <f t="shared" si="1"/>
        <v>-</v>
      </c>
      <c r="L17" s="76" t="str">
        <f t="shared" si="2"/>
        <v>-</v>
      </c>
      <c r="M17" s="76" t="str">
        <f t="shared" si="3"/>
        <v>-</v>
      </c>
      <c r="N17" s="76" t="str">
        <f t="shared" si="4"/>
        <v>-</v>
      </c>
      <c r="O17" s="76" t="str">
        <f t="shared" si="5"/>
        <v>-</v>
      </c>
      <c r="P17" s="201">
        <f t="shared" si="6"/>
        <v>0</v>
      </c>
    </row>
    <row r="18" spans="1:16" ht="16.5" customHeight="1" x14ac:dyDescent="0.2">
      <c r="A18" s="98">
        <v>12</v>
      </c>
      <c r="B18" s="107"/>
      <c r="C18" s="107"/>
      <c r="D18" s="107"/>
      <c r="E18" s="107"/>
      <c r="F18" s="107"/>
      <c r="G18" s="67"/>
      <c r="H18" s="80"/>
      <c r="I18" s="80"/>
      <c r="J18" s="76" t="str">
        <f t="shared" si="0"/>
        <v>-</v>
      </c>
      <c r="K18" s="76" t="str">
        <f t="shared" si="1"/>
        <v>-</v>
      </c>
      <c r="L18" s="76" t="str">
        <f t="shared" si="2"/>
        <v>-</v>
      </c>
      <c r="M18" s="76" t="str">
        <f t="shared" si="3"/>
        <v>-</v>
      </c>
      <c r="N18" s="76" t="str">
        <f t="shared" si="4"/>
        <v>-</v>
      </c>
      <c r="O18" s="76" t="str">
        <f t="shared" si="5"/>
        <v>-</v>
      </c>
      <c r="P18" s="201">
        <f t="shared" si="6"/>
        <v>0</v>
      </c>
    </row>
    <row r="19" spans="1:16" ht="16.5" customHeight="1" x14ac:dyDescent="0.2">
      <c r="A19" s="98">
        <v>13</v>
      </c>
      <c r="B19" s="76"/>
      <c r="C19" s="76"/>
      <c r="D19" s="79"/>
      <c r="E19" s="79"/>
      <c r="F19" s="79"/>
      <c r="G19" s="67"/>
      <c r="H19" s="80"/>
      <c r="I19" s="80"/>
      <c r="J19" s="76" t="str">
        <f t="shared" si="0"/>
        <v>-</v>
      </c>
      <c r="K19" s="76" t="str">
        <f t="shared" si="1"/>
        <v>-</v>
      </c>
      <c r="L19" s="76" t="str">
        <f t="shared" si="2"/>
        <v>-</v>
      </c>
      <c r="M19" s="76" t="str">
        <f t="shared" si="3"/>
        <v>-</v>
      </c>
      <c r="N19" s="76" t="str">
        <f t="shared" si="4"/>
        <v>-</v>
      </c>
      <c r="O19" s="76" t="str">
        <f t="shared" si="5"/>
        <v>-</v>
      </c>
      <c r="P19" s="201">
        <f t="shared" si="6"/>
        <v>0</v>
      </c>
    </row>
    <row r="20" spans="1:16" ht="16.5" customHeight="1" x14ac:dyDescent="0.2">
      <c r="A20" s="98">
        <v>14</v>
      </c>
      <c r="B20" s="109"/>
      <c r="C20" s="109"/>
      <c r="D20" s="107"/>
      <c r="E20" s="107"/>
      <c r="F20" s="107"/>
      <c r="G20" s="67"/>
      <c r="H20" s="80"/>
      <c r="I20" s="80"/>
      <c r="J20" s="76" t="str">
        <f t="shared" si="0"/>
        <v>-</v>
      </c>
      <c r="K20" s="76" t="str">
        <f t="shared" si="1"/>
        <v>-</v>
      </c>
      <c r="L20" s="76" t="str">
        <f t="shared" si="2"/>
        <v>-</v>
      </c>
      <c r="M20" s="76" t="str">
        <f t="shared" si="3"/>
        <v>-</v>
      </c>
      <c r="N20" s="76" t="str">
        <f t="shared" si="4"/>
        <v>-</v>
      </c>
      <c r="O20" s="76" t="str">
        <f t="shared" si="5"/>
        <v>-</v>
      </c>
      <c r="P20" s="201">
        <f t="shared" si="6"/>
        <v>0</v>
      </c>
    </row>
    <row r="21" spans="1:16" ht="16.5" customHeight="1" x14ac:dyDescent="0.2">
      <c r="A21" s="98">
        <v>15</v>
      </c>
      <c r="B21" s="76"/>
      <c r="C21" s="76"/>
      <c r="D21" s="79"/>
      <c r="E21" s="79"/>
      <c r="F21" s="79"/>
      <c r="G21" s="67"/>
      <c r="H21" s="80"/>
      <c r="I21" s="80"/>
      <c r="J21" s="76" t="str">
        <f t="shared" si="0"/>
        <v>-</v>
      </c>
      <c r="K21" s="76" t="str">
        <f t="shared" si="1"/>
        <v>-</v>
      </c>
      <c r="L21" s="76" t="str">
        <f t="shared" si="2"/>
        <v>-</v>
      </c>
      <c r="M21" s="76" t="str">
        <f t="shared" si="3"/>
        <v>-</v>
      </c>
      <c r="N21" s="76" t="str">
        <f t="shared" si="4"/>
        <v>-</v>
      </c>
      <c r="O21" s="76" t="str">
        <f t="shared" si="5"/>
        <v>-</v>
      </c>
      <c r="P21" s="201">
        <f t="shared" si="6"/>
        <v>0</v>
      </c>
    </row>
    <row r="22" spans="1:16" ht="16.5" customHeight="1" x14ac:dyDescent="0.2">
      <c r="A22" s="98">
        <v>16</v>
      </c>
      <c r="B22" s="109"/>
      <c r="C22" s="109"/>
      <c r="D22" s="107"/>
      <c r="E22" s="107"/>
      <c r="F22" s="107"/>
      <c r="G22" s="67"/>
      <c r="H22" s="80"/>
      <c r="I22" s="80"/>
      <c r="J22" s="76" t="str">
        <f t="shared" si="0"/>
        <v>-</v>
      </c>
      <c r="K22" s="76" t="str">
        <f t="shared" si="1"/>
        <v>-</v>
      </c>
      <c r="L22" s="76" t="str">
        <f t="shared" si="2"/>
        <v>-</v>
      </c>
      <c r="M22" s="76" t="str">
        <f t="shared" si="3"/>
        <v>-</v>
      </c>
      <c r="N22" s="76" t="str">
        <f t="shared" si="4"/>
        <v>-</v>
      </c>
      <c r="O22" s="76" t="str">
        <f t="shared" si="5"/>
        <v>-</v>
      </c>
      <c r="P22" s="201">
        <f t="shared" si="6"/>
        <v>0</v>
      </c>
    </row>
    <row r="23" spans="1:16" ht="16.5" customHeight="1" x14ac:dyDescent="0.2">
      <c r="A23" s="98">
        <v>17</v>
      </c>
      <c r="B23" s="76"/>
      <c r="C23" s="76"/>
      <c r="D23" s="79"/>
      <c r="E23" s="79"/>
      <c r="F23" s="79"/>
      <c r="G23" s="67"/>
      <c r="H23" s="80"/>
      <c r="I23" s="80"/>
      <c r="J23" s="76" t="str">
        <f t="shared" si="0"/>
        <v>-</v>
      </c>
      <c r="K23" s="76" t="str">
        <f t="shared" si="1"/>
        <v>-</v>
      </c>
      <c r="L23" s="76" t="str">
        <f t="shared" si="2"/>
        <v>-</v>
      </c>
      <c r="M23" s="76" t="str">
        <f t="shared" si="3"/>
        <v>-</v>
      </c>
      <c r="N23" s="76" t="str">
        <f t="shared" si="4"/>
        <v>-</v>
      </c>
      <c r="O23" s="76" t="str">
        <f t="shared" si="5"/>
        <v>-</v>
      </c>
      <c r="P23" s="201">
        <f t="shared" si="6"/>
        <v>0</v>
      </c>
    </row>
    <row r="24" spans="1:16" ht="16.5" customHeight="1" x14ac:dyDescent="0.2">
      <c r="A24" s="98">
        <v>18</v>
      </c>
      <c r="B24" s="109"/>
      <c r="C24" s="109"/>
      <c r="D24" s="107"/>
      <c r="E24" s="107"/>
      <c r="F24" s="107"/>
      <c r="G24" s="67"/>
      <c r="H24" s="80"/>
      <c r="I24" s="80"/>
      <c r="J24" s="76" t="str">
        <f t="shared" si="0"/>
        <v>-</v>
      </c>
      <c r="K24" s="76" t="str">
        <f t="shared" si="1"/>
        <v>-</v>
      </c>
      <c r="L24" s="76" t="str">
        <f t="shared" si="2"/>
        <v>-</v>
      </c>
      <c r="M24" s="76" t="str">
        <f t="shared" si="3"/>
        <v>-</v>
      </c>
      <c r="N24" s="76" t="str">
        <f t="shared" si="4"/>
        <v>-</v>
      </c>
      <c r="O24" s="76" t="str">
        <f t="shared" si="5"/>
        <v>-</v>
      </c>
      <c r="P24" s="201">
        <f t="shared" si="6"/>
        <v>0</v>
      </c>
    </row>
    <row r="25" spans="1:16" ht="16.5" customHeight="1" x14ac:dyDescent="0.2">
      <c r="A25" s="98">
        <v>19</v>
      </c>
      <c r="B25" s="76"/>
      <c r="C25" s="76"/>
      <c r="D25" s="79"/>
      <c r="E25" s="79"/>
      <c r="F25" s="79"/>
      <c r="G25" s="67"/>
      <c r="H25" s="80"/>
      <c r="I25" s="80"/>
      <c r="J25" s="76" t="str">
        <f t="shared" si="0"/>
        <v>-</v>
      </c>
      <c r="K25" s="76" t="str">
        <f t="shared" si="1"/>
        <v>-</v>
      </c>
      <c r="L25" s="76" t="str">
        <f t="shared" si="2"/>
        <v>-</v>
      </c>
      <c r="M25" s="76" t="str">
        <f t="shared" si="3"/>
        <v>-</v>
      </c>
      <c r="N25" s="76" t="str">
        <f t="shared" si="4"/>
        <v>-</v>
      </c>
      <c r="O25" s="76" t="str">
        <f t="shared" si="5"/>
        <v>-</v>
      </c>
      <c r="P25" s="201">
        <f t="shared" si="6"/>
        <v>0</v>
      </c>
    </row>
    <row r="26" spans="1:16" ht="16.5" customHeight="1" thickBot="1" x14ac:dyDescent="0.25">
      <c r="A26" s="98">
        <v>20</v>
      </c>
      <c r="B26" s="78"/>
      <c r="C26" s="78"/>
      <c r="D26" s="79"/>
      <c r="E26" s="79"/>
      <c r="F26" s="79"/>
      <c r="G26" s="67"/>
      <c r="H26" s="80"/>
      <c r="I26" s="80"/>
      <c r="J26" s="76" t="str">
        <f t="shared" si="0"/>
        <v>-</v>
      </c>
      <c r="K26" s="76" t="str">
        <f t="shared" si="1"/>
        <v>-</v>
      </c>
      <c r="L26" s="76" t="str">
        <f t="shared" si="2"/>
        <v>-</v>
      </c>
      <c r="M26" s="76" t="str">
        <f t="shared" si="3"/>
        <v>-</v>
      </c>
      <c r="N26" s="76" t="str">
        <f t="shared" si="4"/>
        <v>-</v>
      </c>
      <c r="O26" s="76" t="str">
        <f t="shared" si="5"/>
        <v>-</v>
      </c>
      <c r="P26" s="201">
        <f t="shared" si="6"/>
        <v>0</v>
      </c>
    </row>
    <row r="27" spans="1:16" ht="15.75" thickBot="1" x14ac:dyDescent="0.25">
      <c r="A27" s="295" t="s">
        <v>62</v>
      </c>
      <c r="B27" s="296"/>
      <c r="C27" s="296"/>
      <c r="D27" s="296"/>
      <c r="E27" s="296"/>
      <c r="F27" s="296"/>
      <c r="G27" s="297"/>
      <c r="H27" s="85">
        <f>J27</f>
        <v>0</v>
      </c>
      <c r="I27" s="85">
        <f>K27</f>
        <v>0</v>
      </c>
      <c r="J27" s="81">
        <f t="shared" ref="J27:O27" si="7">SUM(J7:J26)</f>
        <v>0</v>
      </c>
      <c r="K27" s="81">
        <f t="shared" si="7"/>
        <v>0</v>
      </c>
      <c r="L27" s="81"/>
      <c r="M27" s="81"/>
      <c r="N27" s="81">
        <f t="shared" si="7"/>
        <v>0</v>
      </c>
      <c r="O27" s="81">
        <f t="shared" si="7"/>
        <v>0</v>
      </c>
      <c r="P27" s="202"/>
    </row>
    <row r="28" spans="1:16" ht="15.75" thickBot="1" x14ac:dyDescent="0.25">
      <c r="A28" s="295" t="s">
        <v>63</v>
      </c>
      <c r="B28" s="296"/>
      <c r="C28" s="296"/>
      <c r="D28" s="296"/>
      <c r="E28" s="296"/>
      <c r="F28" s="296"/>
      <c r="G28" s="297"/>
      <c r="H28" s="85">
        <f>L28+N28</f>
        <v>0</v>
      </c>
      <c r="I28" s="85">
        <f>M28+O28</f>
        <v>0</v>
      </c>
      <c r="J28" s="71"/>
      <c r="K28" s="72"/>
      <c r="L28" s="143">
        <f>SUM(L7:L26)</f>
        <v>0</v>
      </c>
      <c r="M28" s="143">
        <f t="shared" ref="M28:O28" si="8">SUM(M7:M26)</f>
        <v>0</v>
      </c>
      <c r="N28" s="143">
        <f t="shared" si="8"/>
        <v>0</v>
      </c>
      <c r="O28" s="143">
        <f t="shared" si="8"/>
        <v>0</v>
      </c>
      <c r="P28" s="203">
        <f>SUM(P7:P26)</f>
        <v>0</v>
      </c>
    </row>
    <row r="29" spans="1:16" ht="19.5" customHeight="1" thickBot="1" x14ac:dyDescent="0.25">
      <c r="A29" s="298" t="s">
        <v>74</v>
      </c>
      <c r="B29" s="299"/>
      <c r="C29" s="299"/>
      <c r="D29" s="299"/>
      <c r="E29" s="299"/>
      <c r="F29" s="299"/>
      <c r="G29" s="300"/>
      <c r="H29" s="86">
        <f>G27+G28</f>
        <v>0</v>
      </c>
      <c r="I29" s="86">
        <f>SUM(I27:I28)</f>
        <v>0</v>
      </c>
    </row>
    <row r="30" spans="1:16" s="12" customFormat="1" ht="15.75" customHeight="1" thickBot="1" x14ac:dyDescent="0.25">
      <c r="A30" s="91" t="s">
        <v>166</v>
      </c>
      <c r="B30" s="91"/>
      <c r="C30" s="91"/>
      <c r="D30" s="91"/>
      <c r="E30" s="91"/>
      <c r="F30" s="91"/>
      <c r="G30" s="91"/>
      <c r="H30" s="92"/>
      <c r="I30" s="204">
        <f>R28</f>
        <v>0</v>
      </c>
    </row>
    <row r="31" spans="1:16" ht="15.75" customHeight="1" x14ac:dyDescent="0.2">
      <c r="H31" s="82"/>
      <c r="I31" s="82"/>
      <c r="J31" s="82"/>
      <c r="K31" s="82"/>
      <c r="L31" s="82"/>
      <c r="M31" s="82"/>
      <c r="N31" s="82"/>
      <c r="O31" s="82"/>
    </row>
    <row r="32" spans="1:16" ht="15.75" customHeight="1" x14ac:dyDescent="0.2">
      <c r="H32" s="84"/>
      <c r="I32" s="84"/>
    </row>
    <row r="33" spans="8:9" ht="15.75" customHeight="1" x14ac:dyDescent="0.2">
      <c r="H33" s="83"/>
      <c r="I33" s="83"/>
    </row>
    <row r="34" spans="8:9" ht="15.75" customHeight="1" x14ac:dyDescent="0.2"/>
    <row r="35" spans="8:9" ht="15.75" customHeight="1" x14ac:dyDescent="0.2"/>
  </sheetData>
  <mergeCells count="3">
    <mergeCell ref="A27:G27"/>
    <mergeCell ref="A28:G28"/>
    <mergeCell ref="A29:G29"/>
  </mergeCells>
  <conditionalFormatting sqref="P7:P28">
    <cfRule type="cellIs" dxfId="3" priority="6" operator="lessThan">
      <formula>0</formula>
    </cfRule>
    <cfRule type="cellIs" dxfId="2" priority="7" operator="greaterThan">
      <formula>0</formula>
    </cfRule>
  </conditionalFormatting>
  <conditionalFormatting sqref="I30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307" t="s">
        <v>52</v>
      </c>
      <c r="C1" s="308"/>
      <c r="D1" s="308"/>
      <c r="E1" s="308"/>
      <c r="F1" s="308"/>
      <c r="G1" s="309"/>
      <c r="I1" s="304" t="s">
        <v>51</v>
      </c>
      <c r="J1" s="305"/>
      <c r="K1" s="305"/>
      <c r="L1" s="305"/>
      <c r="M1" s="306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310">
        <v>1</v>
      </c>
      <c r="B3" s="311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310"/>
      <c r="B4" s="312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310"/>
      <c r="B5" s="312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310"/>
      <c r="B6" s="312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310"/>
      <c r="B7" s="312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310">
        <v>2</v>
      </c>
      <c r="B8" s="310" t="s">
        <v>60</v>
      </c>
      <c r="C8" s="53" t="s">
        <v>54</v>
      </c>
      <c r="D8" s="56"/>
      <c r="E8" s="56"/>
      <c r="F8" s="56"/>
    </row>
    <row r="9" spans="1:16" ht="30" x14ac:dyDescent="0.25">
      <c r="A9" s="310"/>
      <c r="B9" s="310"/>
      <c r="C9" s="53" t="s">
        <v>55</v>
      </c>
      <c r="D9" s="56"/>
      <c r="E9" s="56"/>
      <c r="F9" s="56"/>
    </row>
    <row r="10" spans="1:16" ht="30" x14ac:dyDescent="0.25">
      <c r="A10" s="310"/>
      <c r="B10" s="310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310"/>
      <c r="B11" s="310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310"/>
      <c r="B12" s="310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0"/>
  <sheetViews>
    <sheetView zoomScaleNormal="100" workbookViewId="0">
      <pane ySplit="6" topLeftCell="A31" activePane="bottomLeft" state="frozen"/>
      <selection pane="bottomLeft" activeCell="E38" sqref="E38"/>
    </sheetView>
  </sheetViews>
  <sheetFormatPr defaultRowHeight="12.75" x14ac:dyDescent="0.2"/>
  <cols>
    <col min="1" max="1" width="11.42578125" customWidth="1"/>
    <col min="2" max="2" width="13.7109375" style="90" customWidth="1"/>
    <col min="3" max="4" width="17.7109375" style="147" customWidth="1"/>
    <col min="5" max="10" width="17.7109375" customWidth="1"/>
  </cols>
  <sheetData>
    <row r="1" spans="1:10" ht="26.25" x14ac:dyDescent="0.4">
      <c r="A1" s="112" t="s">
        <v>129</v>
      </c>
    </row>
    <row r="2" spans="1:10" x14ac:dyDescent="0.2">
      <c r="A2" s="301" t="s">
        <v>143</v>
      </c>
      <c r="B2" s="301"/>
      <c r="C2" s="301"/>
      <c r="D2" s="301"/>
      <c r="E2" s="301"/>
      <c r="F2" s="301"/>
      <c r="G2" s="301"/>
      <c r="H2" s="301"/>
      <c r="I2" s="301"/>
    </row>
    <row r="3" spans="1:10" ht="18" x14ac:dyDescent="0.25">
      <c r="A3" s="133" t="s">
        <v>131</v>
      </c>
      <c r="B3" s="115"/>
      <c r="C3" s="113">
        <f>'Virtuálny účet detailný prehľad'!C3</f>
        <v>2022</v>
      </c>
    </row>
    <row r="4" spans="1:10" ht="18" x14ac:dyDescent="0.25">
      <c r="A4" s="133" t="s">
        <v>142</v>
      </c>
      <c r="B4" s="115"/>
      <c r="C4" s="114">
        <f>'Virtuálny účet detailný prehľad'!C4</f>
        <v>44774</v>
      </c>
    </row>
    <row r="5" spans="1:10" ht="13.5" thickBot="1" x14ac:dyDescent="0.25"/>
    <row r="6" spans="1:10" ht="60" x14ac:dyDescent="0.2">
      <c r="A6" s="68" t="s">
        <v>61</v>
      </c>
      <c r="B6" s="77" t="s">
        <v>64</v>
      </c>
      <c r="C6" s="99" t="s">
        <v>167</v>
      </c>
      <c r="D6" s="100" t="s">
        <v>168</v>
      </c>
      <c r="E6" s="99" t="s">
        <v>158</v>
      </c>
      <c r="F6" s="100" t="s">
        <v>159</v>
      </c>
      <c r="G6" s="99" t="s">
        <v>162</v>
      </c>
      <c r="H6" s="142" t="s">
        <v>161</v>
      </c>
      <c r="I6" s="99" t="s">
        <v>160</v>
      </c>
      <c r="J6" s="100" t="s">
        <v>163</v>
      </c>
    </row>
    <row r="7" spans="1:10" ht="30" customHeight="1" x14ac:dyDescent="0.2">
      <c r="A7" s="138">
        <v>1</v>
      </c>
      <c r="B7" s="141" t="s">
        <v>66</v>
      </c>
      <c r="C7" s="148">
        <f>MF!G29</f>
        <v>14000</v>
      </c>
      <c r="D7" s="148">
        <f>MF!H29</f>
        <v>84906.04</v>
      </c>
      <c r="E7" s="80">
        <f>MF!I27</f>
        <v>0</v>
      </c>
      <c r="F7" s="80">
        <f>MF!J27</f>
        <v>0</v>
      </c>
      <c r="G7" s="80">
        <f>MF!K28</f>
        <v>14000</v>
      </c>
      <c r="H7" s="80">
        <f>MF!L28</f>
        <v>84906.04</v>
      </c>
      <c r="I7" s="80">
        <f>MF!M28</f>
        <v>0</v>
      </c>
      <c r="J7" s="80">
        <f>MF!N28</f>
        <v>0</v>
      </c>
    </row>
    <row r="8" spans="1:10" ht="30" customHeight="1" x14ac:dyDescent="0.2">
      <c r="A8" s="137">
        <v>2</v>
      </c>
      <c r="B8" s="140" t="s">
        <v>67</v>
      </c>
      <c r="C8" s="148">
        <f>'MH '!G29</f>
        <v>0</v>
      </c>
      <c r="D8" s="148">
        <f>'MH '!H29</f>
        <v>0</v>
      </c>
      <c r="E8" s="80">
        <f>'MH '!I27</f>
        <v>0</v>
      </c>
      <c r="F8" s="80">
        <f>'MH '!J27</f>
        <v>0</v>
      </c>
      <c r="G8" s="80">
        <f>'MH '!K28</f>
        <v>0</v>
      </c>
      <c r="H8" s="80">
        <f>'MH '!L28</f>
        <v>0</v>
      </c>
      <c r="I8" s="80">
        <f>'MH '!M28</f>
        <v>0</v>
      </c>
      <c r="J8" s="80">
        <f>'MH '!N28</f>
        <v>0</v>
      </c>
    </row>
    <row r="9" spans="1:10" ht="30" customHeight="1" x14ac:dyDescent="0.2">
      <c r="A9" s="137">
        <v>3</v>
      </c>
      <c r="B9" s="140" t="s">
        <v>106</v>
      </c>
      <c r="C9" s="148">
        <f>MDV!G29</f>
        <v>71800</v>
      </c>
      <c r="D9" s="148">
        <f>MDV!H29</f>
        <v>0</v>
      </c>
      <c r="E9" s="80">
        <f>MDV!I27</f>
        <v>0</v>
      </c>
      <c r="F9" s="80">
        <f>MDV!J27</f>
        <v>0</v>
      </c>
      <c r="G9" s="80">
        <f>MDV!K28</f>
        <v>71800</v>
      </c>
      <c r="H9" s="80">
        <f>MDV!L28</f>
        <v>0</v>
      </c>
      <c r="I9" s="80">
        <f>MDV!M28</f>
        <v>0</v>
      </c>
      <c r="J9" s="80">
        <f>MDV!N28</f>
        <v>0</v>
      </c>
    </row>
    <row r="10" spans="1:10" ht="30" customHeight="1" x14ac:dyDescent="0.2">
      <c r="A10" s="137">
        <v>4</v>
      </c>
      <c r="B10" s="140" t="s">
        <v>107</v>
      </c>
      <c r="C10" s="148">
        <f>MPRV!G29</f>
        <v>0</v>
      </c>
      <c r="D10" s="148">
        <f>MPRV!H29</f>
        <v>0</v>
      </c>
      <c r="E10" s="80">
        <f>MPRV!I27</f>
        <v>0</v>
      </c>
      <c r="F10" s="80">
        <f>MPRV!J27</f>
        <v>0</v>
      </c>
      <c r="G10" s="80">
        <f>MPRV!K28</f>
        <v>0</v>
      </c>
      <c r="H10" s="80">
        <f>MPRV!L28</f>
        <v>0</v>
      </c>
      <c r="I10" s="80">
        <f>MPRV!M28</f>
        <v>0</v>
      </c>
      <c r="J10" s="80">
        <f>MPRV!N28</f>
        <v>0</v>
      </c>
    </row>
    <row r="11" spans="1:10" ht="30" customHeight="1" x14ac:dyDescent="0.2">
      <c r="A11" s="137">
        <v>5</v>
      </c>
      <c r="B11" s="140" t="s">
        <v>108</v>
      </c>
      <c r="C11" s="148">
        <f>MV!G29</f>
        <v>0</v>
      </c>
      <c r="D11" s="148">
        <f>MV!H29</f>
        <v>0</v>
      </c>
      <c r="E11" s="80">
        <f>MV!I27</f>
        <v>0</v>
      </c>
      <c r="F11" s="80">
        <f>MV!J27</f>
        <v>0</v>
      </c>
      <c r="G11" s="80">
        <f>MV!K28</f>
        <v>0</v>
      </c>
      <c r="H11" s="80">
        <f>MV!L28</f>
        <v>0</v>
      </c>
      <c r="I11" s="80">
        <f>MV!M28</f>
        <v>0</v>
      </c>
      <c r="J11" s="80">
        <f>MV!N28</f>
        <v>0</v>
      </c>
    </row>
    <row r="12" spans="1:10" ht="30" customHeight="1" x14ac:dyDescent="0.2">
      <c r="A12" s="137">
        <v>6</v>
      </c>
      <c r="B12" s="140" t="s">
        <v>69</v>
      </c>
      <c r="C12" s="148">
        <f>MO!G29</f>
        <v>0</v>
      </c>
      <c r="D12" s="148">
        <f>MO!H29</f>
        <v>0</v>
      </c>
      <c r="E12" s="80">
        <f>MO!I27</f>
        <v>0</v>
      </c>
      <c r="F12" s="80">
        <f>MO!J27</f>
        <v>0</v>
      </c>
      <c r="G12" s="80">
        <f>MO!K28</f>
        <v>0</v>
      </c>
      <c r="H12" s="80">
        <f>MO!L28</f>
        <v>0</v>
      </c>
      <c r="I12" s="80">
        <f>MO!M28</f>
        <v>0</v>
      </c>
      <c r="J12" s="80">
        <f>MO!N28</f>
        <v>0</v>
      </c>
    </row>
    <row r="13" spans="1:10" ht="30" customHeight="1" x14ac:dyDescent="0.2">
      <c r="A13" s="137">
        <v>7</v>
      </c>
      <c r="B13" s="140" t="s">
        <v>73</v>
      </c>
      <c r="C13" s="148">
        <f>MS!G29</f>
        <v>1258888</v>
      </c>
      <c r="D13" s="148">
        <f>MS!H29</f>
        <v>3439310</v>
      </c>
      <c r="E13" s="80">
        <f>MS!I27</f>
        <v>1253772</v>
      </c>
      <c r="F13" s="80">
        <f>MS!J27</f>
        <v>0</v>
      </c>
      <c r="G13" s="80">
        <f>MS!K28</f>
        <v>5116</v>
      </c>
      <c r="H13" s="80">
        <f>MS!L28</f>
        <v>3439310</v>
      </c>
      <c r="I13" s="80">
        <f>MS!M28</f>
        <v>0</v>
      </c>
      <c r="J13" s="80">
        <f>MS!N28</f>
        <v>0</v>
      </c>
    </row>
    <row r="14" spans="1:10" ht="30" customHeight="1" x14ac:dyDescent="0.2">
      <c r="A14" s="137">
        <v>8</v>
      </c>
      <c r="B14" s="140" t="s">
        <v>109</v>
      </c>
      <c r="C14" s="148">
        <f>MZVEZ!G29</f>
        <v>0</v>
      </c>
      <c r="D14" s="148">
        <f>MZVEZ!H29</f>
        <v>0</v>
      </c>
      <c r="E14" s="80">
        <f>MZVEZ!I27</f>
        <v>0</v>
      </c>
      <c r="F14" s="80">
        <f>MZVEZ!J27</f>
        <v>0</v>
      </c>
      <c r="G14" s="80">
        <f>MZVEZ!K28</f>
        <v>0</v>
      </c>
      <c r="H14" s="80">
        <f>MZVEZ!L28</f>
        <v>0</v>
      </c>
      <c r="I14" s="80">
        <f>MZVEZ!M28</f>
        <v>0</v>
      </c>
      <c r="J14" s="80">
        <f>MZVEZ!N28</f>
        <v>0</v>
      </c>
    </row>
    <row r="15" spans="1:10" ht="30" customHeight="1" x14ac:dyDescent="0.2">
      <c r="A15" s="137">
        <v>9</v>
      </c>
      <c r="B15" s="140" t="s">
        <v>68</v>
      </c>
      <c r="C15" s="148">
        <f>MPSVR!G29</f>
        <v>4085641</v>
      </c>
      <c r="D15" s="148">
        <f>MPSVR!H29</f>
        <v>8232176</v>
      </c>
      <c r="E15" s="80">
        <f>MPSVR!I27</f>
        <v>0</v>
      </c>
      <c r="F15" s="80">
        <f>MPSVR!J27</f>
        <v>0</v>
      </c>
      <c r="G15" s="80">
        <f>MPSVR!K28</f>
        <v>4085641</v>
      </c>
      <c r="H15" s="80">
        <f>MPSVR!L28</f>
        <v>8232176</v>
      </c>
      <c r="I15" s="80">
        <f>MPSVR!M28</f>
        <v>0</v>
      </c>
      <c r="J15" s="80">
        <f>MPSVR!N28</f>
        <v>0</v>
      </c>
    </row>
    <row r="16" spans="1:10" ht="30" customHeight="1" x14ac:dyDescent="0.2">
      <c r="A16" s="137">
        <v>10</v>
      </c>
      <c r="B16" s="140" t="s">
        <v>70</v>
      </c>
      <c r="C16" s="148">
        <f>MŽP!G29</f>
        <v>406</v>
      </c>
      <c r="D16" s="148">
        <f>MŽP!H29</f>
        <v>0</v>
      </c>
      <c r="E16" s="80">
        <f>MŽP!I27</f>
        <v>406</v>
      </c>
      <c r="F16" s="80">
        <f>MŽP!J27</f>
        <v>0</v>
      </c>
      <c r="G16" s="80">
        <f>MŽP!K28</f>
        <v>0</v>
      </c>
      <c r="H16" s="80">
        <f>MŽP!L28</f>
        <v>0</v>
      </c>
      <c r="I16" s="80">
        <f>MŽP!M28</f>
        <v>0</v>
      </c>
      <c r="J16" s="80">
        <f>MŽP!N28</f>
        <v>0</v>
      </c>
    </row>
    <row r="17" spans="1:10" ht="30" customHeight="1" x14ac:dyDescent="0.2">
      <c r="A17" s="137">
        <v>11</v>
      </c>
      <c r="B17" s="140" t="s">
        <v>72</v>
      </c>
      <c r="C17" s="148">
        <f>MŠVVŠ!G29</f>
        <v>0</v>
      </c>
      <c r="D17" s="148">
        <f>MŠVVŠ!H29</f>
        <v>0</v>
      </c>
      <c r="E17" s="80">
        <f>MŠVVŠ!I27</f>
        <v>0</v>
      </c>
      <c r="F17" s="80">
        <f>MŠVVŠ!J27</f>
        <v>0</v>
      </c>
      <c r="G17" s="80">
        <f>MŠVVŠ!K28</f>
        <v>0</v>
      </c>
      <c r="H17" s="80">
        <f>MŠVVŠ!L28</f>
        <v>0</v>
      </c>
      <c r="I17" s="80">
        <f>MŠVVŠ!M28</f>
        <v>0</v>
      </c>
      <c r="J17" s="80">
        <f>MŠVVŠ!N28</f>
        <v>0</v>
      </c>
    </row>
    <row r="18" spans="1:10" ht="30" customHeight="1" x14ac:dyDescent="0.2">
      <c r="A18" s="137">
        <v>12</v>
      </c>
      <c r="B18" s="140" t="s">
        <v>110</v>
      </c>
      <c r="C18" s="148">
        <f>MK!G29</f>
        <v>0</v>
      </c>
      <c r="D18" s="148">
        <f>MK!H29</f>
        <v>0</v>
      </c>
      <c r="E18" s="80">
        <f>MK!I27</f>
        <v>0</v>
      </c>
      <c r="F18" s="80">
        <f>MK!J27</f>
        <v>0</v>
      </c>
      <c r="G18" s="80">
        <f>MK!K28</f>
        <v>0</v>
      </c>
      <c r="H18" s="80">
        <f>MK!L28</f>
        <v>0</v>
      </c>
      <c r="I18" s="80">
        <f>MK!M28</f>
        <v>0</v>
      </c>
      <c r="J18" s="80">
        <f>MK!N28</f>
        <v>0</v>
      </c>
    </row>
    <row r="19" spans="1:10" ht="30" customHeight="1" x14ac:dyDescent="0.2">
      <c r="A19" s="137">
        <v>13</v>
      </c>
      <c r="B19" s="140" t="s">
        <v>71</v>
      </c>
      <c r="C19" s="148">
        <f>MZ!G29</f>
        <v>0</v>
      </c>
      <c r="D19" s="148">
        <f>MZ!H29</f>
        <v>0</v>
      </c>
      <c r="E19" s="80">
        <f>MZ!I27</f>
        <v>0</v>
      </c>
      <c r="F19" s="80">
        <f>MZ!J27</f>
        <v>0</v>
      </c>
      <c r="G19" s="80">
        <f>MZ!K28</f>
        <v>0</v>
      </c>
      <c r="H19" s="80">
        <f>MZ!L28</f>
        <v>0</v>
      </c>
      <c r="I19" s="80">
        <f>MZ!M28</f>
        <v>0</v>
      </c>
      <c r="J19" s="80">
        <f>MZ!N28</f>
        <v>0</v>
      </c>
    </row>
    <row r="20" spans="1:10" ht="30" customHeight="1" x14ac:dyDescent="0.2">
      <c r="A20" s="137">
        <v>14</v>
      </c>
      <c r="B20" s="140" t="s">
        <v>111</v>
      </c>
      <c r="C20" s="148">
        <f>'Úrad vlády'!G29</f>
        <v>0</v>
      </c>
      <c r="D20" s="148">
        <f>'Úrad vlády'!H29</f>
        <v>0</v>
      </c>
      <c r="E20" s="80">
        <f>'Úrad vlády'!I27</f>
        <v>0</v>
      </c>
      <c r="F20" s="80">
        <f>'Úrad vlády'!J27</f>
        <v>0</v>
      </c>
      <c r="G20" s="80">
        <f>'Úrad vlády'!K28</f>
        <v>0</v>
      </c>
      <c r="H20" s="80">
        <f>'Úrad vlády'!L28</f>
        <v>0</v>
      </c>
      <c r="I20" s="80">
        <f>'Úrad vlády'!M28</f>
        <v>0</v>
      </c>
      <c r="J20" s="80">
        <f>'Úrad vlády'!N28</f>
        <v>0</v>
      </c>
    </row>
    <row r="21" spans="1:10" ht="30" customHeight="1" x14ac:dyDescent="0.2">
      <c r="A21" s="137">
        <v>15</v>
      </c>
      <c r="B21" s="139" t="s">
        <v>134</v>
      </c>
      <c r="C21" s="148">
        <f>'PV pre L'!G29</f>
        <v>0</v>
      </c>
      <c r="D21" s="148">
        <f>'PV pre L'!H29</f>
        <v>0</v>
      </c>
      <c r="E21" s="80">
        <f>'PV pre L'!I27</f>
        <v>0</v>
      </c>
      <c r="F21" s="80">
        <f>'PV pre L'!J27</f>
        <v>0</v>
      </c>
      <c r="G21" s="80">
        <f>'PV pre L'!K28</f>
        <v>0</v>
      </c>
      <c r="H21" s="80">
        <f>'PV pre L'!L28</f>
        <v>0</v>
      </c>
      <c r="I21" s="80">
        <f>'PV pre L'!M28</f>
        <v>0</v>
      </c>
      <c r="J21" s="80">
        <f>'PV pre L'!N28</f>
        <v>0</v>
      </c>
    </row>
    <row r="22" spans="1:10" ht="30" customHeight="1" x14ac:dyDescent="0.2">
      <c r="A22" s="137">
        <v>16</v>
      </c>
      <c r="B22" s="140" t="s">
        <v>112</v>
      </c>
      <c r="C22" s="148">
        <f>PMÚ!G29</f>
        <v>0</v>
      </c>
      <c r="D22" s="148">
        <f>PMÚ!H29</f>
        <v>0</v>
      </c>
      <c r="E22" s="80">
        <f>PMÚ!I27</f>
        <v>0</v>
      </c>
      <c r="F22" s="80">
        <f>PMÚ!J27</f>
        <v>0</v>
      </c>
      <c r="G22" s="80">
        <f>PMÚ!K28</f>
        <v>0</v>
      </c>
      <c r="H22" s="80">
        <f>PMÚ!L28</f>
        <v>0</v>
      </c>
      <c r="I22" s="80">
        <f>PMÚ!M28</f>
        <v>0</v>
      </c>
      <c r="J22" s="80">
        <f>PMÚ!N28</f>
        <v>0</v>
      </c>
    </row>
    <row r="23" spans="1:10" ht="30" customHeight="1" x14ac:dyDescent="0.2">
      <c r="A23" s="137">
        <v>17</v>
      </c>
      <c r="B23" s="140" t="s">
        <v>113</v>
      </c>
      <c r="C23" s="148">
        <f>MIRRI!G29</f>
        <v>0</v>
      </c>
      <c r="D23" s="148">
        <f>MIRRI!H29</f>
        <v>0</v>
      </c>
      <c r="E23" s="80">
        <f>MIRRI!I27</f>
        <v>0</v>
      </c>
      <c r="F23" s="80">
        <f>MIRRI!J27</f>
        <v>0</v>
      </c>
      <c r="G23" s="80">
        <f>MIRRI!K28</f>
        <v>0</v>
      </c>
      <c r="H23" s="80">
        <f>MIRRI!L28</f>
        <v>0</v>
      </c>
      <c r="I23" s="80">
        <f>MIRRI!M28</f>
        <v>0</v>
      </c>
      <c r="J23" s="80">
        <f>MIRRI!N28</f>
        <v>0</v>
      </c>
    </row>
    <row r="24" spans="1:10" ht="30" customHeight="1" x14ac:dyDescent="0.2">
      <c r="A24" s="137">
        <v>18</v>
      </c>
      <c r="B24" s="139" t="s">
        <v>114</v>
      </c>
      <c r="C24" s="148">
        <f>ŠÚ!G29</f>
        <v>287</v>
      </c>
      <c r="D24" s="148">
        <f>ŠÚ!H29</f>
        <v>4969109</v>
      </c>
      <c r="E24" s="80">
        <f>ŠÚ!I27</f>
        <v>0</v>
      </c>
      <c r="F24" s="80">
        <f>ŠÚ!J27</f>
        <v>0</v>
      </c>
      <c r="G24" s="80">
        <f>ŠÚ!K28</f>
        <v>287</v>
      </c>
      <c r="H24" s="80">
        <f>ŠÚ!L28</f>
        <v>4969109</v>
      </c>
      <c r="I24" s="80">
        <f>ŠÚ!M28</f>
        <v>0</v>
      </c>
      <c r="J24" s="80">
        <f>ŠÚ!N28</f>
        <v>0</v>
      </c>
    </row>
    <row r="25" spans="1:10" ht="30" customHeight="1" x14ac:dyDescent="0.2">
      <c r="A25" s="137">
        <v>19</v>
      </c>
      <c r="B25" s="140" t="s">
        <v>115</v>
      </c>
      <c r="C25" s="148">
        <f>ÚGKK!G29</f>
        <v>0</v>
      </c>
      <c r="D25" s="148">
        <f>ÚGKK!H29</f>
        <v>0</v>
      </c>
      <c r="E25" s="80">
        <f>ÚGKK!I27</f>
        <v>0</v>
      </c>
      <c r="F25" s="80">
        <f>ÚGKK!J27</f>
        <v>0</v>
      </c>
      <c r="G25" s="80">
        <f>ÚGKK!K28</f>
        <v>0</v>
      </c>
      <c r="H25" s="80">
        <f>ÚGKK!L28</f>
        <v>0</v>
      </c>
      <c r="I25" s="80">
        <f>ÚGKK!M28</f>
        <v>0</v>
      </c>
      <c r="J25" s="80">
        <f>ÚGKK!N28</f>
        <v>0</v>
      </c>
    </row>
    <row r="26" spans="1:10" ht="30" customHeight="1" x14ac:dyDescent="0.2">
      <c r="A26" s="137">
        <v>20</v>
      </c>
      <c r="B26" s="140" t="s">
        <v>116</v>
      </c>
      <c r="C26" s="148">
        <f>ÚJD!G29</f>
        <v>1900156</v>
      </c>
      <c r="D26" s="148">
        <f>ÚJD!H29</f>
        <v>40</v>
      </c>
      <c r="E26" s="80">
        <f>ÚJD!I27</f>
        <v>1900100</v>
      </c>
      <c r="F26" s="80">
        <f>ÚJD!J27</f>
        <v>40</v>
      </c>
      <c r="G26" s="80">
        <f>ÚJD!K28</f>
        <v>56</v>
      </c>
      <c r="H26" s="80">
        <f>ÚJD!L28</f>
        <v>0</v>
      </c>
      <c r="I26" s="80">
        <f>ÚJD!M28</f>
        <v>0</v>
      </c>
      <c r="J26" s="80">
        <f>ÚJD!N28</f>
        <v>0</v>
      </c>
    </row>
    <row r="27" spans="1:10" ht="30" customHeight="1" x14ac:dyDescent="0.2">
      <c r="A27" s="137">
        <v>21</v>
      </c>
      <c r="B27" s="139" t="s">
        <v>117</v>
      </c>
      <c r="C27" s="148">
        <f>ÚNMS!G29</f>
        <v>0</v>
      </c>
      <c r="D27" s="148">
        <f>ÚNMS!H29</f>
        <v>0</v>
      </c>
      <c r="E27" s="80">
        <f>ÚNMS!I27</f>
        <v>0</v>
      </c>
      <c r="F27" s="80">
        <f>ÚNMS!J27</f>
        <v>0</v>
      </c>
      <c r="G27" s="80">
        <f>ÚNMS!K28</f>
        <v>0</v>
      </c>
      <c r="H27" s="80">
        <f>ÚNMS!L28</f>
        <v>0</v>
      </c>
      <c r="I27" s="80">
        <f>ÚNMS!M28</f>
        <v>0</v>
      </c>
      <c r="J27" s="80">
        <f>ÚNMS!N28</f>
        <v>0</v>
      </c>
    </row>
    <row r="28" spans="1:10" ht="30" customHeight="1" x14ac:dyDescent="0.2">
      <c r="A28" s="137">
        <v>22</v>
      </c>
      <c r="B28" s="139" t="s">
        <v>146</v>
      </c>
      <c r="C28" s="148">
        <f>ÚREKPS!G29</f>
        <v>0</v>
      </c>
      <c r="D28" s="148">
        <f>ÚREKPS!H29</f>
        <v>0</v>
      </c>
      <c r="E28" s="80">
        <f>ÚREKPS!I27</f>
        <v>0</v>
      </c>
      <c r="F28" s="80">
        <f>ÚREKPS!J27</f>
        <v>0</v>
      </c>
      <c r="G28" s="80">
        <f>ÚREKPS!K28</f>
        <v>0</v>
      </c>
      <c r="H28" s="80">
        <f>ÚREKPS!L28</f>
        <v>0</v>
      </c>
      <c r="I28" s="80">
        <f>ÚREKPS!M28</f>
        <v>0</v>
      </c>
      <c r="J28" s="80">
        <f>ÚREKPS!N28</f>
        <v>0</v>
      </c>
    </row>
    <row r="29" spans="1:10" ht="30" customHeight="1" x14ac:dyDescent="0.2">
      <c r="A29" s="137">
        <v>23</v>
      </c>
      <c r="B29" s="139" t="s">
        <v>147</v>
      </c>
      <c r="C29" s="148">
        <f>ÚRSO!G29</f>
        <v>0</v>
      </c>
      <c r="D29" s="148">
        <f>ÚRSO!H29</f>
        <v>0</v>
      </c>
      <c r="E29" s="80">
        <f>ÚRSO!I27</f>
        <v>0</v>
      </c>
      <c r="F29" s="80">
        <f>ÚRSO!J27</f>
        <v>0</v>
      </c>
      <c r="G29" s="80">
        <f>ÚRSO!K28</f>
        <v>0</v>
      </c>
      <c r="H29" s="80">
        <f>ÚRSO!L28</f>
        <v>0</v>
      </c>
      <c r="I29" s="80">
        <f>ÚRSO!M28</f>
        <v>0</v>
      </c>
      <c r="J29" s="80">
        <f>ÚRSO!N28</f>
        <v>0</v>
      </c>
    </row>
    <row r="30" spans="1:10" ht="30" customHeight="1" x14ac:dyDescent="0.2">
      <c r="A30" s="137">
        <v>22</v>
      </c>
      <c r="B30" s="139" t="s">
        <v>118</v>
      </c>
      <c r="C30" s="148">
        <f>ÚVO!G29</f>
        <v>0</v>
      </c>
      <c r="D30" s="148">
        <f>ÚVO!H29</f>
        <v>0</v>
      </c>
      <c r="E30" s="80">
        <f>ÚVO!I27</f>
        <v>0</v>
      </c>
      <c r="F30" s="80">
        <f>ÚVO!J27</f>
        <v>0</v>
      </c>
      <c r="G30" s="80">
        <f>ÚVO!K28</f>
        <v>0</v>
      </c>
      <c r="H30" s="80">
        <f>ÚVO!L28</f>
        <v>0</v>
      </c>
      <c r="I30" s="80">
        <f>ÚVO!M28</f>
        <v>0</v>
      </c>
      <c r="J30" s="80">
        <f>ÚVO!N28</f>
        <v>0</v>
      </c>
    </row>
    <row r="31" spans="1:10" ht="30" customHeight="1" x14ac:dyDescent="0.2">
      <c r="A31" s="137">
        <v>23</v>
      </c>
      <c r="B31" s="139" t="s">
        <v>119</v>
      </c>
      <c r="C31" s="148">
        <f>ÚPV!G29</f>
        <v>0</v>
      </c>
      <c r="D31" s="148">
        <f>ÚPV!H29</f>
        <v>0</v>
      </c>
      <c r="E31" s="80">
        <f>ÚPV!I27</f>
        <v>0</v>
      </c>
      <c r="F31" s="80">
        <f>ÚPV!J27</f>
        <v>0</v>
      </c>
      <c r="G31" s="80">
        <f>ÚPV!K28</f>
        <v>0</v>
      </c>
      <c r="H31" s="80">
        <f>ÚPV!L28</f>
        <v>0</v>
      </c>
      <c r="I31" s="80">
        <f>ÚPV!M28</f>
        <v>0</v>
      </c>
      <c r="J31" s="80">
        <f>ÚPV!N28</f>
        <v>0</v>
      </c>
    </row>
    <row r="32" spans="1:10" ht="30" customHeight="1" x14ac:dyDescent="0.2">
      <c r="A32" s="137">
        <v>24</v>
      </c>
      <c r="B32" s="139" t="s">
        <v>120</v>
      </c>
      <c r="C32" s="148">
        <f>SŠHR!G29</f>
        <v>0</v>
      </c>
      <c r="D32" s="148">
        <f>SŠHR!H29</f>
        <v>0</v>
      </c>
      <c r="E32" s="80">
        <f>SŠHR!I27</f>
        <v>0</v>
      </c>
      <c r="F32" s="80">
        <f>SŠHR!J27</f>
        <v>0</v>
      </c>
      <c r="G32" s="80">
        <f>SŠHR!K28</f>
        <v>0</v>
      </c>
      <c r="H32" s="80">
        <f>SŠHR!L28</f>
        <v>0</v>
      </c>
      <c r="I32" s="80">
        <f>SŠHR!M28</f>
        <v>0</v>
      </c>
      <c r="J32" s="80">
        <f>SŠHR!N28</f>
        <v>0</v>
      </c>
    </row>
    <row r="33" spans="1:10" ht="30" customHeight="1" x14ac:dyDescent="0.2">
      <c r="A33" s="137">
        <v>25</v>
      </c>
      <c r="B33" s="139" t="s">
        <v>121</v>
      </c>
      <c r="C33" s="148">
        <f>NBÚ!G29</f>
        <v>0</v>
      </c>
      <c r="D33" s="148">
        <f>NBÚ!H29</f>
        <v>0</v>
      </c>
      <c r="E33" s="80">
        <f>NBÚ!I27</f>
        <v>0</v>
      </c>
      <c r="F33" s="80">
        <f>NBÚ!J27</f>
        <v>0</v>
      </c>
      <c r="G33" s="80">
        <f>NBÚ!K28</f>
        <v>0</v>
      </c>
      <c r="H33" s="80">
        <f>NBÚ!L28</f>
        <v>0</v>
      </c>
      <c r="I33" s="80">
        <f>NBÚ!M28</f>
        <v>0</v>
      </c>
      <c r="J33" s="80">
        <f>NBÚ!N28</f>
        <v>0</v>
      </c>
    </row>
    <row r="34" spans="1:10" ht="30" customHeight="1" x14ac:dyDescent="0.2">
      <c r="A34" s="137">
        <v>26</v>
      </c>
      <c r="B34" s="139" t="s">
        <v>102</v>
      </c>
      <c r="C34" s="148">
        <f>NBS!G29</f>
        <v>0</v>
      </c>
      <c r="D34" s="148">
        <f>NBS!H29</f>
        <v>0</v>
      </c>
      <c r="E34" s="80">
        <f>NBS!I27</f>
        <v>0</v>
      </c>
      <c r="F34" s="80">
        <f>NBS!J27</f>
        <v>0</v>
      </c>
      <c r="G34" s="80">
        <f>NBS!K28</f>
        <v>0</v>
      </c>
      <c r="H34" s="80">
        <f>NBS!L28</f>
        <v>0</v>
      </c>
      <c r="I34" s="80">
        <f>NBS!M28</f>
        <v>0</v>
      </c>
      <c r="J34" s="80">
        <f>NBS!N28</f>
        <v>0</v>
      </c>
    </row>
    <row r="35" spans="1:10" ht="30" customHeight="1" x14ac:dyDescent="0.2">
      <c r="A35" s="137">
        <v>27</v>
      </c>
      <c r="B35" s="139" t="s">
        <v>122</v>
      </c>
      <c r="C35" s="148">
        <f>ÚOOÚ!G29</f>
        <v>0</v>
      </c>
      <c r="D35" s="148">
        <f>ÚOOÚ!H29</f>
        <v>0</v>
      </c>
      <c r="E35" s="80">
        <f>ÚOOÚ!I27</f>
        <v>0</v>
      </c>
      <c r="F35" s="80">
        <f>ÚOOÚ!J27</f>
        <v>0</v>
      </c>
      <c r="G35" s="80">
        <f>ÚOOÚ!K28</f>
        <v>0</v>
      </c>
      <c r="H35" s="80">
        <f>ÚOOÚ!L28</f>
        <v>0</v>
      </c>
      <c r="I35" s="80">
        <f>ÚOOÚ!M28</f>
        <v>0</v>
      </c>
      <c r="J35" s="80">
        <f>ÚOOÚ!N28</f>
        <v>0</v>
      </c>
    </row>
    <row r="36" spans="1:10" ht="30" customHeight="1" x14ac:dyDescent="0.2">
      <c r="A36" s="137">
        <v>28</v>
      </c>
      <c r="B36" s="139" t="s">
        <v>123</v>
      </c>
      <c r="C36" s="148">
        <f>GP!G29</f>
        <v>0</v>
      </c>
      <c r="D36" s="148">
        <f>GP!H29</f>
        <v>0</v>
      </c>
      <c r="E36" s="80">
        <f>GP!I27</f>
        <v>0</v>
      </c>
      <c r="F36" s="80">
        <f>GP!J27</f>
        <v>0</v>
      </c>
      <c r="G36" s="80">
        <f>GP!K28</f>
        <v>0</v>
      </c>
      <c r="H36" s="80">
        <f>GP!L28</f>
        <v>0</v>
      </c>
      <c r="I36" s="80">
        <f>GP!M28</f>
        <v>0</v>
      </c>
      <c r="J36" s="80">
        <f>GP!N28</f>
        <v>0</v>
      </c>
    </row>
    <row r="37" spans="1:10" ht="30" customHeight="1" x14ac:dyDescent="0.2">
      <c r="A37" s="137">
        <v>29</v>
      </c>
      <c r="B37" s="139" t="s">
        <v>124</v>
      </c>
      <c r="C37" s="148">
        <f>NKÚ!G29</f>
        <v>0</v>
      </c>
      <c r="D37" s="148">
        <f>NKÚ!H29</f>
        <v>0</v>
      </c>
      <c r="E37" s="80">
        <f>NKÚ!I27</f>
        <v>0</v>
      </c>
      <c r="F37" s="80">
        <f>NKÚ!J27</f>
        <v>0</v>
      </c>
      <c r="G37" s="80">
        <f>NKÚ!K28</f>
        <v>0</v>
      </c>
      <c r="H37" s="80">
        <f>NKÚ!L28</f>
        <v>0</v>
      </c>
      <c r="I37" s="80">
        <f>NKÚ!M28</f>
        <v>0</v>
      </c>
      <c r="J37" s="80">
        <f>NKÚ!N28</f>
        <v>0</v>
      </c>
    </row>
    <row r="38" spans="1:10" ht="30" customHeight="1" x14ac:dyDescent="0.2">
      <c r="A38" s="137">
        <v>30</v>
      </c>
      <c r="B38" s="139" t="s">
        <v>125</v>
      </c>
      <c r="C38" s="148">
        <f>SP!G29</f>
        <v>0</v>
      </c>
      <c r="D38" s="148">
        <f>SP!H29</f>
        <v>0</v>
      </c>
      <c r="E38" s="80">
        <f>SP!I27</f>
        <v>0</v>
      </c>
      <c r="F38" s="80">
        <f>SP!J27</f>
        <v>0</v>
      </c>
      <c r="G38" s="80">
        <f>SP!K28</f>
        <v>0</v>
      </c>
      <c r="H38" s="80">
        <f>SP!L28</f>
        <v>0</v>
      </c>
      <c r="I38" s="80">
        <f>SP!M28</f>
        <v>0</v>
      </c>
      <c r="J38" s="80">
        <f>SP!N28</f>
        <v>0</v>
      </c>
    </row>
    <row r="39" spans="1:10" ht="30" customHeight="1" thickBot="1" x14ac:dyDescent="0.25">
      <c r="A39" s="137">
        <v>31</v>
      </c>
      <c r="B39" s="139" t="s">
        <v>148</v>
      </c>
      <c r="C39" s="148">
        <f>NRSR!H29</f>
        <v>0</v>
      </c>
      <c r="D39" s="148">
        <f>NRSR!I29</f>
        <v>0</v>
      </c>
      <c r="E39" s="80">
        <f>NRSR!J27</f>
        <v>0</v>
      </c>
      <c r="F39" s="80">
        <f>NRSR!K27</f>
        <v>0</v>
      </c>
      <c r="G39" s="80">
        <f>NRSR!L28</f>
        <v>0</v>
      </c>
      <c r="H39" s="80">
        <f>NRSR!M28</f>
        <v>0</v>
      </c>
      <c r="I39" s="80">
        <f>NRSR!N28</f>
        <v>0</v>
      </c>
      <c r="J39" s="80">
        <f>NRSR!O28</f>
        <v>0</v>
      </c>
    </row>
    <row r="40" spans="1:10" ht="15.75" thickBot="1" x14ac:dyDescent="0.25">
      <c r="A40" s="295" t="s">
        <v>62</v>
      </c>
      <c r="B40" s="296"/>
      <c r="C40" s="85">
        <f>E40</f>
        <v>3154278</v>
      </c>
      <c r="D40" s="85">
        <f>F40</f>
        <v>40</v>
      </c>
      <c r="E40" s="81">
        <f>SUM(E7:E39)</f>
        <v>3154278</v>
      </c>
      <c r="F40" s="81">
        <f>SUM(F7:F39)</f>
        <v>40</v>
      </c>
      <c r="G40" s="81">
        <f t="shared" ref="G40:J40" si="0">SUM(G7:G39)</f>
        <v>4176900</v>
      </c>
      <c r="H40" s="81">
        <f t="shared" si="0"/>
        <v>16725501.039999999</v>
      </c>
      <c r="I40" s="81">
        <f t="shared" si="0"/>
        <v>0</v>
      </c>
      <c r="J40" s="81">
        <f t="shared" si="0"/>
        <v>0</v>
      </c>
    </row>
    <row r="41" spans="1:10" ht="15.75" thickBot="1" x14ac:dyDescent="0.25">
      <c r="A41" s="295" t="s">
        <v>165</v>
      </c>
      <c r="B41" s="296"/>
      <c r="C41" s="85">
        <f>G40+I40</f>
        <v>4176900</v>
      </c>
      <c r="D41" s="85">
        <f>H40+J40</f>
        <v>16725501.039999999</v>
      </c>
      <c r="E41" s="71"/>
      <c r="F41" s="72"/>
      <c r="G41" s="143"/>
      <c r="H41" s="143"/>
      <c r="I41" s="71"/>
      <c r="J41" s="72"/>
    </row>
    <row r="42" spans="1:10" ht="19.5" customHeight="1" thickBot="1" x14ac:dyDescent="0.25">
      <c r="A42" s="298" t="s">
        <v>74</v>
      </c>
      <c r="B42" s="299"/>
      <c r="C42" s="86">
        <f>C40+C41*2</f>
        <v>11508078</v>
      </c>
      <c r="D42" s="86">
        <f>D40+D41</f>
        <v>16725541.039999999</v>
      </c>
    </row>
    <row r="43" spans="1:10" s="12" customFormat="1" ht="19.5" customHeight="1" x14ac:dyDescent="0.2">
      <c r="A43" s="91" t="s">
        <v>166</v>
      </c>
      <c r="B43" s="91"/>
      <c r="C43" s="91"/>
      <c r="D43" s="93">
        <f>C42-D42</f>
        <v>-5217463.0399999991</v>
      </c>
      <c r="E43"/>
    </row>
    <row r="44" spans="1:10" ht="24.75" customHeight="1" x14ac:dyDescent="0.2">
      <c r="B44"/>
    </row>
    <row r="45" spans="1:10" ht="24.75" customHeight="1" x14ac:dyDescent="0.2">
      <c r="B45"/>
    </row>
    <row r="46" spans="1:10" ht="24.75" customHeight="1" x14ac:dyDescent="0.2">
      <c r="B46"/>
    </row>
    <row r="47" spans="1:10" ht="24.75" customHeight="1" x14ac:dyDescent="0.2">
      <c r="B47"/>
    </row>
    <row r="48" spans="1:10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</sheetData>
  <mergeCells count="4">
    <mergeCell ref="A2:I2"/>
    <mergeCell ref="A41:B41"/>
    <mergeCell ref="A42:B42"/>
    <mergeCell ref="A40:B40"/>
  </mergeCells>
  <conditionalFormatting sqref="D43">
    <cfRule type="colorScale" priority="17">
      <colorScale>
        <cfvo type="num" val="0"/>
        <cfvo type="num" val="1"/>
        <color rgb="FF00B050"/>
        <color rgb="FFFF0000"/>
      </colorScale>
    </cfRule>
    <cfRule type="colorScale" priority="18">
      <colorScale>
        <cfvo type="num" val="0"/>
        <cfvo type="num" val="0"/>
        <color rgb="FF00B050"/>
        <color rgb="FFFF0000"/>
      </colorScale>
    </cfRule>
    <cfRule type="colorScale" priority="19">
      <colorScale>
        <cfvo type="num" val="0"/>
        <cfvo type="max"/>
        <color rgb="FFFF0000"/>
        <color rgb="FFFFEF9C"/>
      </colorScale>
    </cfRule>
  </conditionalFormatting>
  <hyperlinks>
    <hyperlink ref="A2" r:id="rId1"/>
  </hyperlinks>
  <pageMargins left="0.7" right="0.7" top="0.75" bottom="0.75" header="0.3" footer="0.3"/>
  <pageSetup paperSize="9" orientation="portrait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zoomScaleNormal="10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14062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81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132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73" t="s">
        <v>138</v>
      </c>
      <c r="P6" s="100" t="s">
        <v>139</v>
      </c>
      <c r="Q6" s="179" t="s">
        <v>341</v>
      </c>
    </row>
    <row r="7" spans="1:17" ht="16.5" customHeight="1" x14ac:dyDescent="0.2">
      <c r="A7" s="74">
        <v>1</v>
      </c>
      <c r="B7" s="76"/>
      <c r="C7" s="76"/>
      <c r="D7" s="76"/>
      <c r="E7" s="76"/>
      <c r="F7" s="120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74">
        <v>2</v>
      </c>
      <c r="B8" s="76"/>
      <c r="C8" s="76"/>
      <c r="D8" s="76"/>
      <c r="E8" s="76"/>
      <c r="F8" s="76"/>
      <c r="G8" s="95"/>
      <c r="H8" s="95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74">
        <v>3</v>
      </c>
      <c r="B9" s="76"/>
      <c r="C9" s="76"/>
      <c r="D9" s="76"/>
      <c r="E9" s="76"/>
      <c r="F9" s="76"/>
      <c r="G9" s="95"/>
      <c r="H9" s="95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74">
        <v>4</v>
      </c>
      <c r="B10" s="76"/>
      <c r="C10" s="79"/>
      <c r="D10" s="79"/>
      <c r="E10" s="79"/>
      <c r="F10" s="67"/>
      <c r="G10" s="95"/>
      <c r="H10" s="95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9"/>
      <c r="C11" s="79"/>
      <c r="D11" s="79"/>
      <c r="E11" s="67"/>
      <c r="F11" s="76"/>
      <c r="G11" s="95"/>
      <c r="H11" s="95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9"/>
      <c r="C12" s="110"/>
      <c r="D12" s="110"/>
      <c r="E12" s="76"/>
      <c r="F12" s="76"/>
      <c r="G12" s="95"/>
      <c r="H12" s="95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110"/>
      <c r="E13" s="110"/>
      <c r="F13" s="76"/>
      <c r="G13" s="95"/>
      <c r="H13" s="95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76"/>
      <c r="C14" s="79"/>
      <c r="D14" s="110"/>
      <c r="E14" s="110"/>
      <c r="F14" s="76"/>
      <c r="G14" s="95"/>
      <c r="H14" s="95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110"/>
      <c r="E15" s="110"/>
      <c r="F15" s="76"/>
      <c r="G15" s="95"/>
      <c r="H15" s="95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76"/>
      <c r="C16" s="79"/>
      <c r="D16" s="110"/>
      <c r="E16" s="110"/>
      <c r="F16" s="76"/>
      <c r="G16" s="95"/>
      <c r="H16" s="95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198"/>
      <c r="Q16" s="201">
        <f t="shared" si="6"/>
        <v>0</v>
      </c>
    </row>
    <row r="17" spans="1:19" ht="16.5" customHeight="1" x14ac:dyDescent="0.2">
      <c r="A17" s="98">
        <v>11</v>
      </c>
      <c r="B17" s="110"/>
      <c r="C17" s="79"/>
      <c r="D17" s="110"/>
      <c r="E17" s="110"/>
      <c r="F17" s="76"/>
      <c r="G17" s="95"/>
      <c r="H17" s="95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198"/>
      <c r="Q17" s="201">
        <f t="shared" si="6"/>
        <v>0</v>
      </c>
    </row>
    <row r="18" spans="1:19" ht="16.5" customHeight="1" x14ac:dyDescent="0.2">
      <c r="A18" s="98">
        <v>12</v>
      </c>
      <c r="B18" s="110"/>
      <c r="C18" s="79"/>
      <c r="D18" s="110"/>
      <c r="E18" s="110"/>
      <c r="F18" s="76"/>
      <c r="G18" s="95"/>
      <c r="H18" s="95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198"/>
      <c r="Q18" s="201">
        <f t="shared" si="6"/>
        <v>0</v>
      </c>
    </row>
    <row r="19" spans="1:19" ht="16.5" customHeight="1" x14ac:dyDescent="0.2">
      <c r="A19" s="98">
        <v>13</v>
      </c>
      <c r="B19" s="76"/>
      <c r="C19" s="79"/>
      <c r="D19" s="110"/>
      <c r="E19" s="110"/>
      <c r="F19" s="76"/>
      <c r="G19" s="95"/>
      <c r="H19" s="95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198"/>
      <c r="Q19" s="201">
        <f t="shared" si="6"/>
        <v>0</v>
      </c>
    </row>
    <row r="20" spans="1:19" ht="16.5" customHeight="1" x14ac:dyDescent="0.2">
      <c r="A20" s="98">
        <v>14</v>
      </c>
      <c r="B20" s="76"/>
      <c r="C20" s="79"/>
      <c r="D20" s="110"/>
      <c r="E20" s="110"/>
      <c r="F20" s="76"/>
      <c r="G20" s="95"/>
      <c r="H20" s="95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198"/>
      <c r="Q20" s="201">
        <f t="shared" si="6"/>
        <v>0</v>
      </c>
    </row>
    <row r="21" spans="1:19" ht="16.5" customHeight="1" x14ac:dyDescent="0.2">
      <c r="A21" s="98">
        <v>15</v>
      </c>
      <c r="B21" s="76"/>
      <c r="C21" s="79"/>
      <c r="D21" s="110"/>
      <c r="E21" s="110"/>
      <c r="F21" s="76"/>
      <c r="G21" s="95"/>
      <c r="H21" s="95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198"/>
      <c r="Q21" s="201">
        <f t="shared" si="6"/>
        <v>0</v>
      </c>
    </row>
    <row r="22" spans="1:19" ht="16.5" customHeight="1" x14ac:dyDescent="0.2">
      <c r="A22" s="98">
        <v>16</v>
      </c>
      <c r="B22" s="76"/>
      <c r="C22" s="79"/>
      <c r="D22" s="110"/>
      <c r="E22" s="110"/>
      <c r="F22" s="76"/>
      <c r="G22" s="95"/>
      <c r="H22" s="95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198"/>
      <c r="Q22" s="201">
        <f t="shared" si="6"/>
        <v>0</v>
      </c>
      <c r="S22" s="200"/>
    </row>
    <row r="23" spans="1:19" ht="16.5" customHeight="1" x14ac:dyDescent="0.2">
      <c r="A23" s="98">
        <v>17</v>
      </c>
      <c r="B23" s="76"/>
      <c r="C23" s="79"/>
      <c r="D23" s="110"/>
      <c r="E23" s="110"/>
      <c r="F23" s="76"/>
      <c r="G23" s="95"/>
      <c r="H23" s="95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198"/>
      <c r="Q23" s="201">
        <f t="shared" si="6"/>
        <v>0</v>
      </c>
    </row>
    <row r="24" spans="1:19" ht="16.5" customHeight="1" x14ac:dyDescent="0.2">
      <c r="A24" s="98">
        <v>18</v>
      </c>
      <c r="B24" s="76"/>
      <c r="C24" s="79"/>
      <c r="D24" s="110"/>
      <c r="E24" s="110"/>
      <c r="F24" s="76"/>
      <c r="G24" s="95"/>
      <c r="H24" s="95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198"/>
      <c r="Q24" s="201">
        <f t="shared" si="6"/>
        <v>0</v>
      </c>
    </row>
    <row r="25" spans="1:19" ht="16.5" customHeight="1" x14ac:dyDescent="0.2">
      <c r="A25" s="98">
        <v>19</v>
      </c>
      <c r="B25" s="76"/>
      <c r="C25" s="79"/>
      <c r="D25" s="110"/>
      <c r="E25" s="110"/>
      <c r="F25" s="76"/>
      <c r="G25" s="95"/>
      <c r="H25" s="95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198"/>
      <c r="Q25" s="201">
        <f t="shared" si="6"/>
        <v>0</v>
      </c>
    </row>
    <row r="26" spans="1:19" ht="16.5" customHeight="1" thickBot="1" x14ac:dyDescent="0.25">
      <c r="A26" s="98">
        <v>20</v>
      </c>
      <c r="B26" s="78"/>
      <c r="C26" s="79"/>
      <c r="D26" s="79"/>
      <c r="E26" s="79"/>
      <c r="F26" s="67"/>
      <c r="G26" s="95"/>
      <c r="H26" s="95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198"/>
      <c r="Q26" s="201">
        <f t="shared" si="6"/>
        <v>0</v>
      </c>
    </row>
    <row r="27" spans="1:19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199">
        <f>SUM(P7:P26)</f>
        <v>0</v>
      </c>
      <c r="Q27" s="202"/>
    </row>
    <row r="28" spans="1:19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8">SUM(L7:L26)</f>
        <v>0</v>
      </c>
      <c r="M28" s="143">
        <f t="shared" si="8"/>
        <v>0</v>
      </c>
      <c r="N28" s="143">
        <f t="shared" si="8"/>
        <v>0</v>
      </c>
      <c r="O28" s="72"/>
      <c r="P28" s="143"/>
      <c r="Q28" s="203">
        <f>SUM(Q7:Q26)</f>
        <v>0</v>
      </c>
    </row>
    <row r="29" spans="1:19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9" s="12" customFormat="1" ht="17.2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9" ht="13.5" customHeight="1" x14ac:dyDescent="0.2"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1:19" ht="13.5" customHeight="1" x14ac:dyDescent="0.2">
      <c r="G32" s="84"/>
      <c r="H32" s="84"/>
    </row>
    <row r="33" spans="7:8" ht="13.5" customHeight="1" x14ac:dyDescent="0.2">
      <c r="G33" s="83"/>
      <c r="H33" s="83"/>
    </row>
    <row r="34" spans="7:8" ht="13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H30">
    <cfRule type="cellIs" dxfId="131" priority="1" operator="lessThan">
      <formula>0</formula>
    </cfRule>
    <cfRule type="cellIs" dxfId="130" priority="2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129" priority="4" operator="lessThan">
      <formula>0</formula>
    </cfRule>
    <cfRule type="cellIs" dxfId="128" priority="5" operator="greaterThan">
      <formula>0</formula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"/>
  <sheetViews>
    <sheetView zoomScaleNormal="100" workbookViewId="0">
      <pane ySplit="6" topLeftCell="A10" activePane="bottomLeft" state="frozen"/>
      <selection pane="bottomLeft" activeCell="G30" sqref="G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78</v>
      </c>
      <c r="D2" s="111"/>
      <c r="E2" s="111"/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132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76.5" x14ac:dyDescent="0.2">
      <c r="A7" s="74">
        <v>1</v>
      </c>
      <c r="B7" s="76" t="s">
        <v>228</v>
      </c>
      <c r="C7" s="79" t="s">
        <v>242</v>
      </c>
      <c r="D7" s="169" t="s">
        <v>338</v>
      </c>
      <c r="E7" s="170" t="s">
        <v>232</v>
      </c>
      <c r="F7" s="171">
        <v>44785</v>
      </c>
      <c r="G7" s="172">
        <v>14000</v>
      </c>
      <c r="H7" s="173">
        <v>84906.04</v>
      </c>
      <c r="I7" s="76" t="str">
        <f>IF(YEAR($F7)=2021,G7,"-")</f>
        <v>-</v>
      </c>
      <c r="J7" s="76" t="str">
        <f>IF(YEAR($F7)=2021,H7,"-")</f>
        <v>-</v>
      </c>
      <c r="K7" s="76">
        <f>IF(YEAR($F7)=2022,G7,"-")</f>
        <v>14000</v>
      </c>
      <c r="L7" s="76">
        <f>IF(YEAR($F7)=2022,H7,"-")</f>
        <v>84906.04</v>
      </c>
      <c r="M7" s="76" t="str">
        <f>IF(YEAR($F7)&gt;2022,G7,"-")</f>
        <v>-</v>
      </c>
      <c r="N7" s="76" t="str">
        <f>IF(YEAR($F7)&gt;2022,H7,"-")</f>
        <v>-</v>
      </c>
      <c r="O7" s="76" t="s">
        <v>156</v>
      </c>
      <c r="P7" s="76"/>
      <c r="Q7" s="201">
        <f>H7-2*G7</f>
        <v>56906.039999999994</v>
      </c>
    </row>
    <row r="8" spans="1:17" ht="15" x14ac:dyDescent="0.2">
      <c r="A8" s="74">
        <v>2</v>
      </c>
      <c r="B8" s="76"/>
      <c r="C8" s="79"/>
      <c r="D8" s="79"/>
      <c r="E8" s="79"/>
      <c r="F8" s="67"/>
      <c r="G8" s="80"/>
      <c r="H8" s="80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5" x14ac:dyDescent="0.2">
      <c r="A9" s="74">
        <v>3</v>
      </c>
      <c r="B9" s="76"/>
      <c r="C9" s="79"/>
      <c r="D9" s="79"/>
      <c r="E9" s="79"/>
      <c r="F9" s="67"/>
      <c r="G9" s="80"/>
      <c r="H9" s="80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5" x14ac:dyDescent="0.2">
      <c r="A10" s="74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5" x14ac:dyDescent="0.2">
      <c r="A11" s="98">
        <v>5</v>
      </c>
      <c r="B11" s="79"/>
      <c r="C11" s="79"/>
      <c r="D11" s="79"/>
      <c r="E11" s="67"/>
      <c r="F11" s="80"/>
      <c r="G11" s="80"/>
      <c r="H11" s="80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5" x14ac:dyDescent="0.2">
      <c r="A12" s="98">
        <v>6</v>
      </c>
      <c r="B12" s="76"/>
      <c r="C12" s="76"/>
      <c r="D12" s="76"/>
      <c r="E12" s="67"/>
      <c r="F12" s="80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5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5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5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5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5" x14ac:dyDescent="0.2">
      <c r="A17" s="98">
        <v>11</v>
      </c>
      <c r="B17" s="79"/>
      <c r="C17" s="79"/>
      <c r="D17" s="76"/>
      <c r="E17" s="76"/>
      <c r="F17" s="67"/>
      <c r="G17" s="80"/>
      <c r="H17" s="80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5" x14ac:dyDescent="0.2">
      <c r="A18" s="98">
        <v>12</v>
      </c>
      <c r="B18" s="76"/>
      <c r="C18" s="76"/>
      <c r="D18" s="76"/>
      <c r="E18" s="76"/>
      <c r="F18" s="67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5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5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5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5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5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5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5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5.75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14000</v>
      </c>
      <c r="H28" s="85">
        <f>L28+N28</f>
        <v>84906.04</v>
      </c>
      <c r="I28" s="71"/>
      <c r="J28" s="72"/>
      <c r="K28" s="143">
        <f>SUM(K7:K26)</f>
        <v>14000</v>
      </c>
      <c r="L28" s="143">
        <f t="shared" ref="L28:N28" si="9">SUM(L7:L26)</f>
        <v>84906.04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56906.039999999994</v>
      </c>
    </row>
    <row r="29" spans="1:17" ht="18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14000</v>
      </c>
      <c r="H29" s="86">
        <f>SUM(H27:H28)</f>
        <v>84906.04</v>
      </c>
    </row>
    <row r="30" spans="1:17" ht="15.7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56906.039999999994</v>
      </c>
      <c r="I30" s="12"/>
      <c r="J30" s="12"/>
      <c r="K30" s="12"/>
      <c r="L30" s="12"/>
      <c r="M30" s="12"/>
      <c r="N30" s="12"/>
      <c r="O30" s="12"/>
    </row>
  </sheetData>
  <mergeCells count="3">
    <mergeCell ref="A27:F27"/>
    <mergeCell ref="A28:F28"/>
    <mergeCell ref="A29:F29"/>
  </mergeCells>
  <conditionalFormatting sqref="Q7:Q28">
    <cfRule type="cellIs" dxfId="127" priority="6" operator="lessThan">
      <formula>0</formula>
    </cfRule>
    <cfRule type="cellIs" dxfId="126" priority="7" operator="greaterThan">
      <formula>0</formula>
    </cfRule>
  </conditionalFormatting>
  <conditionalFormatting sqref="H30">
    <cfRule type="cellIs" dxfId="125" priority="1" operator="lessThan">
      <formula>0</formula>
    </cfRule>
    <cfRule type="cellIs" dxfId="1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pageSetup paperSize="9" orientation="portrait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F31" sqref="F31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83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16.5" customHeight="1" x14ac:dyDescent="0.2">
      <c r="A7" s="98">
        <v>1</v>
      </c>
      <c r="B7" s="76"/>
      <c r="C7" s="76"/>
      <c r="D7" s="76"/>
      <c r="E7" s="76"/>
      <c r="F7" s="76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7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76"/>
      <c r="H8" s="76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76"/>
      <c r="H9" s="76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76"/>
      <c r="H11" s="76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9"/>
      <c r="C12" s="79"/>
      <c r="D12" s="79"/>
      <c r="E12" s="67"/>
      <c r="F12" s="80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6"/>
      <c r="D17" s="76"/>
      <c r="E17" s="76"/>
      <c r="F17" s="76"/>
      <c r="G17" s="76"/>
      <c r="H17" s="76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79"/>
      <c r="C18" s="79"/>
      <c r="D18" s="79"/>
      <c r="E18" s="67"/>
      <c r="F18" s="80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6.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38.2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38.25" customHeight="1" x14ac:dyDescent="0.2">
      <c r="G32" s="84"/>
      <c r="H32" s="84"/>
    </row>
    <row r="33" spans="7:8" ht="38.25" customHeight="1" x14ac:dyDescent="0.2">
      <c r="G33" s="83"/>
      <c r="H33" s="83"/>
    </row>
    <row r="34" spans="7:8" ht="19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23" priority="16" operator="lessThan">
      <formula>0</formula>
    </cfRule>
    <cfRule type="cellIs" dxfId="122" priority="17" operator="greaterThan">
      <formula>0</formula>
    </cfRule>
  </conditionalFormatting>
  <conditionalFormatting sqref="H30">
    <cfRule type="cellIs" dxfId="121" priority="1" operator="lessThan">
      <formula>0</formula>
    </cfRule>
    <cfRule type="cellIs" dxfId="1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855468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79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ht="99.75" customHeight="1" x14ac:dyDescent="0.2">
      <c r="A7" s="98">
        <v>1</v>
      </c>
      <c r="B7" s="76" t="s">
        <v>246</v>
      </c>
      <c r="C7" s="76" t="s">
        <v>263</v>
      </c>
      <c r="D7" s="136" t="s">
        <v>247</v>
      </c>
      <c r="E7" s="155" t="s">
        <v>248</v>
      </c>
      <c r="F7" s="120">
        <v>44621</v>
      </c>
      <c r="G7" s="95">
        <v>71800</v>
      </c>
      <c r="H7" s="95">
        <v>0</v>
      </c>
      <c r="I7" s="76" t="str">
        <f>IF(YEAR($F7)=2021,G7,"-")</f>
        <v>-</v>
      </c>
      <c r="J7" s="76" t="str">
        <f>IF(YEAR($F7)=2021,H7,"-")</f>
        <v>-</v>
      </c>
      <c r="K7" s="76">
        <f>IF(YEAR($F7)=2022,G7,"-")</f>
        <v>71800</v>
      </c>
      <c r="L7" s="76">
        <f>IF(YEAR($F7)=2022,H7,"-")</f>
        <v>0</v>
      </c>
      <c r="M7" s="76" t="str">
        <f>IF(YEAR($F7)&gt;2022,G7,"-")</f>
        <v>-</v>
      </c>
      <c r="N7" s="76" t="str">
        <f>IF(YEAR($F7)&gt;2022,H7,"-")</f>
        <v>-</v>
      </c>
      <c r="O7" s="76" t="s">
        <v>156</v>
      </c>
      <c r="P7" s="76"/>
      <c r="Q7" s="201">
        <f>H7-2*G7</f>
        <v>-143600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76"/>
      <c r="H8" s="76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76"/>
      <c r="H9" s="76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76"/>
      <c r="H11" s="76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6"/>
      <c r="C12" s="76"/>
      <c r="D12" s="76"/>
      <c r="E12" s="76"/>
      <c r="F12" s="76"/>
      <c r="G12" s="76"/>
      <c r="H12" s="76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6"/>
      <c r="D17" s="76"/>
      <c r="E17" s="76"/>
      <c r="F17" s="76"/>
      <c r="G17" s="76"/>
      <c r="H17" s="76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76"/>
      <c r="C18" s="76"/>
      <c r="D18" s="76"/>
      <c r="E18" s="76"/>
      <c r="F18" s="76"/>
      <c r="G18" s="76"/>
      <c r="H18" s="76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71800</v>
      </c>
      <c r="H28" s="85">
        <f>L28+N28</f>
        <v>0</v>
      </c>
      <c r="I28" s="71"/>
      <c r="J28" s="72"/>
      <c r="K28" s="143">
        <f>SUM(K7:K26)</f>
        <v>71800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-143600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71800</v>
      </c>
      <c r="H29" s="86">
        <f>SUM(H27:H28)</f>
        <v>0</v>
      </c>
    </row>
    <row r="30" spans="1:17" s="12" customFormat="1" ht="16.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-143600</v>
      </c>
    </row>
    <row r="31" spans="1:17" ht="38.2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38.25" customHeight="1" x14ac:dyDescent="0.2">
      <c r="G32" s="84"/>
      <c r="H32" s="84"/>
    </row>
    <row r="33" spans="7:8" ht="38.25" customHeight="1" x14ac:dyDescent="0.2">
      <c r="G33" s="83"/>
      <c r="H33" s="83"/>
    </row>
    <row r="34" spans="7:8" ht="19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9" priority="16" operator="lessThan">
      <formula>0</formula>
    </cfRule>
    <cfRule type="cellIs" dxfId="118" priority="17" operator="greaterThan">
      <formula>0</formula>
    </cfRule>
  </conditionalFormatting>
  <conditionalFormatting sqref="H30">
    <cfRule type="cellIs" dxfId="117" priority="1" operator="lessThan">
      <formula>0</formula>
    </cfRule>
    <cfRule type="cellIs" dxfId="1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8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2" t="s">
        <v>129</v>
      </c>
    </row>
    <row r="2" spans="1:17" ht="15.75" x14ac:dyDescent="0.25">
      <c r="A2" s="132" t="s">
        <v>130</v>
      </c>
      <c r="B2" s="132"/>
      <c r="C2" s="133" t="s">
        <v>82</v>
      </c>
    </row>
    <row r="3" spans="1:17" ht="15.75" x14ac:dyDescent="0.25">
      <c r="A3" s="132" t="s">
        <v>131</v>
      </c>
      <c r="B3" s="132"/>
      <c r="C3" s="134">
        <f>'Virtuálny účet detailný prehľad'!C3</f>
        <v>2022</v>
      </c>
    </row>
    <row r="4" spans="1:17" ht="15.75" x14ac:dyDescent="0.25">
      <c r="A4" s="132" t="s">
        <v>142</v>
      </c>
      <c r="B4" s="132"/>
      <c r="C4" s="135">
        <f>'Virtuálny účet detailný prehľad'!C4</f>
        <v>44774</v>
      </c>
    </row>
    <row r="5" spans="1:17" ht="13.5" thickBot="1" x14ac:dyDescent="0.25"/>
    <row r="6" spans="1:17" ht="90" x14ac:dyDescent="0.2">
      <c r="A6" s="68" t="s">
        <v>61</v>
      </c>
      <c r="B6" s="77" t="s">
        <v>64</v>
      </c>
      <c r="C6" s="69" t="s">
        <v>127</v>
      </c>
      <c r="D6" s="69" t="s">
        <v>128</v>
      </c>
      <c r="E6" s="108" t="s">
        <v>186</v>
      </c>
      <c r="F6" s="69" t="s">
        <v>65</v>
      </c>
      <c r="G6" s="99" t="s">
        <v>76</v>
      </c>
      <c r="H6" s="100" t="s">
        <v>77</v>
      </c>
      <c r="I6" s="99" t="s">
        <v>158</v>
      </c>
      <c r="J6" s="100" t="s">
        <v>159</v>
      </c>
      <c r="K6" s="99" t="s">
        <v>162</v>
      </c>
      <c r="L6" s="142" t="s">
        <v>161</v>
      </c>
      <c r="M6" s="99" t="s">
        <v>160</v>
      </c>
      <c r="N6" s="100" t="s">
        <v>163</v>
      </c>
      <c r="O6" s="100" t="s">
        <v>138</v>
      </c>
      <c r="P6" s="100" t="s">
        <v>139</v>
      </c>
      <c r="Q6" s="179" t="s">
        <v>341</v>
      </c>
    </row>
    <row r="7" spans="1:17" x14ac:dyDescent="0.2">
      <c r="A7" s="98">
        <v>1</v>
      </c>
      <c r="B7" s="76"/>
      <c r="C7" s="79"/>
      <c r="D7" s="121"/>
      <c r="E7" s="123"/>
      <c r="F7" s="120"/>
      <c r="G7" s="95"/>
      <c r="H7" s="95"/>
      <c r="I7" s="76" t="str">
        <f>IF(YEAR($F7)=2021,G7,"-")</f>
        <v>-</v>
      </c>
      <c r="J7" s="76" t="str">
        <f>IF(YEAR($F7)=2021,H7,"-")</f>
        <v>-</v>
      </c>
      <c r="K7" s="76" t="str">
        <f>IF(YEAR($F7)=2022,G7,"-")</f>
        <v>-</v>
      </c>
      <c r="L7" s="76" t="str">
        <f>IF(YEAR($F7)=2022,H7,"-")</f>
        <v>-</v>
      </c>
      <c r="M7" s="76" t="str">
        <f>IF(YEAR($F7)&gt;2022,G7,"-")</f>
        <v>-</v>
      </c>
      <c r="N7" s="76" t="str">
        <f>IF(YEAR($F7)&gt;2022,H7,"-")</f>
        <v>-</v>
      </c>
      <c r="O7" s="76" t="s">
        <v>137</v>
      </c>
      <c r="P7" s="136"/>
      <c r="Q7" s="201">
        <f>H7-2*G7</f>
        <v>0</v>
      </c>
    </row>
    <row r="8" spans="1:17" ht="16.5" customHeight="1" x14ac:dyDescent="0.2">
      <c r="A8" s="98">
        <v>2</v>
      </c>
      <c r="B8" s="76"/>
      <c r="C8" s="76"/>
      <c r="D8" s="76"/>
      <c r="E8" s="76"/>
      <c r="F8" s="76"/>
      <c r="G8" s="76"/>
      <c r="H8" s="76"/>
      <c r="I8" s="76" t="str">
        <f t="shared" ref="I8:I26" si="0">IF(YEAR($F8)=2021,G8,"-")</f>
        <v>-</v>
      </c>
      <c r="J8" s="76" t="str">
        <f t="shared" ref="J8:J26" si="1">IF(YEAR($F8)=2021,H8,"-")</f>
        <v>-</v>
      </c>
      <c r="K8" s="76" t="str">
        <f t="shared" ref="K8:K26" si="2">IF(YEAR($F8)=2022,G8,"-")</f>
        <v>-</v>
      </c>
      <c r="L8" s="76" t="str">
        <f t="shared" ref="L8:L26" si="3">IF(YEAR($F8)=2022,H8,"-")</f>
        <v>-</v>
      </c>
      <c r="M8" s="76" t="str">
        <f t="shared" ref="M8:M26" si="4">IF(YEAR($F8)&gt;2022,G8,"-")</f>
        <v>-</v>
      </c>
      <c r="N8" s="76" t="str">
        <f t="shared" ref="N8:N26" si="5">IF(YEAR($F8)&gt;2022,H8,"-")</f>
        <v>-</v>
      </c>
      <c r="O8" s="76" t="s">
        <v>137</v>
      </c>
      <c r="P8" s="76"/>
      <c r="Q8" s="201">
        <f t="shared" ref="Q8:Q26" si="6">H8-2*G8</f>
        <v>0</v>
      </c>
    </row>
    <row r="9" spans="1:17" ht="16.5" customHeight="1" x14ac:dyDescent="0.2">
      <c r="A9" s="98">
        <v>3</v>
      </c>
      <c r="B9" s="76"/>
      <c r="C9" s="76"/>
      <c r="D9" s="76"/>
      <c r="E9" s="76"/>
      <c r="F9" s="76"/>
      <c r="G9" s="76"/>
      <c r="H9" s="76"/>
      <c r="I9" s="76" t="str">
        <f t="shared" si="0"/>
        <v>-</v>
      </c>
      <c r="J9" s="76" t="str">
        <f t="shared" si="1"/>
        <v>-</v>
      </c>
      <c r="K9" s="76" t="str">
        <f t="shared" si="2"/>
        <v>-</v>
      </c>
      <c r="L9" s="76" t="str">
        <f t="shared" si="3"/>
        <v>-</v>
      </c>
      <c r="M9" s="76" t="str">
        <f t="shared" si="4"/>
        <v>-</v>
      </c>
      <c r="N9" s="76" t="str">
        <f t="shared" si="5"/>
        <v>-</v>
      </c>
      <c r="O9" s="76" t="s">
        <v>137</v>
      </c>
      <c r="P9" s="76"/>
      <c r="Q9" s="201">
        <f t="shared" si="6"/>
        <v>0</v>
      </c>
    </row>
    <row r="10" spans="1:17" ht="16.5" customHeight="1" x14ac:dyDescent="0.2">
      <c r="A10" s="98">
        <v>4</v>
      </c>
      <c r="B10" s="76"/>
      <c r="C10" s="79"/>
      <c r="D10" s="79"/>
      <c r="E10" s="79"/>
      <c r="F10" s="67"/>
      <c r="G10" s="80"/>
      <c r="H10" s="80"/>
      <c r="I10" s="76" t="str">
        <f t="shared" si="0"/>
        <v>-</v>
      </c>
      <c r="J10" s="76" t="str">
        <f t="shared" si="1"/>
        <v>-</v>
      </c>
      <c r="K10" s="76" t="str">
        <f t="shared" si="2"/>
        <v>-</v>
      </c>
      <c r="L10" s="76" t="str">
        <f t="shared" si="3"/>
        <v>-</v>
      </c>
      <c r="M10" s="76" t="str">
        <f t="shared" si="4"/>
        <v>-</v>
      </c>
      <c r="N10" s="76" t="str">
        <f t="shared" si="5"/>
        <v>-</v>
      </c>
      <c r="O10" s="76" t="s">
        <v>137</v>
      </c>
      <c r="P10" s="76"/>
      <c r="Q10" s="201">
        <f t="shared" si="6"/>
        <v>0</v>
      </c>
    </row>
    <row r="11" spans="1:17" ht="16.5" customHeight="1" x14ac:dyDescent="0.2">
      <c r="A11" s="98">
        <v>5</v>
      </c>
      <c r="B11" s="76"/>
      <c r="C11" s="76"/>
      <c r="D11" s="76"/>
      <c r="E11" s="76"/>
      <c r="F11" s="76"/>
      <c r="G11" s="76"/>
      <c r="H11" s="76"/>
      <c r="I11" s="76" t="str">
        <f t="shared" si="0"/>
        <v>-</v>
      </c>
      <c r="J11" s="76" t="str">
        <f t="shared" si="1"/>
        <v>-</v>
      </c>
      <c r="K11" s="76" t="str">
        <f t="shared" si="2"/>
        <v>-</v>
      </c>
      <c r="L11" s="76" t="str">
        <f t="shared" si="3"/>
        <v>-</v>
      </c>
      <c r="M11" s="76" t="str">
        <f t="shared" si="4"/>
        <v>-</v>
      </c>
      <c r="N11" s="76" t="str">
        <f t="shared" si="5"/>
        <v>-</v>
      </c>
      <c r="O11" s="76" t="s">
        <v>137</v>
      </c>
      <c r="P11" s="76"/>
      <c r="Q11" s="201">
        <f t="shared" si="6"/>
        <v>0</v>
      </c>
    </row>
    <row r="12" spans="1:17" ht="16.5" customHeight="1" x14ac:dyDescent="0.2">
      <c r="A12" s="98">
        <v>6</v>
      </c>
      <c r="B12" s="79"/>
      <c r="C12" s="79"/>
      <c r="D12" s="79"/>
      <c r="E12" s="67"/>
      <c r="F12" s="80"/>
      <c r="G12" s="80"/>
      <c r="H12" s="80"/>
      <c r="I12" s="76" t="str">
        <f t="shared" si="0"/>
        <v>-</v>
      </c>
      <c r="J12" s="76" t="str">
        <f t="shared" si="1"/>
        <v>-</v>
      </c>
      <c r="K12" s="76" t="str">
        <f t="shared" si="2"/>
        <v>-</v>
      </c>
      <c r="L12" s="76" t="str">
        <f t="shared" si="3"/>
        <v>-</v>
      </c>
      <c r="M12" s="76" t="str">
        <f t="shared" si="4"/>
        <v>-</v>
      </c>
      <c r="N12" s="76" t="str">
        <f t="shared" si="5"/>
        <v>-</v>
      </c>
      <c r="O12" s="76" t="s">
        <v>137</v>
      </c>
      <c r="P12" s="76"/>
      <c r="Q12" s="201">
        <f t="shared" si="6"/>
        <v>0</v>
      </c>
    </row>
    <row r="13" spans="1:17" ht="16.5" customHeight="1" x14ac:dyDescent="0.2">
      <c r="A13" s="98">
        <v>7</v>
      </c>
      <c r="B13" s="76"/>
      <c r="C13" s="79"/>
      <c r="D13" s="79"/>
      <c r="E13" s="79"/>
      <c r="F13" s="67"/>
      <c r="G13" s="80"/>
      <c r="H13" s="80"/>
      <c r="I13" s="76" t="str">
        <f t="shared" si="0"/>
        <v>-</v>
      </c>
      <c r="J13" s="76" t="str">
        <f t="shared" si="1"/>
        <v>-</v>
      </c>
      <c r="K13" s="76" t="str">
        <f t="shared" si="2"/>
        <v>-</v>
      </c>
      <c r="L13" s="76" t="str">
        <f t="shared" si="3"/>
        <v>-</v>
      </c>
      <c r="M13" s="76" t="str">
        <f t="shared" si="4"/>
        <v>-</v>
      </c>
      <c r="N13" s="76" t="str">
        <f t="shared" si="5"/>
        <v>-</v>
      </c>
      <c r="O13" s="76" t="s">
        <v>137</v>
      </c>
      <c r="P13" s="76"/>
      <c r="Q13" s="201">
        <f t="shared" si="6"/>
        <v>0</v>
      </c>
    </row>
    <row r="14" spans="1:17" ht="16.5" customHeight="1" x14ac:dyDescent="0.2">
      <c r="A14" s="98">
        <v>8</v>
      </c>
      <c r="B14" s="76"/>
      <c r="C14" s="79"/>
      <c r="D14" s="79"/>
      <c r="E14" s="79"/>
      <c r="F14" s="67"/>
      <c r="G14" s="80"/>
      <c r="H14" s="80"/>
      <c r="I14" s="76" t="str">
        <f t="shared" si="0"/>
        <v>-</v>
      </c>
      <c r="J14" s="76" t="str">
        <f t="shared" si="1"/>
        <v>-</v>
      </c>
      <c r="K14" s="76" t="str">
        <f t="shared" si="2"/>
        <v>-</v>
      </c>
      <c r="L14" s="76" t="str">
        <f t="shared" si="3"/>
        <v>-</v>
      </c>
      <c r="M14" s="76" t="str">
        <f t="shared" si="4"/>
        <v>-</v>
      </c>
      <c r="N14" s="76" t="str">
        <f t="shared" si="5"/>
        <v>-</v>
      </c>
      <c r="O14" s="76" t="s">
        <v>137</v>
      </c>
      <c r="P14" s="76"/>
      <c r="Q14" s="201">
        <f t="shared" si="6"/>
        <v>0</v>
      </c>
    </row>
    <row r="15" spans="1:17" ht="16.5" customHeight="1" x14ac:dyDescent="0.2">
      <c r="A15" s="98">
        <v>9</v>
      </c>
      <c r="B15" s="76"/>
      <c r="C15" s="79"/>
      <c r="D15" s="79"/>
      <c r="E15" s="79"/>
      <c r="F15" s="67"/>
      <c r="G15" s="80"/>
      <c r="H15" s="80"/>
      <c r="I15" s="76" t="str">
        <f t="shared" si="0"/>
        <v>-</v>
      </c>
      <c r="J15" s="76" t="str">
        <f t="shared" si="1"/>
        <v>-</v>
      </c>
      <c r="K15" s="76" t="str">
        <f t="shared" si="2"/>
        <v>-</v>
      </c>
      <c r="L15" s="76" t="str">
        <f t="shared" si="3"/>
        <v>-</v>
      </c>
      <c r="M15" s="76" t="str">
        <f t="shared" si="4"/>
        <v>-</v>
      </c>
      <c r="N15" s="76" t="str">
        <f t="shared" si="5"/>
        <v>-</v>
      </c>
      <c r="O15" s="76" t="s">
        <v>137</v>
      </c>
      <c r="P15" s="76"/>
      <c r="Q15" s="201">
        <f t="shared" si="6"/>
        <v>0</v>
      </c>
    </row>
    <row r="16" spans="1:17" ht="16.5" customHeight="1" x14ac:dyDescent="0.2">
      <c r="A16" s="98">
        <v>10</v>
      </c>
      <c r="B16" s="76"/>
      <c r="C16" s="79"/>
      <c r="D16" s="79"/>
      <c r="E16" s="79"/>
      <c r="F16" s="67"/>
      <c r="G16" s="80"/>
      <c r="H16" s="80"/>
      <c r="I16" s="76" t="str">
        <f t="shared" si="0"/>
        <v>-</v>
      </c>
      <c r="J16" s="76" t="str">
        <f t="shared" si="1"/>
        <v>-</v>
      </c>
      <c r="K16" s="76" t="str">
        <f t="shared" si="2"/>
        <v>-</v>
      </c>
      <c r="L16" s="76" t="str">
        <f t="shared" si="3"/>
        <v>-</v>
      </c>
      <c r="M16" s="76" t="str">
        <f t="shared" si="4"/>
        <v>-</v>
      </c>
      <c r="N16" s="76" t="str">
        <f t="shared" si="5"/>
        <v>-</v>
      </c>
      <c r="O16" s="76" t="s">
        <v>137</v>
      </c>
      <c r="P16" s="76"/>
      <c r="Q16" s="201">
        <f t="shared" si="6"/>
        <v>0</v>
      </c>
    </row>
    <row r="17" spans="1:17" ht="16.5" customHeight="1" x14ac:dyDescent="0.2">
      <c r="A17" s="98">
        <v>11</v>
      </c>
      <c r="B17" s="76"/>
      <c r="C17" s="76"/>
      <c r="D17" s="76"/>
      <c r="E17" s="76"/>
      <c r="F17" s="76"/>
      <c r="G17" s="76"/>
      <c r="H17" s="76"/>
      <c r="I17" s="76" t="str">
        <f t="shared" si="0"/>
        <v>-</v>
      </c>
      <c r="J17" s="76" t="str">
        <f t="shared" si="1"/>
        <v>-</v>
      </c>
      <c r="K17" s="76" t="str">
        <f t="shared" si="2"/>
        <v>-</v>
      </c>
      <c r="L17" s="76" t="str">
        <f t="shared" si="3"/>
        <v>-</v>
      </c>
      <c r="M17" s="76" t="str">
        <f t="shared" si="4"/>
        <v>-</v>
      </c>
      <c r="N17" s="76" t="str">
        <f t="shared" si="5"/>
        <v>-</v>
      </c>
      <c r="O17" s="76" t="s">
        <v>137</v>
      </c>
      <c r="P17" s="76"/>
      <c r="Q17" s="201">
        <f t="shared" si="6"/>
        <v>0</v>
      </c>
    </row>
    <row r="18" spans="1:17" ht="16.5" customHeight="1" x14ac:dyDescent="0.2">
      <c r="A18" s="98">
        <v>12</v>
      </c>
      <c r="B18" s="79"/>
      <c r="C18" s="79"/>
      <c r="D18" s="79"/>
      <c r="E18" s="67"/>
      <c r="F18" s="80"/>
      <c r="G18" s="80"/>
      <c r="H18" s="80"/>
      <c r="I18" s="76" t="str">
        <f t="shared" si="0"/>
        <v>-</v>
      </c>
      <c r="J18" s="76" t="str">
        <f t="shared" si="1"/>
        <v>-</v>
      </c>
      <c r="K18" s="76" t="str">
        <f t="shared" si="2"/>
        <v>-</v>
      </c>
      <c r="L18" s="76" t="str">
        <f t="shared" si="3"/>
        <v>-</v>
      </c>
      <c r="M18" s="76" t="str">
        <f t="shared" si="4"/>
        <v>-</v>
      </c>
      <c r="N18" s="76" t="str">
        <f t="shared" si="5"/>
        <v>-</v>
      </c>
      <c r="O18" s="76" t="s">
        <v>137</v>
      </c>
      <c r="P18" s="76"/>
      <c r="Q18" s="201">
        <f t="shared" si="6"/>
        <v>0</v>
      </c>
    </row>
    <row r="19" spans="1:17" ht="16.5" customHeight="1" x14ac:dyDescent="0.2">
      <c r="A19" s="98">
        <v>13</v>
      </c>
      <c r="B19" s="76"/>
      <c r="C19" s="79"/>
      <c r="D19" s="79"/>
      <c r="E19" s="79"/>
      <c r="F19" s="67"/>
      <c r="G19" s="80"/>
      <c r="H19" s="80"/>
      <c r="I19" s="76" t="str">
        <f t="shared" si="0"/>
        <v>-</v>
      </c>
      <c r="J19" s="76" t="str">
        <f t="shared" si="1"/>
        <v>-</v>
      </c>
      <c r="K19" s="76" t="str">
        <f t="shared" si="2"/>
        <v>-</v>
      </c>
      <c r="L19" s="76" t="str">
        <f t="shared" si="3"/>
        <v>-</v>
      </c>
      <c r="M19" s="76" t="str">
        <f t="shared" si="4"/>
        <v>-</v>
      </c>
      <c r="N19" s="76" t="str">
        <f t="shared" si="5"/>
        <v>-</v>
      </c>
      <c r="O19" s="76" t="s">
        <v>137</v>
      </c>
      <c r="P19" s="76"/>
      <c r="Q19" s="201">
        <f t="shared" si="6"/>
        <v>0</v>
      </c>
    </row>
    <row r="20" spans="1:17" ht="16.5" customHeight="1" x14ac:dyDescent="0.2">
      <c r="A20" s="98">
        <v>14</v>
      </c>
      <c r="B20" s="76"/>
      <c r="C20" s="79"/>
      <c r="D20" s="79"/>
      <c r="E20" s="79"/>
      <c r="F20" s="67"/>
      <c r="G20" s="80"/>
      <c r="H20" s="80"/>
      <c r="I20" s="76" t="str">
        <f t="shared" si="0"/>
        <v>-</v>
      </c>
      <c r="J20" s="76" t="str">
        <f t="shared" si="1"/>
        <v>-</v>
      </c>
      <c r="K20" s="76" t="str">
        <f t="shared" si="2"/>
        <v>-</v>
      </c>
      <c r="L20" s="76" t="str">
        <f t="shared" si="3"/>
        <v>-</v>
      </c>
      <c r="M20" s="76" t="str">
        <f t="shared" si="4"/>
        <v>-</v>
      </c>
      <c r="N20" s="76" t="str">
        <f t="shared" si="5"/>
        <v>-</v>
      </c>
      <c r="O20" s="76" t="s">
        <v>137</v>
      </c>
      <c r="P20" s="76"/>
      <c r="Q20" s="201">
        <f t="shared" si="6"/>
        <v>0</v>
      </c>
    </row>
    <row r="21" spans="1:17" ht="16.5" customHeight="1" x14ac:dyDescent="0.2">
      <c r="A21" s="98">
        <v>15</v>
      </c>
      <c r="B21" s="76"/>
      <c r="C21" s="79"/>
      <c r="D21" s="79"/>
      <c r="E21" s="79"/>
      <c r="F21" s="67"/>
      <c r="G21" s="80"/>
      <c r="H21" s="80"/>
      <c r="I21" s="76" t="str">
        <f t="shared" si="0"/>
        <v>-</v>
      </c>
      <c r="J21" s="76" t="str">
        <f t="shared" si="1"/>
        <v>-</v>
      </c>
      <c r="K21" s="76" t="str">
        <f t="shared" si="2"/>
        <v>-</v>
      </c>
      <c r="L21" s="76" t="str">
        <f t="shared" si="3"/>
        <v>-</v>
      </c>
      <c r="M21" s="76" t="str">
        <f t="shared" si="4"/>
        <v>-</v>
      </c>
      <c r="N21" s="76" t="str">
        <f t="shared" si="5"/>
        <v>-</v>
      </c>
      <c r="O21" s="76" t="s">
        <v>137</v>
      </c>
      <c r="P21" s="76"/>
      <c r="Q21" s="201">
        <f t="shared" si="6"/>
        <v>0</v>
      </c>
    </row>
    <row r="22" spans="1:17" ht="16.5" customHeight="1" x14ac:dyDescent="0.2">
      <c r="A22" s="98">
        <v>16</v>
      </c>
      <c r="B22" s="76"/>
      <c r="C22" s="79"/>
      <c r="D22" s="79"/>
      <c r="E22" s="79"/>
      <c r="F22" s="67"/>
      <c r="G22" s="80"/>
      <c r="H22" s="80"/>
      <c r="I22" s="76" t="str">
        <f t="shared" si="0"/>
        <v>-</v>
      </c>
      <c r="J22" s="76" t="str">
        <f t="shared" si="1"/>
        <v>-</v>
      </c>
      <c r="K22" s="76" t="str">
        <f t="shared" si="2"/>
        <v>-</v>
      </c>
      <c r="L22" s="76" t="str">
        <f t="shared" si="3"/>
        <v>-</v>
      </c>
      <c r="M22" s="76" t="str">
        <f t="shared" si="4"/>
        <v>-</v>
      </c>
      <c r="N22" s="76" t="str">
        <f t="shared" si="5"/>
        <v>-</v>
      </c>
      <c r="O22" s="76" t="s">
        <v>137</v>
      </c>
      <c r="P22" s="76"/>
      <c r="Q22" s="201">
        <f t="shared" si="6"/>
        <v>0</v>
      </c>
    </row>
    <row r="23" spans="1:17" ht="16.5" customHeight="1" x14ac:dyDescent="0.2">
      <c r="A23" s="98">
        <v>17</v>
      </c>
      <c r="B23" s="76"/>
      <c r="C23" s="79"/>
      <c r="D23" s="79"/>
      <c r="E23" s="79"/>
      <c r="F23" s="67"/>
      <c r="G23" s="80"/>
      <c r="H23" s="80"/>
      <c r="I23" s="76" t="str">
        <f t="shared" si="0"/>
        <v>-</v>
      </c>
      <c r="J23" s="76" t="str">
        <f t="shared" si="1"/>
        <v>-</v>
      </c>
      <c r="K23" s="76" t="str">
        <f t="shared" si="2"/>
        <v>-</v>
      </c>
      <c r="L23" s="76" t="str">
        <f t="shared" si="3"/>
        <v>-</v>
      </c>
      <c r="M23" s="76" t="str">
        <f t="shared" si="4"/>
        <v>-</v>
      </c>
      <c r="N23" s="76" t="str">
        <f t="shared" si="5"/>
        <v>-</v>
      </c>
      <c r="O23" s="76" t="s">
        <v>137</v>
      </c>
      <c r="P23" s="76"/>
      <c r="Q23" s="201">
        <f t="shared" si="6"/>
        <v>0</v>
      </c>
    </row>
    <row r="24" spans="1:17" ht="16.5" customHeight="1" x14ac:dyDescent="0.2">
      <c r="A24" s="98">
        <v>18</v>
      </c>
      <c r="B24" s="76"/>
      <c r="C24" s="79"/>
      <c r="D24" s="79"/>
      <c r="E24" s="79"/>
      <c r="F24" s="67"/>
      <c r="G24" s="80"/>
      <c r="H24" s="80"/>
      <c r="I24" s="76" t="str">
        <f t="shared" si="0"/>
        <v>-</v>
      </c>
      <c r="J24" s="76" t="str">
        <f t="shared" si="1"/>
        <v>-</v>
      </c>
      <c r="K24" s="76" t="str">
        <f t="shared" si="2"/>
        <v>-</v>
      </c>
      <c r="L24" s="76" t="str">
        <f t="shared" si="3"/>
        <v>-</v>
      </c>
      <c r="M24" s="76" t="str">
        <f t="shared" si="4"/>
        <v>-</v>
      </c>
      <c r="N24" s="76" t="str">
        <f t="shared" si="5"/>
        <v>-</v>
      </c>
      <c r="O24" s="76" t="s">
        <v>137</v>
      </c>
      <c r="P24" s="76"/>
      <c r="Q24" s="201">
        <f t="shared" si="6"/>
        <v>0</v>
      </c>
    </row>
    <row r="25" spans="1:17" ht="16.5" customHeight="1" x14ac:dyDescent="0.2">
      <c r="A25" s="98">
        <v>19</v>
      </c>
      <c r="B25" s="76"/>
      <c r="C25" s="79"/>
      <c r="D25" s="79"/>
      <c r="E25" s="79"/>
      <c r="F25" s="67"/>
      <c r="G25" s="80"/>
      <c r="H25" s="80"/>
      <c r="I25" s="76" t="str">
        <f t="shared" si="0"/>
        <v>-</v>
      </c>
      <c r="J25" s="76" t="str">
        <f t="shared" si="1"/>
        <v>-</v>
      </c>
      <c r="K25" s="76" t="str">
        <f t="shared" si="2"/>
        <v>-</v>
      </c>
      <c r="L25" s="76" t="str">
        <f t="shared" si="3"/>
        <v>-</v>
      </c>
      <c r="M25" s="76" t="str">
        <f t="shared" si="4"/>
        <v>-</v>
      </c>
      <c r="N25" s="76" t="str">
        <f t="shared" si="5"/>
        <v>-</v>
      </c>
      <c r="O25" s="76" t="s">
        <v>137</v>
      </c>
      <c r="P25" s="76"/>
      <c r="Q25" s="201">
        <f t="shared" si="6"/>
        <v>0</v>
      </c>
    </row>
    <row r="26" spans="1:17" ht="16.5" customHeight="1" thickBot="1" x14ac:dyDescent="0.25">
      <c r="A26" s="98">
        <v>20</v>
      </c>
      <c r="B26" s="78"/>
      <c r="C26" s="79"/>
      <c r="D26" s="79"/>
      <c r="E26" s="79"/>
      <c r="F26" s="67"/>
      <c r="G26" s="80"/>
      <c r="H26" s="80"/>
      <c r="I26" s="76" t="str">
        <f t="shared" si="0"/>
        <v>-</v>
      </c>
      <c r="J26" s="76" t="str">
        <f t="shared" si="1"/>
        <v>-</v>
      </c>
      <c r="K26" s="76" t="str">
        <f t="shared" si="2"/>
        <v>-</v>
      </c>
      <c r="L26" s="76" t="str">
        <f t="shared" si="3"/>
        <v>-</v>
      </c>
      <c r="M26" s="76" t="str">
        <f t="shared" si="4"/>
        <v>-</v>
      </c>
      <c r="N26" s="76" t="str">
        <f t="shared" si="5"/>
        <v>-</v>
      </c>
      <c r="O26" s="76" t="s">
        <v>137</v>
      </c>
      <c r="P26" s="76"/>
      <c r="Q26" s="201">
        <f t="shared" si="6"/>
        <v>0</v>
      </c>
    </row>
    <row r="27" spans="1:17" ht="15.75" thickBot="1" x14ac:dyDescent="0.25">
      <c r="A27" s="295" t="s">
        <v>62</v>
      </c>
      <c r="B27" s="296"/>
      <c r="C27" s="296"/>
      <c r="D27" s="296"/>
      <c r="E27" s="296"/>
      <c r="F27" s="297"/>
      <c r="G27" s="85">
        <f>I27</f>
        <v>0</v>
      </c>
      <c r="H27" s="85">
        <f>J27</f>
        <v>0</v>
      </c>
      <c r="I27" s="81">
        <f>SUM(I7:I26)</f>
        <v>0</v>
      </c>
      <c r="J27" s="81">
        <f t="shared" ref="J27" si="7">SUM(J7:J26)</f>
        <v>0</v>
      </c>
      <c r="K27" s="81"/>
      <c r="L27" s="81"/>
      <c r="M27" s="81"/>
      <c r="N27" s="81"/>
      <c r="O27" s="81">
        <f>SUM(O7:O26)</f>
        <v>0</v>
      </c>
      <c r="P27" s="81">
        <f t="shared" ref="P27" si="8">SUM(P7:P26)</f>
        <v>0</v>
      </c>
      <c r="Q27" s="202"/>
    </row>
    <row r="28" spans="1:17" ht="15.75" thickBot="1" x14ac:dyDescent="0.25">
      <c r="A28" s="295" t="s">
        <v>63</v>
      </c>
      <c r="B28" s="296"/>
      <c r="C28" s="296"/>
      <c r="D28" s="296"/>
      <c r="E28" s="296"/>
      <c r="F28" s="297"/>
      <c r="G28" s="85">
        <f>K28+M28</f>
        <v>0</v>
      </c>
      <c r="H28" s="85">
        <f>L28+N28</f>
        <v>0</v>
      </c>
      <c r="I28" s="71"/>
      <c r="J28" s="72"/>
      <c r="K28" s="143">
        <f>SUM(K7:K26)</f>
        <v>0</v>
      </c>
      <c r="L28" s="143">
        <f t="shared" ref="L28:N28" si="9">SUM(L7:L26)</f>
        <v>0</v>
      </c>
      <c r="M28" s="143">
        <f t="shared" si="9"/>
        <v>0</v>
      </c>
      <c r="N28" s="143">
        <f t="shared" si="9"/>
        <v>0</v>
      </c>
      <c r="O28" s="72"/>
      <c r="P28" s="72"/>
      <c r="Q28" s="203">
        <f>SUM(Q7:Q26)</f>
        <v>0</v>
      </c>
    </row>
    <row r="29" spans="1:17" ht="19.5" customHeight="1" thickBot="1" x14ac:dyDescent="0.25">
      <c r="A29" s="298" t="s">
        <v>74</v>
      </c>
      <c r="B29" s="299"/>
      <c r="C29" s="299"/>
      <c r="D29" s="299"/>
      <c r="E29" s="299"/>
      <c r="F29" s="300"/>
      <c r="G29" s="86">
        <f>G27+G28</f>
        <v>0</v>
      </c>
      <c r="H29" s="86">
        <f>SUM(H27:H28)</f>
        <v>0</v>
      </c>
    </row>
    <row r="30" spans="1:17" s="12" customFormat="1" ht="16.5" customHeight="1" thickBot="1" x14ac:dyDescent="0.25">
      <c r="A30" s="91" t="s">
        <v>166</v>
      </c>
      <c r="B30" s="91"/>
      <c r="C30" s="91"/>
      <c r="D30" s="91"/>
      <c r="E30" s="91"/>
      <c r="F30" s="91"/>
      <c r="G30" s="92"/>
      <c r="H30" s="204">
        <f>Q28</f>
        <v>0</v>
      </c>
    </row>
    <row r="31" spans="1:17" ht="38.25" customHeight="1" x14ac:dyDescent="0.2">
      <c r="G31" s="82"/>
      <c r="H31" s="82"/>
      <c r="I31" s="82"/>
      <c r="J31" s="82"/>
      <c r="K31" s="82"/>
      <c r="L31" s="82"/>
      <c r="M31" s="82"/>
      <c r="N31" s="82"/>
    </row>
    <row r="32" spans="1:17" ht="38.25" customHeight="1" x14ac:dyDescent="0.2">
      <c r="G32" s="84"/>
      <c r="H32" s="84"/>
    </row>
    <row r="33" spans="7:8" ht="38.25" customHeight="1" x14ac:dyDescent="0.2">
      <c r="G33" s="83"/>
      <c r="H33" s="83"/>
    </row>
    <row r="34" spans="7:8" ht="19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5" priority="6" operator="lessThan">
      <formula>0</formula>
    </cfRule>
    <cfRule type="cellIs" dxfId="114" priority="7" operator="greaterThan">
      <formula>0</formula>
    </cfRule>
  </conditionalFormatting>
  <conditionalFormatting sqref="H30">
    <cfRule type="cellIs" dxfId="113" priority="1" operator="lessThan">
      <formula>0</formula>
    </cfRule>
    <cfRule type="cellIs" dxfId="1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- predbežný</vt:lpstr>
      <vt:lpstr>Virtuálny účet celkový</vt:lpstr>
      <vt:lpstr>MH </vt:lpstr>
      <vt:lpstr>MF</vt:lpstr>
      <vt:lpstr>MV</vt:lpstr>
      <vt:lpstr>MDV</vt:lpstr>
      <vt:lpstr>MPRV</vt:lpstr>
      <vt:lpstr>MO</vt:lpstr>
      <vt:lpstr>MS</vt:lpstr>
      <vt:lpstr>MZVEZ</vt:lpstr>
      <vt:lpstr>MPSVR</vt:lpstr>
      <vt:lpstr>MŽP</vt:lpstr>
      <vt:lpstr>MŠVVŠ</vt:lpstr>
      <vt:lpstr>MK</vt:lpstr>
      <vt:lpstr>MZ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SP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2022-08-04T06:04:14Z</dcterms:modified>
</cp:coreProperties>
</file>