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ento_zošit" defaultThemeVersion="164011"/>
  <bookViews>
    <workbookView xWindow="0" yWindow="0" windowWidth="19200" windowHeight="7010" firstSheet="3" activeTab="4"/>
  </bookViews>
  <sheets>
    <sheet name="Input_nad_mil" sheetId="9" state="hidden" r:id="rId1"/>
    <sheet name="Poznámky" sheetId="60" r:id="rId2"/>
    <sheet name="Data" sheetId="53" r:id="rId3"/>
    <sheet name="Priorizovaný zásobník" sheetId="62" r:id="rId4"/>
    <sheet name="Priorizovaný zásobník (2)" sheetId="64" r:id="rId5"/>
    <sheet name="Vychodiská" sheetId="12" r:id="rId6"/>
    <sheet name="Investície" sheetId="59" r:id="rId7"/>
    <sheet name="emisie_CO2" sheetId="54" r:id="rId8"/>
    <sheet name="emisie_ostatné" sheetId="55" r:id="rId9"/>
    <sheet name="komunálny odpad" sheetId="56" r:id="rId10"/>
    <sheet name="zmena cien tepla" sheetId="57" r:id="rId11"/>
    <sheet name="výrobné a prevádzkové n" sheetId="58" r:id="rId12"/>
    <sheet name="Input" sheetId="8" state="hidden" r:id="rId13"/>
  </sheets>
  <definedNames>
    <definedName name="_xlnm._FilterDatabase" localSheetId="2" hidden="1">Data!$A$2:$AS$42</definedName>
    <definedName name="_xlnm._FilterDatabase" localSheetId="3" hidden="1">'Priorizovaný zásobník'!$A$2:$Q$42</definedName>
    <definedName name="_xlnm._FilterDatabase" localSheetId="4" hidden="1">'Priorizovaný zásobník (2)'!$A$2:$O$44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58" l="1"/>
  <c r="B4" i="58"/>
  <c r="C4" i="58"/>
  <c r="A5" i="58"/>
  <c r="B5" i="58"/>
  <c r="C5" i="58"/>
  <c r="A6" i="58"/>
  <c r="B6" i="58"/>
  <c r="C6" i="58"/>
  <c r="A7" i="58"/>
  <c r="B7" i="58"/>
  <c r="C7" i="58"/>
  <c r="A8" i="58"/>
  <c r="B8" i="58"/>
  <c r="C8" i="58"/>
  <c r="A9" i="58"/>
  <c r="B9" i="58"/>
  <c r="C9" i="58"/>
  <c r="A10" i="58"/>
  <c r="B10" i="58"/>
  <c r="C10" i="58"/>
  <c r="A11" i="58"/>
  <c r="B11" i="58"/>
  <c r="C11" i="58"/>
  <c r="A12" i="58"/>
  <c r="B12" i="58"/>
  <c r="C12" i="58"/>
  <c r="A13" i="58"/>
  <c r="B13" i="58"/>
  <c r="C13" i="58"/>
  <c r="A14" i="58"/>
  <c r="B14" i="58"/>
  <c r="C14" i="58"/>
  <c r="A15" i="58"/>
  <c r="B15" i="58"/>
  <c r="C15" i="58"/>
  <c r="A16" i="58"/>
  <c r="B16" i="58"/>
  <c r="C16" i="58"/>
  <c r="A17" i="58"/>
  <c r="B17" i="58"/>
  <c r="C17" i="58"/>
  <c r="A18" i="58"/>
  <c r="B18" i="58"/>
  <c r="C18" i="58"/>
  <c r="A19" i="58"/>
  <c r="B19" i="58"/>
  <c r="C19" i="58"/>
  <c r="A20" i="58"/>
  <c r="B20" i="58"/>
  <c r="C20" i="58"/>
  <c r="A21" i="58"/>
  <c r="B21" i="58"/>
  <c r="C21" i="58"/>
  <c r="A22" i="58"/>
  <c r="B22" i="58"/>
  <c r="C22" i="58"/>
  <c r="A23" i="58"/>
  <c r="B23" i="58"/>
  <c r="C23" i="58"/>
  <c r="A24" i="58"/>
  <c r="B24" i="58"/>
  <c r="C24" i="58"/>
  <c r="A25" i="58"/>
  <c r="B25" i="58"/>
  <c r="C25" i="58"/>
  <c r="A26" i="58"/>
  <c r="B26" i="58"/>
  <c r="C26" i="58"/>
  <c r="A27" i="58"/>
  <c r="B27" i="58"/>
  <c r="C27" i="58"/>
  <c r="A28" i="58"/>
  <c r="B28" i="58"/>
  <c r="C28" i="58"/>
  <c r="A29" i="58"/>
  <c r="B29" i="58"/>
  <c r="C29" i="58"/>
  <c r="A30" i="58"/>
  <c r="B30" i="58"/>
  <c r="C30" i="58"/>
  <c r="A31" i="58"/>
  <c r="B31" i="58"/>
  <c r="C31" i="58"/>
  <c r="A32" i="58"/>
  <c r="B32" i="58"/>
  <c r="C32" i="58"/>
  <c r="A33" i="58"/>
  <c r="B33" i="58"/>
  <c r="C33" i="58"/>
  <c r="A34" i="58"/>
  <c r="B34" i="58"/>
  <c r="C34" i="58"/>
  <c r="A35" i="58"/>
  <c r="B35" i="58"/>
  <c r="C35" i="58"/>
  <c r="A36" i="58"/>
  <c r="B36" i="58"/>
  <c r="C36" i="58"/>
  <c r="A37" i="58"/>
  <c r="B37" i="58"/>
  <c r="C37" i="58"/>
  <c r="A38" i="58"/>
  <c r="B38" i="58"/>
  <c r="C38" i="58"/>
  <c r="A39" i="58"/>
  <c r="B39" i="58"/>
  <c r="C39" i="58"/>
  <c r="A40" i="58"/>
  <c r="B40" i="58"/>
  <c r="C40" i="58"/>
  <c r="A41" i="58"/>
  <c r="B41" i="58"/>
  <c r="C41" i="58"/>
  <c r="A42" i="58"/>
  <c r="B42" i="58"/>
  <c r="C42" i="58"/>
  <c r="B3" i="58"/>
  <c r="C3" i="58"/>
  <c r="A3" i="58"/>
  <c r="A4" i="57"/>
  <c r="B4" i="57"/>
  <c r="C4" i="57"/>
  <c r="A5" i="57"/>
  <c r="B5" i="57"/>
  <c r="C5" i="57"/>
  <c r="A6" i="57"/>
  <c r="B6" i="57"/>
  <c r="C6" i="57"/>
  <c r="A7" i="57"/>
  <c r="B7" i="57"/>
  <c r="C7" i="57"/>
  <c r="A8" i="57"/>
  <c r="B8" i="57"/>
  <c r="C8" i="57"/>
  <c r="A9" i="57"/>
  <c r="B9" i="57"/>
  <c r="C9" i="57"/>
  <c r="A10" i="57"/>
  <c r="B10" i="57"/>
  <c r="C10" i="57"/>
  <c r="A11" i="57"/>
  <c r="B11" i="57"/>
  <c r="C11" i="57"/>
  <c r="A12" i="57"/>
  <c r="B12" i="57"/>
  <c r="C12" i="57"/>
  <c r="A13" i="57"/>
  <c r="B13" i="57"/>
  <c r="C13" i="57"/>
  <c r="A14" i="57"/>
  <c r="B14" i="57"/>
  <c r="C14" i="57"/>
  <c r="A15" i="57"/>
  <c r="B15" i="57"/>
  <c r="C15" i="57"/>
  <c r="A16" i="57"/>
  <c r="B16" i="57"/>
  <c r="C16" i="57"/>
  <c r="A17" i="57"/>
  <c r="B17" i="57"/>
  <c r="C17" i="57"/>
  <c r="A18" i="57"/>
  <c r="B18" i="57"/>
  <c r="C18" i="57"/>
  <c r="A19" i="57"/>
  <c r="B19" i="57"/>
  <c r="C19" i="57"/>
  <c r="A20" i="57"/>
  <c r="B20" i="57"/>
  <c r="C20" i="57"/>
  <c r="A21" i="57"/>
  <c r="B21" i="57"/>
  <c r="C21" i="57"/>
  <c r="A22" i="57"/>
  <c r="B22" i="57"/>
  <c r="C22" i="57"/>
  <c r="A23" i="57"/>
  <c r="B23" i="57"/>
  <c r="C23" i="57"/>
  <c r="A24" i="57"/>
  <c r="B24" i="57"/>
  <c r="C24" i="57"/>
  <c r="A25" i="57"/>
  <c r="B25" i="57"/>
  <c r="C25" i="57"/>
  <c r="A26" i="57"/>
  <c r="B26" i="57"/>
  <c r="C26" i="57"/>
  <c r="A27" i="57"/>
  <c r="B27" i="57"/>
  <c r="C27" i="57"/>
  <c r="A28" i="57"/>
  <c r="B28" i="57"/>
  <c r="C28" i="57"/>
  <c r="A29" i="57"/>
  <c r="B29" i="57"/>
  <c r="C29" i="57"/>
  <c r="A30" i="57"/>
  <c r="B30" i="57"/>
  <c r="C30" i="57"/>
  <c r="A31" i="57"/>
  <c r="B31" i="57"/>
  <c r="C31" i="57"/>
  <c r="A32" i="57"/>
  <c r="B32" i="57"/>
  <c r="C32" i="57"/>
  <c r="A33" i="57"/>
  <c r="B33" i="57"/>
  <c r="C33" i="57"/>
  <c r="A34" i="57"/>
  <c r="B34" i="57"/>
  <c r="C34" i="57"/>
  <c r="A35" i="57"/>
  <c r="B35" i="57"/>
  <c r="C35" i="57"/>
  <c r="A36" i="57"/>
  <c r="B36" i="57"/>
  <c r="C36" i="57"/>
  <c r="A37" i="57"/>
  <c r="B37" i="57"/>
  <c r="C37" i="57"/>
  <c r="A38" i="57"/>
  <c r="B38" i="57"/>
  <c r="C38" i="57"/>
  <c r="A39" i="57"/>
  <c r="B39" i="57"/>
  <c r="C39" i="57"/>
  <c r="A40" i="57"/>
  <c r="B40" i="57"/>
  <c r="C40" i="57"/>
  <c r="A41" i="57"/>
  <c r="B41" i="57"/>
  <c r="C41" i="57"/>
  <c r="A42" i="57"/>
  <c r="B42" i="57"/>
  <c r="C42" i="57"/>
  <c r="B3" i="57"/>
  <c r="C3" i="57"/>
  <c r="A3" i="57"/>
  <c r="A4" i="56"/>
  <c r="B4" i="56"/>
  <c r="C4" i="56"/>
  <c r="A5" i="56"/>
  <c r="B5" i="56"/>
  <c r="C5" i="56"/>
  <c r="A6" i="56"/>
  <c r="B6" i="56"/>
  <c r="C6" i="56"/>
  <c r="A7" i="56"/>
  <c r="B7" i="56"/>
  <c r="C7" i="56"/>
  <c r="A8" i="56"/>
  <c r="B8" i="56"/>
  <c r="C8" i="56"/>
  <c r="A9" i="56"/>
  <c r="B9" i="56"/>
  <c r="C9" i="56"/>
  <c r="A10" i="56"/>
  <c r="B10" i="56"/>
  <c r="C10" i="56"/>
  <c r="A11" i="56"/>
  <c r="B11" i="56"/>
  <c r="C11" i="56"/>
  <c r="A12" i="56"/>
  <c r="B12" i="56"/>
  <c r="C12" i="56"/>
  <c r="A13" i="56"/>
  <c r="B13" i="56"/>
  <c r="C13" i="56"/>
  <c r="A14" i="56"/>
  <c r="B14" i="56"/>
  <c r="C14" i="56"/>
  <c r="A15" i="56"/>
  <c r="B15" i="56"/>
  <c r="C15" i="56"/>
  <c r="A16" i="56"/>
  <c r="B16" i="56"/>
  <c r="C16" i="56"/>
  <c r="A17" i="56"/>
  <c r="B17" i="56"/>
  <c r="C17" i="56"/>
  <c r="A18" i="56"/>
  <c r="B18" i="56"/>
  <c r="C18" i="56"/>
  <c r="A19" i="56"/>
  <c r="B19" i="56"/>
  <c r="C19" i="56"/>
  <c r="A20" i="56"/>
  <c r="B20" i="56"/>
  <c r="C20" i="56"/>
  <c r="A21" i="56"/>
  <c r="B21" i="56"/>
  <c r="C21" i="56"/>
  <c r="A22" i="56"/>
  <c r="B22" i="56"/>
  <c r="C22" i="56"/>
  <c r="A23" i="56"/>
  <c r="B23" i="56"/>
  <c r="C23" i="56"/>
  <c r="A24" i="56"/>
  <c r="B24" i="56"/>
  <c r="C24" i="56"/>
  <c r="A25" i="56"/>
  <c r="B25" i="56"/>
  <c r="C25" i="56"/>
  <c r="A26" i="56"/>
  <c r="B26" i="56"/>
  <c r="C26" i="56"/>
  <c r="A27" i="56"/>
  <c r="B27" i="56"/>
  <c r="C27" i="56"/>
  <c r="A28" i="56"/>
  <c r="B28" i="56"/>
  <c r="C28" i="56"/>
  <c r="A29" i="56"/>
  <c r="B29" i="56"/>
  <c r="C29" i="56"/>
  <c r="A30" i="56"/>
  <c r="B30" i="56"/>
  <c r="C30" i="56"/>
  <c r="A31" i="56"/>
  <c r="B31" i="56"/>
  <c r="C31" i="56"/>
  <c r="A32" i="56"/>
  <c r="B32" i="56"/>
  <c r="C32" i="56"/>
  <c r="A33" i="56"/>
  <c r="B33" i="56"/>
  <c r="C33" i="56"/>
  <c r="A34" i="56"/>
  <c r="B34" i="56"/>
  <c r="C34" i="56"/>
  <c r="A35" i="56"/>
  <c r="B35" i="56"/>
  <c r="C35" i="56"/>
  <c r="A36" i="56"/>
  <c r="B36" i="56"/>
  <c r="C36" i="56"/>
  <c r="A37" i="56"/>
  <c r="B37" i="56"/>
  <c r="C37" i="56"/>
  <c r="A38" i="56"/>
  <c r="B38" i="56"/>
  <c r="C38" i="56"/>
  <c r="A39" i="56"/>
  <c r="B39" i="56"/>
  <c r="C39" i="56"/>
  <c r="A40" i="56"/>
  <c r="B40" i="56"/>
  <c r="C40" i="56"/>
  <c r="A41" i="56"/>
  <c r="B41" i="56"/>
  <c r="C41" i="56"/>
  <c r="A42" i="56"/>
  <c r="B42" i="56"/>
  <c r="C42" i="56"/>
  <c r="B3" i="56"/>
  <c r="C3" i="56"/>
  <c r="A3" i="56"/>
  <c r="A4" i="55"/>
  <c r="B4" i="55"/>
  <c r="C4" i="55"/>
  <c r="A5" i="55"/>
  <c r="B5" i="55"/>
  <c r="C5" i="55"/>
  <c r="A6" i="55"/>
  <c r="B6" i="55"/>
  <c r="C6" i="55"/>
  <c r="A7" i="55"/>
  <c r="B7" i="55"/>
  <c r="C7" i="55"/>
  <c r="A8" i="55"/>
  <c r="B8" i="55"/>
  <c r="C8" i="55"/>
  <c r="A9" i="55"/>
  <c r="B9" i="55"/>
  <c r="C9" i="55"/>
  <c r="A10" i="55"/>
  <c r="B10" i="55"/>
  <c r="C10" i="55"/>
  <c r="A11" i="55"/>
  <c r="B11" i="55"/>
  <c r="C11" i="55"/>
  <c r="A12" i="55"/>
  <c r="B12" i="55"/>
  <c r="C12" i="55"/>
  <c r="A13" i="55"/>
  <c r="B13" i="55"/>
  <c r="C13" i="55"/>
  <c r="A14" i="55"/>
  <c r="B14" i="55"/>
  <c r="C14" i="55"/>
  <c r="A15" i="55"/>
  <c r="B15" i="55"/>
  <c r="C15" i="55"/>
  <c r="A16" i="55"/>
  <c r="B16" i="55"/>
  <c r="C16" i="55"/>
  <c r="A17" i="55"/>
  <c r="B17" i="55"/>
  <c r="C17" i="55"/>
  <c r="A18" i="55"/>
  <c r="B18" i="55"/>
  <c r="C18" i="55"/>
  <c r="A19" i="55"/>
  <c r="B19" i="55"/>
  <c r="C19" i="55"/>
  <c r="A20" i="55"/>
  <c r="B20" i="55"/>
  <c r="C20" i="55"/>
  <c r="A21" i="55"/>
  <c r="B21" i="55"/>
  <c r="C21" i="55"/>
  <c r="A22" i="55"/>
  <c r="B22" i="55"/>
  <c r="C22" i="55"/>
  <c r="A23" i="55"/>
  <c r="B23" i="55"/>
  <c r="C23" i="55"/>
  <c r="A24" i="55"/>
  <c r="B24" i="55"/>
  <c r="C24" i="55"/>
  <c r="A25" i="55"/>
  <c r="B25" i="55"/>
  <c r="C25" i="55"/>
  <c r="A26" i="55"/>
  <c r="B26" i="55"/>
  <c r="C26" i="55"/>
  <c r="A27" i="55"/>
  <c r="B27" i="55"/>
  <c r="C27" i="55"/>
  <c r="A28" i="55"/>
  <c r="B28" i="55"/>
  <c r="C28" i="55"/>
  <c r="A29" i="55"/>
  <c r="B29" i="55"/>
  <c r="C29" i="55"/>
  <c r="A30" i="55"/>
  <c r="B30" i="55"/>
  <c r="C30" i="55"/>
  <c r="A31" i="55"/>
  <c r="B31" i="55"/>
  <c r="C31" i="55"/>
  <c r="A32" i="55"/>
  <c r="B32" i="55"/>
  <c r="C32" i="55"/>
  <c r="A33" i="55"/>
  <c r="B33" i="55"/>
  <c r="C33" i="55"/>
  <c r="A34" i="55"/>
  <c r="B34" i="55"/>
  <c r="C34" i="55"/>
  <c r="A35" i="55"/>
  <c r="B35" i="55"/>
  <c r="C35" i="55"/>
  <c r="A36" i="55"/>
  <c r="B36" i="55"/>
  <c r="C36" i="55"/>
  <c r="A37" i="55"/>
  <c r="B37" i="55"/>
  <c r="C37" i="55"/>
  <c r="A38" i="55"/>
  <c r="B38" i="55"/>
  <c r="C38" i="55"/>
  <c r="A39" i="55"/>
  <c r="B39" i="55"/>
  <c r="C39" i="55"/>
  <c r="A40" i="55"/>
  <c r="B40" i="55"/>
  <c r="C40" i="55"/>
  <c r="A41" i="55"/>
  <c r="B41" i="55"/>
  <c r="C41" i="55"/>
  <c r="A42" i="55"/>
  <c r="B42" i="55"/>
  <c r="C42" i="55"/>
  <c r="B3" i="55"/>
  <c r="C3" i="55"/>
  <c r="A3" i="55"/>
  <c r="F3" i="54"/>
  <c r="D3" i="54"/>
  <c r="A4" i="54"/>
  <c r="B4" i="54"/>
  <c r="C4" i="54"/>
  <c r="A5" i="54"/>
  <c r="B5" i="54"/>
  <c r="C5" i="54"/>
  <c r="A6" i="54"/>
  <c r="B6" i="54"/>
  <c r="C6" i="54"/>
  <c r="A7" i="54"/>
  <c r="B7" i="54"/>
  <c r="C7" i="54"/>
  <c r="A8" i="54"/>
  <c r="B8" i="54"/>
  <c r="C8" i="54"/>
  <c r="A9" i="54"/>
  <c r="B9" i="54"/>
  <c r="C9" i="54"/>
  <c r="A10" i="54"/>
  <c r="B10" i="54"/>
  <c r="C10" i="54"/>
  <c r="A11" i="54"/>
  <c r="B11" i="54"/>
  <c r="C11" i="54"/>
  <c r="A12" i="54"/>
  <c r="B12" i="54"/>
  <c r="C12" i="54"/>
  <c r="A13" i="54"/>
  <c r="B13" i="54"/>
  <c r="C13" i="54"/>
  <c r="A14" i="54"/>
  <c r="B14" i="54"/>
  <c r="C14" i="54"/>
  <c r="A15" i="54"/>
  <c r="B15" i="54"/>
  <c r="C15" i="54"/>
  <c r="A16" i="54"/>
  <c r="B16" i="54"/>
  <c r="C16" i="54"/>
  <c r="A17" i="54"/>
  <c r="B17" i="54"/>
  <c r="C17" i="54"/>
  <c r="A18" i="54"/>
  <c r="B18" i="54"/>
  <c r="C18" i="54"/>
  <c r="A19" i="54"/>
  <c r="B19" i="54"/>
  <c r="C19" i="54"/>
  <c r="A20" i="54"/>
  <c r="B20" i="54"/>
  <c r="C20" i="54"/>
  <c r="A21" i="54"/>
  <c r="B21" i="54"/>
  <c r="C21" i="54"/>
  <c r="A22" i="54"/>
  <c r="B22" i="54"/>
  <c r="C22" i="54"/>
  <c r="A23" i="54"/>
  <c r="B23" i="54"/>
  <c r="C23" i="54"/>
  <c r="A24" i="54"/>
  <c r="B24" i="54"/>
  <c r="C24" i="54"/>
  <c r="A25" i="54"/>
  <c r="B25" i="54"/>
  <c r="C25" i="54"/>
  <c r="A26" i="54"/>
  <c r="B26" i="54"/>
  <c r="C26" i="54"/>
  <c r="A27" i="54"/>
  <c r="B27" i="54"/>
  <c r="C27" i="54"/>
  <c r="A28" i="54"/>
  <c r="B28" i="54"/>
  <c r="C28" i="54"/>
  <c r="A29" i="54"/>
  <c r="B29" i="54"/>
  <c r="C29" i="54"/>
  <c r="A30" i="54"/>
  <c r="B30" i="54"/>
  <c r="C30" i="54"/>
  <c r="A31" i="54"/>
  <c r="B31" i="54"/>
  <c r="C31" i="54"/>
  <c r="A32" i="54"/>
  <c r="B32" i="54"/>
  <c r="C32" i="54"/>
  <c r="A33" i="54"/>
  <c r="B33" i="54"/>
  <c r="C33" i="54"/>
  <c r="A34" i="54"/>
  <c r="B34" i="54"/>
  <c r="C34" i="54"/>
  <c r="A35" i="54"/>
  <c r="B35" i="54"/>
  <c r="C35" i="54"/>
  <c r="A36" i="54"/>
  <c r="B36" i="54"/>
  <c r="C36" i="54"/>
  <c r="A37" i="54"/>
  <c r="B37" i="54"/>
  <c r="C37" i="54"/>
  <c r="A38" i="54"/>
  <c r="B38" i="54"/>
  <c r="C38" i="54"/>
  <c r="A39" i="54"/>
  <c r="B39" i="54"/>
  <c r="C39" i="54"/>
  <c r="A40" i="54"/>
  <c r="B40" i="54"/>
  <c r="C40" i="54"/>
  <c r="A41" i="54"/>
  <c r="B41" i="54"/>
  <c r="C41" i="54"/>
  <c r="A42" i="54"/>
  <c r="B42" i="54"/>
  <c r="C42" i="54"/>
  <c r="B3" i="54"/>
  <c r="C3" i="54"/>
  <c r="A3" i="54"/>
  <c r="AG40" i="53"/>
  <c r="AG41" i="53"/>
  <c r="AG42" i="53"/>
  <c r="AG39" i="53"/>
  <c r="H23" i="62" l="1"/>
  <c r="I23" i="62"/>
  <c r="J23" i="62"/>
  <c r="K23" i="62"/>
  <c r="M23" i="62"/>
  <c r="H24" i="62"/>
  <c r="I24" i="62"/>
  <c r="J24" i="62"/>
  <c r="K24" i="62"/>
  <c r="M24" i="62"/>
  <c r="N23" i="62" l="1"/>
  <c r="N24" i="62"/>
  <c r="H8" i="62" l="1"/>
  <c r="G5" i="59"/>
  <c r="O39" i="62" l="1"/>
  <c r="O40" i="62"/>
  <c r="O41" i="62"/>
  <c r="O42" i="62"/>
  <c r="H39" i="62"/>
  <c r="I39" i="62"/>
  <c r="J39" i="62"/>
  <c r="K39" i="62"/>
  <c r="M39" i="62"/>
  <c r="H40" i="62"/>
  <c r="I40" i="62"/>
  <c r="J40" i="62"/>
  <c r="K40" i="62"/>
  <c r="M40" i="62"/>
  <c r="H41" i="62"/>
  <c r="I41" i="62"/>
  <c r="J41" i="62"/>
  <c r="K41" i="62"/>
  <c r="M41" i="62"/>
  <c r="H42" i="62"/>
  <c r="I42" i="62"/>
  <c r="J42" i="62"/>
  <c r="K42" i="62"/>
  <c r="M42" i="62"/>
  <c r="D4" i="58"/>
  <c r="E4" i="58"/>
  <c r="F4" i="58"/>
  <c r="G4" i="58"/>
  <c r="H4" i="58"/>
  <c r="D5" i="58"/>
  <c r="E5" i="58"/>
  <c r="F5" i="58"/>
  <c r="G5" i="58"/>
  <c r="H5" i="58"/>
  <c r="D6" i="58"/>
  <c r="E6" i="58"/>
  <c r="F6" i="58"/>
  <c r="G6" i="58"/>
  <c r="H6" i="58"/>
  <c r="D7" i="58"/>
  <c r="E7" i="58"/>
  <c r="F7" i="58"/>
  <c r="G7" i="58"/>
  <c r="H7" i="58"/>
  <c r="D8" i="58"/>
  <c r="E8" i="58"/>
  <c r="F8" i="58"/>
  <c r="G8" i="58"/>
  <c r="H8" i="58"/>
  <c r="D9" i="58"/>
  <c r="E9" i="58"/>
  <c r="F9" i="58"/>
  <c r="G9" i="58"/>
  <c r="H9" i="58"/>
  <c r="D10" i="58"/>
  <c r="E10" i="58"/>
  <c r="F10" i="58"/>
  <c r="G10" i="58"/>
  <c r="H10" i="58"/>
  <c r="D11" i="58"/>
  <c r="E11" i="58"/>
  <c r="F11" i="58"/>
  <c r="G11" i="58"/>
  <c r="H11" i="58"/>
  <c r="D12" i="58"/>
  <c r="E12" i="58"/>
  <c r="F12" i="58"/>
  <c r="G12" i="58"/>
  <c r="H12" i="58"/>
  <c r="D13" i="58"/>
  <c r="E13" i="58"/>
  <c r="F13" i="58"/>
  <c r="G13" i="58"/>
  <c r="H13" i="58"/>
  <c r="D14" i="58"/>
  <c r="E14" i="58"/>
  <c r="F14" i="58"/>
  <c r="G14" i="58"/>
  <c r="H14" i="58"/>
  <c r="D15" i="58"/>
  <c r="E15" i="58"/>
  <c r="F15" i="58"/>
  <c r="G15" i="58"/>
  <c r="H15" i="58"/>
  <c r="D16" i="58"/>
  <c r="E16" i="58"/>
  <c r="F16" i="58"/>
  <c r="G16" i="58"/>
  <c r="H16" i="58"/>
  <c r="D17" i="58"/>
  <c r="E17" i="58"/>
  <c r="F17" i="58"/>
  <c r="G17" i="58"/>
  <c r="D18" i="58"/>
  <c r="E18" i="58"/>
  <c r="F18" i="58"/>
  <c r="G18" i="58"/>
  <c r="H18" i="58"/>
  <c r="D19" i="58"/>
  <c r="E19" i="58"/>
  <c r="F19" i="58"/>
  <c r="G19" i="58"/>
  <c r="H19" i="58"/>
  <c r="D20" i="58"/>
  <c r="E20" i="58"/>
  <c r="F20" i="58"/>
  <c r="G20" i="58"/>
  <c r="H20" i="58"/>
  <c r="D21" i="58"/>
  <c r="E21" i="58"/>
  <c r="F21" i="58"/>
  <c r="G21" i="58"/>
  <c r="H21" i="58"/>
  <c r="D22" i="58"/>
  <c r="E22" i="58"/>
  <c r="F22" i="58"/>
  <c r="G22" i="58"/>
  <c r="H22" i="58"/>
  <c r="D23" i="58"/>
  <c r="E23" i="58"/>
  <c r="F23" i="58"/>
  <c r="G23" i="58"/>
  <c r="H23" i="58"/>
  <c r="D24" i="58"/>
  <c r="E24" i="58"/>
  <c r="F24" i="58"/>
  <c r="G24" i="58"/>
  <c r="H24" i="58"/>
  <c r="D25" i="58"/>
  <c r="E25" i="58"/>
  <c r="F25" i="58"/>
  <c r="G25" i="58"/>
  <c r="H25" i="58"/>
  <c r="D26" i="58"/>
  <c r="E26" i="58"/>
  <c r="F26" i="58"/>
  <c r="G26" i="58"/>
  <c r="H26" i="58"/>
  <c r="D27" i="58"/>
  <c r="E27" i="58"/>
  <c r="F27" i="58"/>
  <c r="G27" i="58"/>
  <c r="H27" i="58"/>
  <c r="D28" i="58"/>
  <c r="E28" i="58"/>
  <c r="F28" i="58"/>
  <c r="G28" i="58"/>
  <c r="H28" i="58"/>
  <c r="D29" i="58"/>
  <c r="E29" i="58"/>
  <c r="F29" i="58"/>
  <c r="G29" i="58"/>
  <c r="H29" i="58"/>
  <c r="D30" i="58"/>
  <c r="E30" i="58"/>
  <c r="F30" i="58"/>
  <c r="G30" i="58"/>
  <c r="H30" i="58"/>
  <c r="D31" i="58"/>
  <c r="E31" i="58"/>
  <c r="F31" i="58"/>
  <c r="G31" i="58"/>
  <c r="H31" i="58"/>
  <c r="D32" i="58"/>
  <c r="E32" i="58"/>
  <c r="F32" i="58"/>
  <c r="G32" i="58"/>
  <c r="H32" i="58"/>
  <c r="D33" i="58"/>
  <c r="E33" i="58"/>
  <c r="F33" i="58"/>
  <c r="G33" i="58"/>
  <c r="H33" i="58"/>
  <c r="D34" i="58"/>
  <c r="E34" i="58"/>
  <c r="F34" i="58"/>
  <c r="G34" i="58"/>
  <c r="H34" i="58"/>
  <c r="D35" i="58"/>
  <c r="E35" i="58"/>
  <c r="F35" i="58"/>
  <c r="G35" i="58"/>
  <c r="H35" i="58"/>
  <c r="D36" i="58"/>
  <c r="E36" i="58"/>
  <c r="F36" i="58"/>
  <c r="G36" i="58"/>
  <c r="H36" i="58"/>
  <c r="D37" i="58"/>
  <c r="E37" i="58"/>
  <c r="F37" i="58"/>
  <c r="G37" i="58"/>
  <c r="H37" i="58"/>
  <c r="D38" i="58"/>
  <c r="E38" i="58"/>
  <c r="F38" i="58"/>
  <c r="G38" i="58"/>
  <c r="H38" i="58"/>
  <c r="D39" i="58"/>
  <c r="E39" i="58"/>
  <c r="CW39" i="58" s="1"/>
  <c r="F39" i="58"/>
  <c r="G39" i="58"/>
  <c r="H39" i="58"/>
  <c r="D40" i="58"/>
  <c r="E40" i="58"/>
  <c r="CW40" i="58" s="1"/>
  <c r="F40" i="58"/>
  <c r="G40" i="58"/>
  <c r="H40" i="58"/>
  <c r="D41" i="58"/>
  <c r="E41" i="58"/>
  <c r="CW41" i="58" s="1"/>
  <c r="F41" i="58"/>
  <c r="G41" i="58"/>
  <c r="H41" i="58"/>
  <c r="D42" i="58"/>
  <c r="E42" i="58"/>
  <c r="CW42" i="58" s="1"/>
  <c r="F42" i="58"/>
  <c r="G42" i="58"/>
  <c r="H42" i="58"/>
  <c r="D39" i="57"/>
  <c r="E39" i="57"/>
  <c r="CU39" i="57" s="1"/>
  <c r="F39" i="57"/>
  <c r="AE39" i="57" s="1"/>
  <c r="D40" i="57"/>
  <c r="E40" i="57"/>
  <c r="CU40" i="57" s="1"/>
  <c r="F40" i="57"/>
  <c r="W40" i="57" s="1"/>
  <c r="D41" i="57"/>
  <c r="E41" i="57"/>
  <c r="CU41" i="57" s="1"/>
  <c r="F41" i="57"/>
  <c r="K41" i="57" s="1"/>
  <c r="D42" i="57"/>
  <c r="E42" i="57"/>
  <c r="CU42" i="57" s="1"/>
  <c r="F42" i="57"/>
  <c r="G42" i="57" s="1"/>
  <c r="D4" i="57"/>
  <c r="E4" i="57"/>
  <c r="F4" i="57"/>
  <c r="D5" i="57"/>
  <c r="E5" i="57"/>
  <c r="F5" i="57"/>
  <c r="D6" i="57"/>
  <c r="E6" i="57"/>
  <c r="F6" i="57"/>
  <c r="D7" i="57"/>
  <c r="E7" i="57"/>
  <c r="F7" i="57"/>
  <c r="D8" i="57"/>
  <c r="E8" i="57"/>
  <c r="F8" i="57"/>
  <c r="D9" i="57"/>
  <c r="E9" i="57"/>
  <c r="F9" i="57"/>
  <c r="D10" i="57"/>
  <c r="E10" i="57"/>
  <c r="F10" i="57"/>
  <c r="D11" i="57"/>
  <c r="E11" i="57"/>
  <c r="F11" i="57"/>
  <c r="D12" i="57"/>
  <c r="E12" i="57"/>
  <c r="F12" i="57"/>
  <c r="D13" i="57"/>
  <c r="E13" i="57"/>
  <c r="F13" i="57"/>
  <c r="D14" i="57"/>
  <c r="E14" i="57"/>
  <c r="F14" i="57"/>
  <c r="D15" i="57"/>
  <c r="E15" i="57"/>
  <c r="F15" i="57"/>
  <c r="D16" i="57"/>
  <c r="E16" i="57"/>
  <c r="F16" i="57"/>
  <c r="D17" i="57"/>
  <c r="E17" i="57"/>
  <c r="F17" i="57"/>
  <c r="D18" i="57"/>
  <c r="E18" i="57"/>
  <c r="F18" i="57"/>
  <c r="D19" i="57"/>
  <c r="E19" i="57"/>
  <c r="F19" i="57"/>
  <c r="D20" i="57"/>
  <c r="E20" i="57"/>
  <c r="F20" i="57"/>
  <c r="D21" i="57"/>
  <c r="E21" i="57"/>
  <c r="F21" i="57"/>
  <c r="G21" i="57" s="1"/>
  <c r="D22" i="57"/>
  <c r="E22" i="57"/>
  <c r="F22" i="57"/>
  <c r="D23" i="57"/>
  <c r="E23" i="57"/>
  <c r="F23" i="57"/>
  <c r="D24" i="57"/>
  <c r="E24" i="57"/>
  <c r="F24" i="57"/>
  <c r="D25" i="57"/>
  <c r="E25" i="57"/>
  <c r="F25" i="57"/>
  <c r="D26" i="57"/>
  <c r="E26" i="57"/>
  <c r="F26" i="57"/>
  <c r="D27" i="57"/>
  <c r="E27" i="57"/>
  <c r="F27" i="57"/>
  <c r="D28" i="57"/>
  <c r="E28" i="57"/>
  <c r="F28" i="57"/>
  <c r="D29" i="57"/>
  <c r="E29" i="57"/>
  <c r="F29" i="57"/>
  <c r="D30" i="57"/>
  <c r="E30" i="57"/>
  <c r="F30" i="57"/>
  <c r="D31" i="57"/>
  <c r="E31" i="57"/>
  <c r="F31" i="57"/>
  <c r="D32" i="57"/>
  <c r="E32" i="57"/>
  <c r="F32" i="57"/>
  <c r="D33" i="57"/>
  <c r="E33" i="57"/>
  <c r="F33" i="57"/>
  <c r="D34" i="57"/>
  <c r="E34" i="57"/>
  <c r="F34" i="57"/>
  <c r="D35" i="57"/>
  <c r="E35" i="57"/>
  <c r="F35" i="57"/>
  <c r="D36" i="57"/>
  <c r="E36" i="57"/>
  <c r="F36" i="57"/>
  <c r="D37" i="57"/>
  <c r="E37" i="57"/>
  <c r="F37" i="57"/>
  <c r="D38" i="57"/>
  <c r="E38" i="57"/>
  <c r="F38" i="57"/>
  <c r="D39" i="56"/>
  <c r="E39" i="56"/>
  <c r="CU39" i="56" s="1"/>
  <c r="F39" i="56"/>
  <c r="S39" i="56" s="1"/>
  <c r="D40" i="56"/>
  <c r="E40" i="56"/>
  <c r="CU40" i="56" s="1"/>
  <c r="F40" i="56"/>
  <c r="AB40" i="56" s="1"/>
  <c r="D41" i="56"/>
  <c r="E41" i="56"/>
  <c r="CU41" i="56" s="1"/>
  <c r="F41" i="56"/>
  <c r="D42" i="56"/>
  <c r="E42" i="56"/>
  <c r="CU42" i="56" s="1"/>
  <c r="F42" i="56"/>
  <c r="L42" i="56" s="1"/>
  <c r="D4" i="56"/>
  <c r="E4" i="56"/>
  <c r="F4" i="56"/>
  <c r="D5" i="56"/>
  <c r="E5" i="56"/>
  <c r="F5" i="56"/>
  <c r="D6" i="56"/>
  <c r="E6" i="56"/>
  <c r="F6" i="56"/>
  <c r="D7" i="56"/>
  <c r="E7" i="56"/>
  <c r="F7" i="56"/>
  <c r="D8" i="56"/>
  <c r="E8" i="56"/>
  <c r="F8" i="56"/>
  <c r="D9" i="56"/>
  <c r="E9" i="56"/>
  <c r="F9" i="56"/>
  <c r="D10" i="56"/>
  <c r="E10" i="56"/>
  <c r="F10" i="56"/>
  <c r="D11" i="56"/>
  <c r="E11" i="56"/>
  <c r="F11" i="56"/>
  <c r="D12" i="56"/>
  <c r="E12" i="56"/>
  <c r="F12" i="56"/>
  <c r="D13" i="56"/>
  <c r="E13" i="56"/>
  <c r="F13" i="56"/>
  <c r="D14" i="56"/>
  <c r="E14" i="56"/>
  <c r="F14" i="56"/>
  <c r="D15" i="56"/>
  <c r="E15" i="56"/>
  <c r="F15" i="56"/>
  <c r="D16" i="56"/>
  <c r="E16" i="56"/>
  <c r="F16" i="56"/>
  <c r="D17" i="56"/>
  <c r="E17" i="56"/>
  <c r="F17" i="56"/>
  <c r="D18" i="56"/>
  <c r="E18" i="56"/>
  <c r="F18" i="56"/>
  <c r="D19" i="56"/>
  <c r="E19" i="56"/>
  <c r="F19" i="56"/>
  <c r="D20" i="56"/>
  <c r="E20" i="56"/>
  <c r="F20" i="56"/>
  <c r="D21" i="56"/>
  <c r="E21" i="56"/>
  <c r="F21" i="56"/>
  <c r="D22" i="56"/>
  <c r="E22" i="56"/>
  <c r="F22" i="56"/>
  <c r="D23" i="56"/>
  <c r="E23" i="56"/>
  <c r="F23" i="56"/>
  <c r="D24" i="56"/>
  <c r="E24" i="56"/>
  <c r="F24" i="56"/>
  <c r="D25" i="56"/>
  <c r="E25" i="56"/>
  <c r="F25" i="56"/>
  <c r="D26" i="56"/>
  <c r="E26" i="56"/>
  <c r="F26" i="56"/>
  <c r="D27" i="56"/>
  <c r="E27" i="56"/>
  <c r="F27" i="56"/>
  <c r="D28" i="56"/>
  <c r="E28" i="56"/>
  <c r="F28" i="56"/>
  <c r="D29" i="56"/>
  <c r="E29" i="56"/>
  <c r="F29" i="56"/>
  <c r="D30" i="56"/>
  <c r="E30" i="56"/>
  <c r="F30" i="56"/>
  <c r="D31" i="56"/>
  <c r="E31" i="56"/>
  <c r="F31" i="56"/>
  <c r="D32" i="56"/>
  <c r="E32" i="56"/>
  <c r="F32" i="56"/>
  <c r="D33" i="56"/>
  <c r="E33" i="56"/>
  <c r="F33" i="56"/>
  <c r="D34" i="56"/>
  <c r="E34" i="56"/>
  <c r="F34" i="56"/>
  <c r="D35" i="56"/>
  <c r="E35" i="56"/>
  <c r="F35" i="56"/>
  <c r="D36" i="56"/>
  <c r="E36" i="56"/>
  <c r="F36" i="56"/>
  <c r="D37" i="56"/>
  <c r="E37" i="56"/>
  <c r="F37" i="56"/>
  <c r="D38" i="56"/>
  <c r="E38" i="56"/>
  <c r="F38" i="56"/>
  <c r="BT39" i="55"/>
  <c r="BU39" i="55"/>
  <c r="BV39" i="55"/>
  <c r="BW39" i="55"/>
  <c r="BX39" i="55"/>
  <c r="BY39" i="55"/>
  <c r="BZ39" i="55"/>
  <c r="CA39" i="55"/>
  <c r="CB39" i="55"/>
  <c r="CC39" i="55"/>
  <c r="CD39" i="55"/>
  <c r="CE39" i="55"/>
  <c r="CF39" i="55"/>
  <c r="CG39" i="55"/>
  <c r="CH39" i="55"/>
  <c r="CI39" i="55"/>
  <c r="CJ39" i="55"/>
  <c r="CK39" i="55"/>
  <c r="CL39" i="55"/>
  <c r="CM39" i="55"/>
  <c r="CN39" i="55"/>
  <c r="CO39" i="55"/>
  <c r="CP39" i="55"/>
  <c r="CQ39" i="55"/>
  <c r="CR39" i="55"/>
  <c r="CS39" i="55"/>
  <c r="CT39" i="55"/>
  <c r="CU39" i="55"/>
  <c r="CV39" i="55"/>
  <c r="CW39" i="55"/>
  <c r="BT40" i="55"/>
  <c r="BU40" i="55"/>
  <c r="BV40" i="55"/>
  <c r="BW40" i="55"/>
  <c r="BX40" i="55"/>
  <c r="BY40" i="55"/>
  <c r="BZ40" i="55"/>
  <c r="CA40" i="55"/>
  <c r="CB40" i="55"/>
  <c r="CC40" i="55"/>
  <c r="CD40" i="55"/>
  <c r="CE40" i="55"/>
  <c r="CF40" i="55"/>
  <c r="CG40" i="55"/>
  <c r="CH40" i="55"/>
  <c r="CI40" i="55"/>
  <c r="CJ40" i="55"/>
  <c r="CK40" i="55"/>
  <c r="CL40" i="55"/>
  <c r="CM40" i="55"/>
  <c r="CN40" i="55"/>
  <c r="CO40" i="55"/>
  <c r="CP40" i="55"/>
  <c r="CQ40" i="55"/>
  <c r="CR40" i="55"/>
  <c r="CS40" i="55"/>
  <c r="CT40" i="55"/>
  <c r="CU40" i="55"/>
  <c r="CV40" i="55"/>
  <c r="CW40" i="55"/>
  <c r="BT41" i="55"/>
  <c r="BU41" i="55"/>
  <c r="BV41" i="55"/>
  <c r="BW41" i="55"/>
  <c r="BX41" i="55"/>
  <c r="BY41" i="55"/>
  <c r="BZ41" i="55"/>
  <c r="CA41" i="55"/>
  <c r="AI41" i="53" s="1"/>
  <c r="CB41" i="55"/>
  <c r="CC41" i="55"/>
  <c r="CD41" i="55"/>
  <c r="CE41" i="55"/>
  <c r="CF41" i="55"/>
  <c r="CG41" i="55"/>
  <c r="CH41" i="55"/>
  <c r="CI41" i="55"/>
  <c r="CJ41" i="55"/>
  <c r="CK41" i="55"/>
  <c r="CL41" i="55"/>
  <c r="CM41" i="55"/>
  <c r="CN41" i="55"/>
  <c r="CO41" i="55"/>
  <c r="CP41" i="55"/>
  <c r="CQ41" i="55"/>
  <c r="CR41" i="55"/>
  <c r="CS41" i="55"/>
  <c r="CT41" i="55"/>
  <c r="CU41" i="55"/>
  <c r="CV41" i="55"/>
  <c r="CW41" i="55"/>
  <c r="BT42" i="55"/>
  <c r="BU42" i="55"/>
  <c r="BV42" i="55"/>
  <c r="BW42" i="55"/>
  <c r="BX42" i="55"/>
  <c r="BY42" i="55"/>
  <c r="BZ42" i="55"/>
  <c r="CA42" i="55"/>
  <c r="CB42" i="55"/>
  <c r="CC42" i="55"/>
  <c r="CD42" i="55"/>
  <c r="CE42" i="55"/>
  <c r="CF42" i="55"/>
  <c r="CG42" i="55"/>
  <c r="CH42" i="55"/>
  <c r="CI42" i="55"/>
  <c r="CJ42" i="55"/>
  <c r="CK42" i="55"/>
  <c r="CL42" i="55"/>
  <c r="CM42" i="55"/>
  <c r="CN42" i="55"/>
  <c r="CO42" i="55"/>
  <c r="CP42" i="55"/>
  <c r="CQ42" i="55"/>
  <c r="CR42" i="55"/>
  <c r="CS42" i="55"/>
  <c r="CT42" i="55"/>
  <c r="CU42" i="55"/>
  <c r="CV42" i="55"/>
  <c r="CW42" i="55"/>
  <c r="D39" i="55"/>
  <c r="E39" i="55"/>
  <c r="F39" i="55"/>
  <c r="G39" i="55"/>
  <c r="H39" i="55"/>
  <c r="I39" i="55"/>
  <c r="J39" i="55"/>
  <c r="K39" i="55"/>
  <c r="D40" i="55"/>
  <c r="E40" i="55"/>
  <c r="F40" i="55"/>
  <c r="G40" i="55"/>
  <c r="H40" i="55"/>
  <c r="I40" i="55"/>
  <c r="J40" i="55"/>
  <c r="K40" i="55"/>
  <c r="D41" i="55"/>
  <c r="E41" i="55"/>
  <c r="F41" i="55"/>
  <c r="G41" i="55"/>
  <c r="H41" i="55"/>
  <c r="I41" i="55"/>
  <c r="J41" i="55"/>
  <c r="K41" i="55"/>
  <c r="D42" i="55"/>
  <c r="E42" i="55"/>
  <c r="F42" i="55"/>
  <c r="G42" i="55"/>
  <c r="H42" i="55"/>
  <c r="I42" i="55"/>
  <c r="J42" i="55"/>
  <c r="K42" i="55"/>
  <c r="F4" i="55"/>
  <c r="G4" i="55"/>
  <c r="H4" i="55"/>
  <c r="I4" i="55"/>
  <c r="J4" i="55"/>
  <c r="K4" i="55"/>
  <c r="F5" i="55"/>
  <c r="G5" i="55"/>
  <c r="H5" i="55"/>
  <c r="I5" i="55"/>
  <c r="J5" i="55"/>
  <c r="K5" i="55"/>
  <c r="F6" i="55"/>
  <c r="G6" i="55"/>
  <c r="H6" i="55"/>
  <c r="I6" i="55"/>
  <c r="J6" i="55"/>
  <c r="K6" i="55"/>
  <c r="F7" i="55"/>
  <c r="G7" i="55"/>
  <c r="H7" i="55"/>
  <c r="I7" i="55"/>
  <c r="J7" i="55"/>
  <c r="K7" i="55"/>
  <c r="F8" i="55"/>
  <c r="G8" i="55"/>
  <c r="H8" i="55"/>
  <c r="I8" i="55"/>
  <c r="J8" i="55"/>
  <c r="K8" i="55"/>
  <c r="F9" i="55"/>
  <c r="G9" i="55"/>
  <c r="H9" i="55"/>
  <c r="I9" i="55"/>
  <c r="J9" i="55"/>
  <c r="K9" i="55"/>
  <c r="F10" i="55"/>
  <c r="G10" i="55"/>
  <c r="H10" i="55"/>
  <c r="I10" i="55"/>
  <c r="J10" i="55"/>
  <c r="K10" i="55"/>
  <c r="F11" i="55"/>
  <c r="G11" i="55"/>
  <c r="H11" i="55"/>
  <c r="I11" i="55"/>
  <c r="J11" i="55"/>
  <c r="K11" i="55"/>
  <c r="F12" i="55"/>
  <c r="G12" i="55"/>
  <c r="H12" i="55"/>
  <c r="I12" i="55"/>
  <c r="J12" i="55"/>
  <c r="K12" i="55"/>
  <c r="F13" i="55"/>
  <c r="G13" i="55"/>
  <c r="H13" i="55"/>
  <c r="I13" i="55"/>
  <c r="J13" i="55"/>
  <c r="K13" i="55"/>
  <c r="F14" i="55"/>
  <c r="G14" i="55"/>
  <c r="H14" i="55"/>
  <c r="I14" i="55"/>
  <c r="J14" i="55"/>
  <c r="K14" i="55"/>
  <c r="F15" i="55"/>
  <c r="G15" i="55"/>
  <c r="H15" i="55"/>
  <c r="I15" i="55"/>
  <c r="J15" i="55"/>
  <c r="K15" i="55"/>
  <c r="F16" i="55"/>
  <c r="G16" i="55"/>
  <c r="H16" i="55"/>
  <c r="I16" i="55"/>
  <c r="J16" i="55"/>
  <c r="K16" i="55"/>
  <c r="F17" i="55"/>
  <c r="G17" i="55"/>
  <c r="H17" i="55"/>
  <c r="I17" i="55"/>
  <c r="J17" i="55"/>
  <c r="K17" i="55"/>
  <c r="F18" i="55"/>
  <c r="G18" i="55"/>
  <c r="H18" i="55"/>
  <c r="I18" i="55"/>
  <c r="J18" i="55"/>
  <c r="K18" i="55"/>
  <c r="F19" i="55"/>
  <c r="G19" i="55"/>
  <c r="H19" i="55"/>
  <c r="I19" i="55"/>
  <c r="J19" i="55"/>
  <c r="K19" i="55"/>
  <c r="F20" i="55"/>
  <c r="G20" i="55"/>
  <c r="H20" i="55"/>
  <c r="I20" i="55"/>
  <c r="J20" i="55"/>
  <c r="K20" i="55"/>
  <c r="F21" i="55"/>
  <c r="G21" i="55"/>
  <c r="H21" i="55"/>
  <c r="I21" i="55"/>
  <c r="J21" i="55"/>
  <c r="K21" i="55"/>
  <c r="F22" i="55"/>
  <c r="G22" i="55"/>
  <c r="H22" i="55"/>
  <c r="I22" i="55"/>
  <c r="J22" i="55"/>
  <c r="K22" i="55"/>
  <c r="F23" i="55"/>
  <c r="G23" i="55"/>
  <c r="H23" i="55"/>
  <c r="I23" i="55"/>
  <c r="J23" i="55"/>
  <c r="K23" i="55"/>
  <c r="F24" i="55"/>
  <c r="G24" i="55"/>
  <c r="H24" i="55"/>
  <c r="I24" i="55"/>
  <c r="J24" i="55"/>
  <c r="K24" i="55"/>
  <c r="F25" i="55"/>
  <c r="G25" i="55"/>
  <c r="H25" i="55"/>
  <c r="I25" i="55"/>
  <c r="J25" i="55"/>
  <c r="K25" i="55"/>
  <c r="F26" i="55"/>
  <c r="G26" i="55"/>
  <c r="H26" i="55"/>
  <c r="I26" i="55"/>
  <c r="J26" i="55"/>
  <c r="K26" i="55"/>
  <c r="F27" i="55"/>
  <c r="G27" i="55"/>
  <c r="H27" i="55"/>
  <c r="I27" i="55"/>
  <c r="J27" i="55"/>
  <c r="K27" i="55"/>
  <c r="F28" i="55"/>
  <c r="G28" i="55"/>
  <c r="H28" i="55"/>
  <c r="I28" i="55"/>
  <c r="J28" i="55"/>
  <c r="K28" i="55"/>
  <c r="F29" i="55"/>
  <c r="G29" i="55"/>
  <c r="H29" i="55"/>
  <c r="I29" i="55"/>
  <c r="J29" i="55"/>
  <c r="K29" i="55"/>
  <c r="F30" i="55"/>
  <c r="G30" i="55"/>
  <c r="H30" i="55"/>
  <c r="I30" i="55"/>
  <c r="J30" i="55"/>
  <c r="K30" i="55"/>
  <c r="F31" i="55"/>
  <c r="G31" i="55"/>
  <c r="H31" i="55"/>
  <c r="I31" i="55"/>
  <c r="J31" i="55"/>
  <c r="K31" i="55"/>
  <c r="F32" i="55"/>
  <c r="G32" i="55"/>
  <c r="H32" i="55"/>
  <c r="I32" i="55"/>
  <c r="J32" i="55"/>
  <c r="K32" i="55"/>
  <c r="F33" i="55"/>
  <c r="G33" i="55"/>
  <c r="H33" i="55"/>
  <c r="I33" i="55"/>
  <c r="J33" i="55"/>
  <c r="K33" i="55"/>
  <c r="F34" i="55"/>
  <c r="G34" i="55"/>
  <c r="H34" i="55"/>
  <c r="I34" i="55"/>
  <c r="J34" i="55"/>
  <c r="K34" i="55"/>
  <c r="F35" i="55"/>
  <c r="G35" i="55"/>
  <c r="H35" i="55"/>
  <c r="I35" i="55"/>
  <c r="J35" i="55"/>
  <c r="K35" i="55"/>
  <c r="F36" i="55"/>
  <c r="G36" i="55"/>
  <c r="H36" i="55"/>
  <c r="I36" i="55"/>
  <c r="J36" i="55"/>
  <c r="K36" i="55"/>
  <c r="F37" i="55"/>
  <c r="G37" i="55"/>
  <c r="H37" i="55"/>
  <c r="I37" i="55"/>
  <c r="J37" i="55"/>
  <c r="K37" i="55"/>
  <c r="F38" i="55"/>
  <c r="G38" i="55"/>
  <c r="H38" i="55"/>
  <c r="I38" i="55"/>
  <c r="J38" i="55"/>
  <c r="K38" i="55"/>
  <c r="E4" i="55"/>
  <c r="E5" i="55"/>
  <c r="E6" i="55"/>
  <c r="E7" i="55"/>
  <c r="E8" i="55"/>
  <c r="E9" i="55"/>
  <c r="E10" i="55"/>
  <c r="E11" i="55"/>
  <c r="E12" i="55"/>
  <c r="E13" i="55"/>
  <c r="E14" i="55"/>
  <c r="E15" i="55"/>
  <c r="E16" i="55"/>
  <c r="E17" i="55"/>
  <c r="E18" i="55"/>
  <c r="E19" i="55"/>
  <c r="E20" i="55"/>
  <c r="E21" i="55"/>
  <c r="E22" i="55"/>
  <c r="E23" i="55"/>
  <c r="E24" i="55"/>
  <c r="E25" i="55"/>
  <c r="E26" i="55"/>
  <c r="E27" i="55"/>
  <c r="E28" i="55"/>
  <c r="E29" i="55"/>
  <c r="E30" i="55"/>
  <c r="E31" i="55"/>
  <c r="E32" i="55"/>
  <c r="E33" i="55"/>
  <c r="E34" i="55"/>
  <c r="E35" i="55"/>
  <c r="E36" i="55"/>
  <c r="E37" i="55"/>
  <c r="E38" i="55"/>
  <c r="D4" i="55"/>
  <c r="D5" i="55"/>
  <c r="D6" i="55"/>
  <c r="D7" i="55"/>
  <c r="D8" i="55"/>
  <c r="D9" i="55"/>
  <c r="D10" i="55"/>
  <c r="D11" i="55"/>
  <c r="D12" i="55"/>
  <c r="D13" i="55"/>
  <c r="D14" i="55"/>
  <c r="D15" i="55"/>
  <c r="D16" i="55"/>
  <c r="D17" i="55"/>
  <c r="D18" i="55"/>
  <c r="D19" i="55"/>
  <c r="D20" i="55"/>
  <c r="D21" i="55"/>
  <c r="D22" i="55"/>
  <c r="D23" i="55"/>
  <c r="D24" i="55"/>
  <c r="D25" i="55"/>
  <c r="D26" i="55"/>
  <c r="D27" i="55"/>
  <c r="D28" i="55"/>
  <c r="D29" i="55"/>
  <c r="D30" i="55"/>
  <c r="D31" i="55"/>
  <c r="D32" i="55"/>
  <c r="D33" i="55"/>
  <c r="D34" i="55"/>
  <c r="D35" i="55"/>
  <c r="D36" i="55"/>
  <c r="D37" i="55"/>
  <c r="D38" i="55"/>
  <c r="D39" i="54"/>
  <c r="E39" i="54"/>
  <c r="F39" i="54"/>
  <c r="D40" i="54"/>
  <c r="E40" i="54"/>
  <c r="CU40" i="54" s="1"/>
  <c r="F40" i="54"/>
  <c r="D41" i="54"/>
  <c r="E41" i="54"/>
  <c r="CU41" i="54" s="1"/>
  <c r="F41" i="54"/>
  <c r="D42" i="54"/>
  <c r="E42" i="54"/>
  <c r="CU42" i="54" s="1"/>
  <c r="F42" i="54"/>
  <c r="E4" i="54"/>
  <c r="F4" i="54"/>
  <c r="E5" i="54"/>
  <c r="F5" i="54"/>
  <c r="E6" i="54"/>
  <c r="F6" i="54"/>
  <c r="E7" i="54"/>
  <c r="F7" i="54"/>
  <c r="E8" i="54"/>
  <c r="F8" i="54"/>
  <c r="E9" i="54"/>
  <c r="F9" i="54"/>
  <c r="E10" i="54"/>
  <c r="F10" i="54"/>
  <c r="E11" i="54"/>
  <c r="F11" i="54"/>
  <c r="E12" i="54"/>
  <c r="F12" i="54"/>
  <c r="E13" i="54"/>
  <c r="F13" i="54"/>
  <c r="E14" i="54"/>
  <c r="F14" i="54"/>
  <c r="E15" i="54"/>
  <c r="F15" i="54"/>
  <c r="E16" i="54"/>
  <c r="F16" i="54"/>
  <c r="E17" i="54"/>
  <c r="F17" i="54"/>
  <c r="E18" i="54"/>
  <c r="F18" i="54"/>
  <c r="E19" i="54"/>
  <c r="F19" i="54"/>
  <c r="E20" i="54"/>
  <c r="F20" i="54"/>
  <c r="E21" i="54"/>
  <c r="F21" i="54"/>
  <c r="E22" i="54"/>
  <c r="F22" i="54"/>
  <c r="E23" i="54"/>
  <c r="F23" i="54"/>
  <c r="E24" i="54"/>
  <c r="F24" i="54"/>
  <c r="E25" i="54"/>
  <c r="F25" i="54"/>
  <c r="E26" i="54"/>
  <c r="F26" i="54"/>
  <c r="E27" i="54"/>
  <c r="F27" i="54"/>
  <c r="E28" i="54"/>
  <c r="F28" i="54"/>
  <c r="E29" i="54"/>
  <c r="F29" i="54"/>
  <c r="E30" i="54"/>
  <c r="F30" i="54"/>
  <c r="E31" i="54"/>
  <c r="F31" i="54"/>
  <c r="E32" i="54"/>
  <c r="F32" i="54"/>
  <c r="E33" i="54"/>
  <c r="F33" i="54"/>
  <c r="E34" i="54"/>
  <c r="F34" i="54"/>
  <c r="E35" i="54"/>
  <c r="F35" i="54"/>
  <c r="E36" i="54"/>
  <c r="F36" i="54"/>
  <c r="E37" i="54"/>
  <c r="F37" i="54"/>
  <c r="E38" i="54"/>
  <c r="F38" i="54"/>
  <c r="D4" i="54"/>
  <c r="D5" i="54"/>
  <c r="D6" i="54"/>
  <c r="D7" i="54"/>
  <c r="D8" i="54"/>
  <c r="D9" i="54"/>
  <c r="D10" i="54"/>
  <c r="D11" i="54"/>
  <c r="D12" i="54"/>
  <c r="D13" i="54"/>
  <c r="D14" i="54"/>
  <c r="D15" i="54"/>
  <c r="D16" i="54"/>
  <c r="D17" i="54"/>
  <c r="D18" i="54"/>
  <c r="D19" i="54"/>
  <c r="D20" i="54"/>
  <c r="D21" i="54"/>
  <c r="D22" i="54"/>
  <c r="D23" i="54"/>
  <c r="D24" i="54"/>
  <c r="D25" i="54"/>
  <c r="D26" i="54"/>
  <c r="D27" i="54"/>
  <c r="D28" i="54"/>
  <c r="D29" i="54"/>
  <c r="D30" i="54"/>
  <c r="D31" i="54"/>
  <c r="D32" i="54"/>
  <c r="D33" i="54"/>
  <c r="D34" i="54"/>
  <c r="D35" i="54"/>
  <c r="D36" i="54"/>
  <c r="D37" i="54"/>
  <c r="D38" i="54"/>
  <c r="G39" i="59"/>
  <c r="H39" i="59"/>
  <c r="BP39" i="59" s="1"/>
  <c r="I39" i="59"/>
  <c r="J39" i="59"/>
  <c r="K39" i="59"/>
  <c r="L39" i="59"/>
  <c r="M39" i="59"/>
  <c r="N39" i="59"/>
  <c r="O39" i="59"/>
  <c r="P39" i="59"/>
  <c r="Q39" i="59"/>
  <c r="R39" i="59"/>
  <c r="S39" i="59"/>
  <c r="T39" i="59"/>
  <c r="U39" i="59"/>
  <c r="V39" i="59"/>
  <c r="W39" i="59"/>
  <c r="X39" i="59"/>
  <c r="Y39" i="59"/>
  <c r="Z39" i="59"/>
  <c r="AA39" i="59"/>
  <c r="AB39" i="59"/>
  <c r="AC39" i="59"/>
  <c r="AD39" i="59"/>
  <c r="AE39" i="59"/>
  <c r="AF39" i="59"/>
  <c r="AG39" i="59"/>
  <c r="AH39" i="59"/>
  <c r="AI39" i="59"/>
  <c r="AJ39" i="59"/>
  <c r="AK39" i="59"/>
  <c r="BQ39" i="59"/>
  <c r="BR39" i="59"/>
  <c r="BS39" i="59"/>
  <c r="BT39" i="59"/>
  <c r="BU39" i="59"/>
  <c r="BV39" i="59"/>
  <c r="BW39" i="59"/>
  <c r="BX39" i="59"/>
  <c r="BY39" i="59"/>
  <c r="BZ39" i="59"/>
  <c r="CA39" i="59"/>
  <c r="CB39" i="59"/>
  <c r="CC39" i="59"/>
  <c r="CD39" i="59"/>
  <c r="CE39" i="59"/>
  <c r="CF39" i="59"/>
  <c r="CG39" i="59"/>
  <c r="CH39" i="59"/>
  <c r="CI39" i="59"/>
  <c r="CJ39" i="59"/>
  <c r="CK39" i="59"/>
  <c r="CL39" i="59"/>
  <c r="CM39" i="59"/>
  <c r="CN39" i="59"/>
  <c r="CO39" i="59"/>
  <c r="CP39" i="59"/>
  <c r="CQ39" i="59"/>
  <c r="CR39" i="59"/>
  <c r="G40" i="59"/>
  <c r="AK40" i="59" s="1"/>
  <c r="H40" i="59"/>
  <c r="I40" i="59"/>
  <c r="AM40" i="59" s="1"/>
  <c r="J40" i="59"/>
  <c r="K40" i="59"/>
  <c r="L40" i="59"/>
  <c r="M40" i="59"/>
  <c r="N40" i="59"/>
  <c r="O40" i="59"/>
  <c r="P40" i="59"/>
  <c r="Q40" i="59"/>
  <c r="R40" i="59"/>
  <c r="S40" i="59"/>
  <c r="T40" i="59"/>
  <c r="U40" i="59"/>
  <c r="V40" i="59"/>
  <c r="W40" i="59"/>
  <c r="X40" i="59"/>
  <c r="Y40" i="59"/>
  <c r="Z40" i="59"/>
  <c r="AA40" i="59"/>
  <c r="AB40" i="59"/>
  <c r="AC40" i="59"/>
  <c r="AD40" i="59"/>
  <c r="AE40" i="59"/>
  <c r="AF40" i="59"/>
  <c r="AG40" i="59"/>
  <c r="AH40" i="59"/>
  <c r="AI40" i="59"/>
  <c r="AJ40" i="59"/>
  <c r="BO40" i="59"/>
  <c r="BP40" i="59"/>
  <c r="BR40" i="59"/>
  <c r="BS40" i="59"/>
  <c r="BT40" i="59"/>
  <c r="BU40" i="59"/>
  <c r="BV40" i="59"/>
  <c r="BW40" i="59"/>
  <c r="BX40" i="59"/>
  <c r="BY40" i="59"/>
  <c r="BZ40" i="59"/>
  <c r="CA40" i="59"/>
  <c r="CB40" i="59"/>
  <c r="CC40" i="59"/>
  <c r="CD40" i="59"/>
  <c r="CE40" i="59"/>
  <c r="CF40" i="59"/>
  <c r="CG40" i="59"/>
  <c r="CH40" i="59"/>
  <c r="CI40" i="59"/>
  <c r="CJ40" i="59"/>
  <c r="CK40" i="59"/>
  <c r="CL40" i="59"/>
  <c r="CM40" i="59"/>
  <c r="CN40" i="59"/>
  <c r="CO40" i="59"/>
  <c r="CP40" i="59"/>
  <c r="CQ40" i="59"/>
  <c r="CR40" i="59"/>
  <c r="G41" i="59"/>
  <c r="H41" i="59"/>
  <c r="I41" i="59"/>
  <c r="J41" i="59"/>
  <c r="K41" i="59"/>
  <c r="L41" i="59"/>
  <c r="M41" i="59"/>
  <c r="N41" i="59"/>
  <c r="O41" i="59"/>
  <c r="P41" i="59"/>
  <c r="Q41" i="59"/>
  <c r="R41" i="59"/>
  <c r="S41" i="59"/>
  <c r="T41" i="59"/>
  <c r="U41" i="59"/>
  <c r="V41" i="59"/>
  <c r="W41" i="59"/>
  <c r="X41" i="59"/>
  <c r="Y41" i="59"/>
  <c r="Z41" i="59"/>
  <c r="AA41" i="59"/>
  <c r="AB41" i="59"/>
  <c r="AC41" i="59"/>
  <c r="AD41" i="59"/>
  <c r="AE41" i="59"/>
  <c r="AF41" i="59"/>
  <c r="AG41" i="59"/>
  <c r="AH41" i="59"/>
  <c r="AI41" i="59"/>
  <c r="AJ41" i="59"/>
  <c r="BQ41" i="59"/>
  <c r="BR41" i="59"/>
  <c r="BS41" i="59"/>
  <c r="BT41" i="59"/>
  <c r="BU41" i="59"/>
  <c r="BV41" i="59"/>
  <c r="BW41" i="59"/>
  <c r="BX41" i="59"/>
  <c r="BY41" i="59"/>
  <c r="BZ41" i="59"/>
  <c r="CA41" i="59"/>
  <c r="CB41" i="59"/>
  <c r="CC41" i="59"/>
  <c r="CD41" i="59"/>
  <c r="CE41" i="59"/>
  <c r="CF41" i="59"/>
  <c r="CG41" i="59"/>
  <c r="CH41" i="59"/>
  <c r="CI41" i="59"/>
  <c r="CJ41" i="59"/>
  <c r="CK41" i="59"/>
  <c r="CL41" i="59"/>
  <c r="CM41" i="59"/>
  <c r="CN41" i="59"/>
  <c r="CO41" i="59"/>
  <c r="CP41" i="59"/>
  <c r="CQ41" i="59"/>
  <c r="CR41" i="59"/>
  <c r="G42" i="59"/>
  <c r="AK42" i="59" s="1"/>
  <c r="H42" i="59"/>
  <c r="BP42" i="59" s="1"/>
  <c r="I42" i="59"/>
  <c r="BQ42" i="59" s="1"/>
  <c r="J42" i="59"/>
  <c r="K42" i="59"/>
  <c r="L42" i="59"/>
  <c r="M42" i="59"/>
  <c r="N42" i="59"/>
  <c r="O42" i="59"/>
  <c r="P42" i="59"/>
  <c r="Q42" i="59"/>
  <c r="R42" i="59"/>
  <c r="S42" i="59"/>
  <c r="T42" i="59"/>
  <c r="U42" i="59"/>
  <c r="V42" i="59"/>
  <c r="W42" i="59"/>
  <c r="X42" i="59"/>
  <c r="Y42" i="59"/>
  <c r="Z42" i="59"/>
  <c r="AA42" i="59"/>
  <c r="AB42" i="59"/>
  <c r="AC42" i="59"/>
  <c r="AD42" i="59"/>
  <c r="AE42" i="59"/>
  <c r="AF42" i="59"/>
  <c r="AG42" i="59"/>
  <c r="AH42" i="59"/>
  <c r="AI42" i="59"/>
  <c r="AJ42" i="59"/>
  <c r="BR42" i="59"/>
  <c r="BS42" i="59"/>
  <c r="BT42" i="59"/>
  <c r="BU42" i="59"/>
  <c r="BV42" i="59"/>
  <c r="BW42" i="59"/>
  <c r="BX42" i="59"/>
  <c r="BY42" i="59"/>
  <c r="BZ42" i="59"/>
  <c r="CA42" i="59"/>
  <c r="CB42" i="59"/>
  <c r="CC42" i="59"/>
  <c r="CD42" i="59"/>
  <c r="CE42" i="59"/>
  <c r="CF42" i="59"/>
  <c r="CG42" i="59"/>
  <c r="CH42" i="59"/>
  <c r="CI42" i="59"/>
  <c r="CJ42" i="59"/>
  <c r="CK42" i="59"/>
  <c r="CL42" i="59"/>
  <c r="CM42" i="59"/>
  <c r="CN42" i="59"/>
  <c r="CO42" i="59"/>
  <c r="CP42" i="59"/>
  <c r="CQ42" i="59"/>
  <c r="CR42" i="59"/>
  <c r="D4" i="59"/>
  <c r="D5" i="59"/>
  <c r="D6" i="59"/>
  <c r="D7" i="59"/>
  <c r="D8" i="59"/>
  <c r="D9" i="59"/>
  <c r="D10" i="59"/>
  <c r="D11" i="59"/>
  <c r="D12" i="59"/>
  <c r="D13" i="59"/>
  <c r="D14" i="59"/>
  <c r="D15" i="59"/>
  <c r="D16" i="59"/>
  <c r="D17" i="59"/>
  <c r="D18" i="59"/>
  <c r="D19" i="59"/>
  <c r="D20" i="59"/>
  <c r="D21" i="59"/>
  <c r="D22" i="59"/>
  <c r="D23" i="59"/>
  <c r="D24" i="59"/>
  <c r="D25" i="59"/>
  <c r="D26" i="59"/>
  <c r="D27" i="59"/>
  <c r="D28" i="59"/>
  <c r="D29" i="59"/>
  <c r="D30" i="59"/>
  <c r="D31" i="59"/>
  <c r="D32" i="59"/>
  <c r="D33" i="59"/>
  <c r="D34" i="59"/>
  <c r="D35" i="59"/>
  <c r="D36" i="59"/>
  <c r="D37" i="59"/>
  <c r="D38" i="59"/>
  <c r="BQ40" i="59" l="1"/>
  <c r="AL40" i="59"/>
  <c r="AQ40" i="59"/>
  <c r="AN39" i="59"/>
  <c r="BI42" i="59"/>
  <c r="N41" i="62"/>
  <c r="X42" i="54"/>
  <c r="P39" i="58"/>
  <c r="N39" i="58"/>
  <c r="I41" i="58"/>
  <c r="BQ41" i="58" s="1"/>
  <c r="CV42" i="54"/>
  <c r="CW42" i="54" s="1"/>
  <c r="AH39" i="54"/>
  <c r="O39" i="57"/>
  <c r="Z40" i="56"/>
  <c r="AD40" i="58"/>
  <c r="AK41" i="58"/>
  <c r="L39" i="58"/>
  <c r="V42" i="56"/>
  <c r="W40" i="56"/>
  <c r="AG41" i="57"/>
  <c r="AD39" i="57"/>
  <c r="M42" i="54"/>
  <c r="K42" i="54"/>
  <c r="O42" i="56"/>
  <c r="CV39" i="57"/>
  <c r="CW39" i="57" s="1"/>
  <c r="AE41" i="57"/>
  <c r="AB39" i="57"/>
  <c r="N40" i="58"/>
  <c r="AJ39" i="58"/>
  <c r="W39" i="54"/>
  <c r="Q41" i="57"/>
  <c r="Z40" i="54"/>
  <c r="Z41" i="57"/>
  <c r="N39" i="57"/>
  <c r="T39" i="54"/>
  <c r="R40" i="56"/>
  <c r="AG42" i="57"/>
  <c r="O41" i="57"/>
  <c r="U41" i="58"/>
  <c r="AD41" i="58"/>
  <c r="AA42" i="54"/>
  <c r="N40" i="56"/>
  <c r="Q42" i="57"/>
  <c r="M41" i="57"/>
  <c r="AA41" i="58"/>
  <c r="AI40" i="54"/>
  <c r="AC41" i="57"/>
  <c r="O39" i="54"/>
  <c r="Y42" i="54"/>
  <c r="AC39" i="56"/>
  <c r="N42" i="57"/>
  <c r="J41" i="57"/>
  <c r="Y41" i="58"/>
  <c r="I39" i="56"/>
  <c r="AD42" i="57"/>
  <c r="AG39" i="54"/>
  <c r="AI39" i="56"/>
  <c r="Q39" i="56"/>
  <c r="U42" i="57"/>
  <c r="T39" i="58"/>
  <c r="T41" i="54"/>
  <c r="Z42" i="54"/>
  <c r="J42" i="54"/>
  <c r="Y39" i="54"/>
  <c r="T42" i="56"/>
  <c r="AG39" i="56"/>
  <c r="M39" i="56"/>
  <c r="AI42" i="57"/>
  <c r="S42" i="57"/>
  <c r="U42" i="58"/>
  <c r="P40" i="58"/>
  <c r="R39" i="58"/>
  <c r="K40" i="54"/>
  <c r="R42" i="54"/>
  <c r="V40" i="54"/>
  <c r="L39" i="54"/>
  <c r="L40" i="56"/>
  <c r="Y39" i="56"/>
  <c r="BO42" i="57"/>
  <c r="AC42" i="57"/>
  <c r="M42" i="57"/>
  <c r="Y41" i="57"/>
  <c r="I41" i="57"/>
  <c r="L39" i="57"/>
  <c r="V41" i="58"/>
  <c r="AH39" i="58"/>
  <c r="AI42" i="54"/>
  <c r="Q42" i="54"/>
  <c r="L40" i="54"/>
  <c r="I39" i="54"/>
  <c r="AH40" i="56"/>
  <c r="J40" i="56"/>
  <c r="V39" i="56"/>
  <c r="AA42" i="57"/>
  <c r="K42" i="57"/>
  <c r="W41" i="57"/>
  <c r="G41" i="57"/>
  <c r="BO41" i="57" s="1"/>
  <c r="M41" i="58"/>
  <c r="AI42" i="58"/>
  <c r="AE39" i="58"/>
  <c r="K39" i="56"/>
  <c r="AA39" i="56"/>
  <c r="AF42" i="54"/>
  <c r="P42" i="54"/>
  <c r="J40" i="54"/>
  <c r="AJ42" i="56"/>
  <c r="AD40" i="56"/>
  <c r="G40" i="56"/>
  <c r="U39" i="56"/>
  <c r="Y42" i="57"/>
  <c r="I42" i="57"/>
  <c r="U41" i="57"/>
  <c r="O41" i="58"/>
  <c r="S42" i="58"/>
  <c r="N41" i="58"/>
  <c r="AD39" i="58"/>
  <c r="AC42" i="54"/>
  <c r="AE42" i="56"/>
  <c r="V42" i="57"/>
  <c r="AH41" i="57"/>
  <c r="R41" i="57"/>
  <c r="Z39" i="58"/>
  <c r="AL41" i="58"/>
  <c r="K41" i="58"/>
  <c r="W39" i="58"/>
  <c r="AB41" i="54"/>
  <c r="N41" i="54"/>
  <c r="J41" i="56"/>
  <c r="R41" i="56"/>
  <c r="Z41" i="56"/>
  <c r="AH41" i="56"/>
  <c r="K41" i="56"/>
  <c r="S41" i="56"/>
  <c r="AA41" i="56"/>
  <c r="AI41" i="56"/>
  <c r="M41" i="56"/>
  <c r="U41" i="56"/>
  <c r="AC41" i="56"/>
  <c r="G41" i="56"/>
  <c r="BO41" i="56" s="1"/>
  <c r="O41" i="56"/>
  <c r="W41" i="56"/>
  <c r="AE41" i="56"/>
  <c r="I41" i="56"/>
  <c r="Y41" i="56"/>
  <c r="L41" i="56"/>
  <c r="AB41" i="56"/>
  <c r="N41" i="56"/>
  <c r="AD41" i="56"/>
  <c r="P41" i="56"/>
  <c r="AF41" i="56"/>
  <c r="Q41" i="56"/>
  <c r="AG41" i="56"/>
  <c r="T41" i="56"/>
  <c r="AJ41" i="56"/>
  <c r="BA42" i="59"/>
  <c r="Y41" i="54"/>
  <c r="M41" i="54"/>
  <c r="AJ40" i="54"/>
  <c r="Y40" i="54"/>
  <c r="AJ39" i="54"/>
  <c r="X39" i="54"/>
  <c r="J39" i="54"/>
  <c r="CX39" i="55"/>
  <c r="CX41" i="58"/>
  <c r="CY41" i="58" s="1"/>
  <c r="AS42" i="59"/>
  <c r="CS40" i="59"/>
  <c r="BF40" i="59"/>
  <c r="M40" i="54"/>
  <c r="U40" i="54"/>
  <c r="AC40" i="54"/>
  <c r="G40" i="54"/>
  <c r="BO40" i="54" s="1"/>
  <c r="O40" i="54"/>
  <c r="W40" i="54"/>
  <c r="AE40" i="54"/>
  <c r="H40" i="54"/>
  <c r="P40" i="54"/>
  <c r="X40" i="54"/>
  <c r="AF40" i="54"/>
  <c r="AJ41" i="54"/>
  <c r="V41" i="54"/>
  <c r="I41" i="54"/>
  <c r="AH40" i="54"/>
  <c r="T40" i="54"/>
  <c r="I40" i="54"/>
  <c r="H39" i="54"/>
  <c r="V41" i="56"/>
  <c r="I42" i="58"/>
  <c r="Q42" i="58"/>
  <c r="Y42" i="58"/>
  <c r="AG42" i="58"/>
  <c r="J42" i="58"/>
  <c r="R42" i="58"/>
  <c r="Z42" i="58"/>
  <c r="AH42" i="58"/>
  <c r="L42" i="58"/>
  <c r="T42" i="58"/>
  <c r="AB42" i="58"/>
  <c r="AJ42" i="58"/>
  <c r="N42" i="58"/>
  <c r="V42" i="58"/>
  <c r="AD42" i="58"/>
  <c r="AL42" i="58"/>
  <c r="W42" i="58"/>
  <c r="X42" i="58"/>
  <c r="K42" i="58"/>
  <c r="AA42" i="58"/>
  <c r="M42" i="58"/>
  <c r="AC42" i="58"/>
  <c r="O42" i="58"/>
  <c r="AE42" i="58"/>
  <c r="P42" i="58"/>
  <c r="AF42" i="58"/>
  <c r="R40" i="58"/>
  <c r="AH40" i="58"/>
  <c r="S40" i="58"/>
  <c r="AI40" i="58"/>
  <c r="V40" i="58"/>
  <c r="AL40" i="58"/>
  <c r="X40" i="58"/>
  <c r="J40" i="58"/>
  <c r="Z40" i="58"/>
  <c r="K40" i="58"/>
  <c r="AA40" i="58"/>
  <c r="AR40" i="59"/>
  <c r="AG41" i="54"/>
  <c r="U41" i="54"/>
  <c r="G41" i="54"/>
  <c r="AG40" i="54"/>
  <c r="S40" i="54"/>
  <c r="CU39" i="54"/>
  <c r="CV39" i="54" s="1"/>
  <c r="AF39" i="54"/>
  <c r="R39" i="54"/>
  <c r="G39" i="54"/>
  <c r="H41" i="56"/>
  <c r="L41" i="54"/>
  <c r="X41" i="56"/>
  <c r="AL42" i="59"/>
  <c r="BG40" i="59"/>
  <c r="AR42" i="59"/>
  <c r="AO41" i="59"/>
  <c r="AY40" i="59"/>
  <c r="AM39" i="59"/>
  <c r="AO39" i="59"/>
  <c r="L42" i="54"/>
  <c r="T42" i="54"/>
  <c r="AB42" i="54"/>
  <c r="AJ42" i="54"/>
  <c r="N42" i="54"/>
  <c r="V42" i="54"/>
  <c r="AD42" i="54"/>
  <c r="G42" i="54"/>
  <c r="BO42" i="54" s="1"/>
  <c r="O42" i="54"/>
  <c r="W42" i="54"/>
  <c r="AE42" i="54"/>
  <c r="AH42" i="54"/>
  <c r="U42" i="54"/>
  <c r="I42" i="54"/>
  <c r="AE41" i="54"/>
  <c r="AD40" i="54"/>
  <c r="R40" i="54"/>
  <c r="AE39" i="54"/>
  <c r="Q39" i="54"/>
  <c r="H41" i="54"/>
  <c r="P41" i="54"/>
  <c r="X41" i="54"/>
  <c r="AF41" i="54"/>
  <c r="J41" i="54"/>
  <c r="R41" i="54"/>
  <c r="Z41" i="54"/>
  <c r="AH41" i="54"/>
  <c r="K41" i="54"/>
  <c r="S41" i="54"/>
  <c r="AA41" i="54"/>
  <c r="AI41" i="54"/>
  <c r="W41" i="54"/>
  <c r="H40" i="57"/>
  <c r="P40" i="57"/>
  <c r="X40" i="57"/>
  <c r="AF40" i="57"/>
  <c r="I40" i="57"/>
  <c r="Q40" i="57"/>
  <c r="Y40" i="57"/>
  <c r="AG40" i="57"/>
  <c r="K40" i="57"/>
  <c r="S40" i="57"/>
  <c r="AA40" i="57"/>
  <c r="AI40" i="57"/>
  <c r="M40" i="57"/>
  <c r="U40" i="57"/>
  <c r="AC40" i="57"/>
  <c r="J40" i="57"/>
  <c r="Z40" i="57"/>
  <c r="L40" i="57"/>
  <c r="AB40" i="57"/>
  <c r="N40" i="57"/>
  <c r="AD40" i="57"/>
  <c r="O40" i="57"/>
  <c r="AE40" i="57"/>
  <c r="R40" i="57"/>
  <c r="AH40" i="57"/>
  <c r="T40" i="57"/>
  <c r="AJ40" i="57"/>
  <c r="AM42" i="59"/>
  <c r="AN42" i="59"/>
  <c r="AM41" i="59"/>
  <c r="AT42" i="59"/>
  <c r="AL39" i="59"/>
  <c r="AT39" i="59"/>
  <c r="K39" i="54"/>
  <c r="S39" i="54"/>
  <c r="AA39" i="54"/>
  <c r="AI39" i="54"/>
  <c r="M39" i="54"/>
  <c r="U39" i="54"/>
  <c r="AC39" i="54"/>
  <c r="N39" i="54"/>
  <c r="V39" i="54"/>
  <c r="AD39" i="54"/>
  <c r="AG42" i="54"/>
  <c r="S42" i="54"/>
  <c r="H42" i="54"/>
  <c r="AD41" i="54"/>
  <c r="Q41" i="54"/>
  <c r="AB40" i="54"/>
  <c r="Q40" i="54"/>
  <c r="AB39" i="54"/>
  <c r="P39" i="54"/>
  <c r="V40" i="57"/>
  <c r="AU39" i="59"/>
  <c r="AC41" i="54"/>
  <c r="O41" i="54"/>
  <c r="AA40" i="54"/>
  <c r="N40" i="54"/>
  <c r="Z39" i="54"/>
  <c r="G40" i="57"/>
  <c r="AK42" i="58"/>
  <c r="AF40" i="58"/>
  <c r="AH42" i="56"/>
  <c r="R42" i="56"/>
  <c r="CV42" i="57"/>
  <c r="CW42" i="57" s="1"/>
  <c r="H39" i="57"/>
  <c r="P39" i="57"/>
  <c r="X39" i="57"/>
  <c r="AF39" i="57"/>
  <c r="I39" i="57"/>
  <c r="Q39" i="57"/>
  <c r="Y39" i="57"/>
  <c r="AG39" i="57"/>
  <c r="K39" i="57"/>
  <c r="S39" i="57"/>
  <c r="AA39" i="57"/>
  <c r="AI39" i="57"/>
  <c r="M39" i="57"/>
  <c r="U39" i="57"/>
  <c r="AC39" i="57"/>
  <c r="Z39" i="57"/>
  <c r="J39" i="57"/>
  <c r="L40" i="58"/>
  <c r="CX40" i="55"/>
  <c r="H40" i="56"/>
  <c r="P40" i="56"/>
  <c r="X40" i="56"/>
  <c r="AF40" i="56"/>
  <c r="I40" i="56"/>
  <c r="Q40" i="56"/>
  <c r="Y40" i="56"/>
  <c r="AG40" i="56"/>
  <c r="K40" i="56"/>
  <c r="S40" i="56"/>
  <c r="AA40" i="56"/>
  <c r="AI40" i="56"/>
  <c r="M40" i="56"/>
  <c r="U40" i="56"/>
  <c r="AC40" i="56"/>
  <c r="AD42" i="56"/>
  <c r="N42" i="56"/>
  <c r="V40" i="56"/>
  <c r="W39" i="57"/>
  <c r="G39" i="57"/>
  <c r="AI41" i="58"/>
  <c r="S41" i="58"/>
  <c r="AB39" i="58"/>
  <c r="CX41" i="55"/>
  <c r="AB42" i="56"/>
  <c r="AJ40" i="56"/>
  <c r="T40" i="56"/>
  <c r="V39" i="57"/>
  <c r="AG41" i="58"/>
  <c r="Q41" i="58"/>
  <c r="H42" i="56"/>
  <c r="P42" i="56"/>
  <c r="X42" i="56"/>
  <c r="AF42" i="56"/>
  <c r="I42" i="56"/>
  <c r="Q42" i="56"/>
  <c r="Y42" i="56"/>
  <c r="AG42" i="56"/>
  <c r="K42" i="56"/>
  <c r="S42" i="56"/>
  <c r="AA42" i="56"/>
  <c r="AI42" i="56"/>
  <c r="M42" i="56"/>
  <c r="U42" i="56"/>
  <c r="AC42" i="56"/>
  <c r="CV42" i="56"/>
  <c r="BP42" i="56" s="1"/>
  <c r="Z42" i="56"/>
  <c r="J42" i="56"/>
  <c r="AJ39" i="57"/>
  <c r="T39" i="57"/>
  <c r="CX42" i="55"/>
  <c r="G39" i="56"/>
  <c r="O39" i="56"/>
  <c r="W39" i="56"/>
  <c r="AE39" i="56"/>
  <c r="H39" i="56"/>
  <c r="P39" i="56"/>
  <c r="X39" i="56"/>
  <c r="AF39" i="56"/>
  <c r="J39" i="56"/>
  <c r="R39" i="56"/>
  <c r="Z39" i="56"/>
  <c r="AH39" i="56"/>
  <c r="L39" i="56"/>
  <c r="T39" i="56"/>
  <c r="AB39" i="56"/>
  <c r="AJ39" i="56"/>
  <c r="W42" i="56"/>
  <c r="G42" i="56"/>
  <c r="BO42" i="56" s="1"/>
  <c r="AE40" i="56"/>
  <c r="O40" i="56"/>
  <c r="AD39" i="56"/>
  <c r="N39" i="56"/>
  <c r="AH39" i="57"/>
  <c r="R39" i="57"/>
  <c r="O39" i="58"/>
  <c r="J39" i="58"/>
  <c r="AC41" i="58"/>
  <c r="AL39" i="58"/>
  <c r="V39" i="58"/>
  <c r="AJ42" i="57"/>
  <c r="AB42" i="57"/>
  <c r="T42" i="57"/>
  <c r="L42" i="57"/>
  <c r="AF41" i="57"/>
  <c r="X41" i="57"/>
  <c r="P41" i="57"/>
  <c r="H41" i="57"/>
  <c r="AJ41" i="58"/>
  <c r="AB41" i="58"/>
  <c r="T41" i="58"/>
  <c r="L41" i="58"/>
  <c r="AG40" i="58"/>
  <c r="Y40" i="58"/>
  <c r="Q40" i="58"/>
  <c r="I40" i="58"/>
  <c r="AK39" i="58"/>
  <c r="AC39" i="58"/>
  <c r="U39" i="58"/>
  <c r="M39" i="58"/>
  <c r="AH42" i="57"/>
  <c r="Z42" i="57"/>
  <c r="R42" i="57"/>
  <c r="J42" i="57"/>
  <c r="AD41" i="57"/>
  <c r="V41" i="57"/>
  <c r="N41" i="57"/>
  <c r="AH41" i="58"/>
  <c r="Z41" i="58"/>
  <c r="R41" i="58"/>
  <c r="J41" i="58"/>
  <c r="AE40" i="58"/>
  <c r="W40" i="58"/>
  <c r="O40" i="58"/>
  <c r="AI39" i="58"/>
  <c r="AA39" i="58"/>
  <c r="S39" i="58"/>
  <c r="K39" i="58"/>
  <c r="AF42" i="57"/>
  <c r="X42" i="57"/>
  <c r="P42" i="57"/>
  <c r="H42" i="57"/>
  <c r="AJ41" i="57"/>
  <c r="AB41" i="57"/>
  <c r="T41" i="57"/>
  <c r="L41" i="57"/>
  <c r="AF41" i="58"/>
  <c r="X41" i="58"/>
  <c r="P41" i="58"/>
  <c r="AK40" i="58"/>
  <c r="AC40" i="58"/>
  <c r="U40" i="58"/>
  <c r="M40" i="58"/>
  <c r="AG39" i="58"/>
  <c r="Y39" i="58"/>
  <c r="Q39" i="58"/>
  <c r="I39" i="58"/>
  <c r="BQ39" i="58" s="1"/>
  <c r="AE42" i="57"/>
  <c r="W42" i="57"/>
  <c r="O42" i="57"/>
  <c r="AI41" i="57"/>
  <c r="AA41" i="57"/>
  <c r="S41" i="57"/>
  <c r="AE41" i="58"/>
  <c r="W41" i="58"/>
  <c r="AJ40" i="58"/>
  <c r="AB40" i="58"/>
  <c r="T40" i="58"/>
  <c r="AF39" i="58"/>
  <c r="X39" i="58"/>
  <c r="N39" i="62"/>
  <c r="N40" i="62"/>
  <c r="N42" i="62"/>
  <c r="CX42" i="58"/>
  <c r="CX40" i="58"/>
  <c r="CX39" i="58"/>
  <c r="CV41" i="57"/>
  <c r="CV40" i="57"/>
  <c r="AK42" i="57"/>
  <c r="CV41" i="56"/>
  <c r="CV40" i="56"/>
  <c r="CV39" i="56"/>
  <c r="CV41" i="54"/>
  <c r="CV40" i="54"/>
  <c r="BL41" i="59"/>
  <c r="AN41" i="59"/>
  <c r="BO42" i="59"/>
  <c r="CS42" i="59" s="1"/>
  <c r="BG42" i="59"/>
  <c r="AY42" i="59"/>
  <c r="AQ42" i="59"/>
  <c r="BJ41" i="59"/>
  <c r="BB41" i="59"/>
  <c r="AT41" i="59"/>
  <c r="AL41" i="59"/>
  <c r="BM40" i="59"/>
  <c r="BE40" i="59"/>
  <c r="AW40" i="59"/>
  <c r="AO40" i="59"/>
  <c r="BH39" i="59"/>
  <c r="AZ39" i="59"/>
  <c r="AR39" i="59"/>
  <c r="BI39" i="59"/>
  <c r="AS39" i="59"/>
  <c r="BN42" i="59"/>
  <c r="BF42" i="59"/>
  <c r="AX42" i="59"/>
  <c r="AP42" i="59"/>
  <c r="BI41" i="59"/>
  <c r="BA41" i="59"/>
  <c r="AS41" i="59"/>
  <c r="AK41" i="59"/>
  <c r="BL40" i="59"/>
  <c r="BD40" i="59"/>
  <c r="AV40" i="59"/>
  <c r="AN40" i="59"/>
  <c r="BO39" i="59"/>
  <c r="CS39" i="59" s="1"/>
  <c r="BG39" i="59"/>
  <c r="AY39" i="59"/>
  <c r="AQ39" i="59"/>
  <c r="BD41" i="59"/>
  <c r="AV41" i="59"/>
  <c r="AZ42" i="59"/>
  <c r="BN40" i="59"/>
  <c r="AX40" i="59"/>
  <c r="AP40" i="59"/>
  <c r="BA39" i="59"/>
  <c r="BM42" i="59"/>
  <c r="BE42" i="59"/>
  <c r="AW42" i="59"/>
  <c r="AO42" i="59"/>
  <c r="BP41" i="59"/>
  <c r="BH41" i="59"/>
  <c r="AZ41" i="59"/>
  <c r="AR41" i="59"/>
  <c r="BK40" i="59"/>
  <c r="BC40" i="59"/>
  <c r="AU40" i="59"/>
  <c r="BN39" i="59"/>
  <c r="BF39" i="59"/>
  <c r="AX39" i="59"/>
  <c r="AP39" i="59"/>
  <c r="BJ39" i="59"/>
  <c r="BB39" i="59"/>
  <c r="BH42" i="59"/>
  <c r="BK41" i="59"/>
  <c r="BC41" i="59"/>
  <c r="AU41" i="59"/>
  <c r="BL42" i="59"/>
  <c r="BD42" i="59"/>
  <c r="AV42" i="59"/>
  <c r="BO41" i="59"/>
  <c r="BG41" i="59"/>
  <c r="AY41" i="59"/>
  <c r="AQ41" i="59"/>
  <c r="BJ40" i="59"/>
  <c r="BB40" i="59"/>
  <c r="AT40" i="59"/>
  <c r="BM39" i="59"/>
  <c r="BE39" i="59"/>
  <c r="AW39" i="59"/>
  <c r="BK42" i="59"/>
  <c r="BC42" i="59"/>
  <c r="AU42" i="59"/>
  <c r="BN41" i="59"/>
  <c r="BF41" i="59"/>
  <c r="AX41" i="59"/>
  <c r="AP41" i="59"/>
  <c r="BI40" i="59"/>
  <c r="BA40" i="59"/>
  <c r="AS40" i="59"/>
  <c r="BL39" i="59"/>
  <c r="BD39" i="59"/>
  <c r="AV39" i="59"/>
  <c r="BJ42" i="59"/>
  <c r="BB42" i="59"/>
  <c r="BM41" i="59"/>
  <c r="BE41" i="59"/>
  <c r="AW41" i="59"/>
  <c r="BH40" i="59"/>
  <c r="AZ40" i="59"/>
  <c r="BK39" i="59"/>
  <c r="BC39" i="59"/>
  <c r="H3" i="62"/>
  <c r="I3" i="62"/>
  <c r="J3" i="62"/>
  <c r="K3" i="62"/>
  <c r="M3" i="62"/>
  <c r="O3" i="62"/>
  <c r="H4" i="62"/>
  <c r="I4" i="62"/>
  <c r="J4" i="62"/>
  <c r="K4" i="62"/>
  <c r="M4" i="62"/>
  <c r="O4" i="62"/>
  <c r="H5" i="62"/>
  <c r="I5" i="62"/>
  <c r="J5" i="62"/>
  <c r="K5" i="62"/>
  <c r="M5" i="62"/>
  <c r="O5" i="62"/>
  <c r="H6" i="62"/>
  <c r="I6" i="62"/>
  <c r="J6" i="62"/>
  <c r="K6" i="62"/>
  <c r="M6" i="62"/>
  <c r="O6" i="62"/>
  <c r="H7" i="62"/>
  <c r="I7" i="62"/>
  <c r="J7" i="62"/>
  <c r="K7" i="62"/>
  <c r="M7" i="62"/>
  <c r="O7" i="62"/>
  <c r="I8" i="62"/>
  <c r="J8" i="62"/>
  <c r="K8" i="62"/>
  <c r="M8" i="62"/>
  <c r="O8" i="62"/>
  <c r="H9" i="62"/>
  <c r="I9" i="62"/>
  <c r="J9" i="62"/>
  <c r="K9" i="62"/>
  <c r="M9" i="62"/>
  <c r="O9" i="62"/>
  <c r="H10" i="62"/>
  <c r="I10" i="62"/>
  <c r="J10" i="62"/>
  <c r="K10" i="62"/>
  <c r="M10" i="62"/>
  <c r="O10" i="62"/>
  <c r="H11" i="62"/>
  <c r="I11" i="62"/>
  <c r="J11" i="62"/>
  <c r="K11" i="62"/>
  <c r="M11" i="62"/>
  <c r="O11" i="62"/>
  <c r="H12" i="62"/>
  <c r="I12" i="62"/>
  <c r="J12" i="62"/>
  <c r="K12" i="62"/>
  <c r="M12" i="62"/>
  <c r="O12" i="62"/>
  <c r="H13" i="62"/>
  <c r="I13" i="62"/>
  <c r="J13" i="62"/>
  <c r="K13" i="62"/>
  <c r="M13" i="62"/>
  <c r="O13" i="62"/>
  <c r="H14" i="62"/>
  <c r="I14" i="62"/>
  <c r="J14" i="62"/>
  <c r="K14" i="62"/>
  <c r="M14" i="62"/>
  <c r="O14" i="62"/>
  <c r="H15" i="62"/>
  <c r="I15" i="62"/>
  <c r="J15" i="62"/>
  <c r="K15" i="62"/>
  <c r="M15" i="62"/>
  <c r="O15" i="62"/>
  <c r="H16" i="62"/>
  <c r="I16" i="62"/>
  <c r="J16" i="62"/>
  <c r="K16" i="62"/>
  <c r="M16" i="62"/>
  <c r="O16" i="62"/>
  <c r="H17" i="62"/>
  <c r="I17" i="62"/>
  <c r="J17" i="62"/>
  <c r="K17" i="62"/>
  <c r="M17" i="62"/>
  <c r="O17" i="62"/>
  <c r="H18" i="62"/>
  <c r="I18" i="62"/>
  <c r="J18" i="62"/>
  <c r="K18" i="62"/>
  <c r="M18" i="62"/>
  <c r="O18" i="62"/>
  <c r="H19" i="62"/>
  <c r="I19" i="62"/>
  <c r="J19" i="62"/>
  <c r="K19" i="62"/>
  <c r="M19" i="62"/>
  <c r="O19" i="62"/>
  <c r="H20" i="62"/>
  <c r="I20" i="62"/>
  <c r="J20" i="62"/>
  <c r="K20" i="62"/>
  <c r="M20" i="62"/>
  <c r="O20" i="62"/>
  <c r="H21" i="62"/>
  <c r="I21" i="62"/>
  <c r="J21" i="62"/>
  <c r="K21" i="62"/>
  <c r="M21" i="62"/>
  <c r="O21" i="62"/>
  <c r="H22" i="62"/>
  <c r="I22" i="62"/>
  <c r="J22" i="62"/>
  <c r="K22" i="62"/>
  <c r="M22" i="62"/>
  <c r="O22" i="62"/>
  <c r="O23" i="62"/>
  <c r="O24" i="62"/>
  <c r="H25" i="62"/>
  <c r="I25" i="62"/>
  <c r="J25" i="62"/>
  <c r="K25" i="62"/>
  <c r="M25" i="62"/>
  <c r="O25" i="62"/>
  <c r="H26" i="62"/>
  <c r="I26" i="62"/>
  <c r="J26" i="62"/>
  <c r="K26" i="62"/>
  <c r="M26" i="62"/>
  <c r="O26" i="62"/>
  <c r="H27" i="62"/>
  <c r="I27" i="62"/>
  <c r="J27" i="62"/>
  <c r="K27" i="62"/>
  <c r="M27" i="62"/>
  <c r="O27" i="62"/>
  <c r="H28" i="62"/>
  <c r="I28" i="62"/>
  <c r="J28" i="62"/>
  <c r="K28" i="62"/>
  <c r="M28" i="62"/>
  <c r="O28" i="62"/>
  <c r="H29" i="62"/>
  <c r="I29" i="62"/>
  <c r="J29" i="62"/>
  <c r="K29" i="62"/>
  <c r="M29" i="62"/>
  <c r="O29" i="62"/>
  <c r="H30" i="62"/>
  <c r="I30" i="62"/>
  <c r="J30" i="62"/>
  <c r="K30" i="62"/>
  <c r="M30" i="62"/>
  <c r="O30" i="62"/>
  <c r="H31" i="62"/>
  <c r="I31" i="62"/>
  <c r="J31" i="62"/>
  <c r="K31" i="62"/>
  <c r="M31" i="62"/>
  <c r="O31" i="62"/>
  <c r="H32" i="62"/>
  <c r="I32" i="62"/>
  <c r="J32" i="62"/>
  <c r="K32" i="62"/>
  <c r="M32" i="62"/>
  <c r="O32" i="62"/>
  <c r="H33" i="62"/>
  <c r="I33" i="62"/>
  <c r="J33" i="62"/>
  <c r="K33" i="62"/>
  <c r="M33" i="62"/>
  <c r="O33" i="62"/>
  <c r="H34" i="62"/>
  <c r="I34" i="62"/>
  <c r="J34" i="62"/>
  <c r="K34" i="62"/>
  <c r="M34" i="62"/>
  <c r="O34" i="62"/>
  <c r="H35" i="62"/>
  <c r="I35" i="62"/>
  <c r="J35" i="62"/>
  <c r="K35" i="62"/>
  <c r="M35" i="62"/>
  <c r="O35" i="62"/>
  <c r="H36" i="62"/>
  <c r="I36" i="62"/>
  <c r="J36" i="62"/>
  <c r="K36" i="62"/>
  <c r="M36" i="62"/>
  <c r="O36" i="62"/>
  <c r="H37" i="62"/>
  <c r="I37" i="62"/>
  <c r="J37" i="62"/>
  <c r="K37" i="62"/>
  <c r="M37" i="62"/>
  <c r="O37" i="62"/>
  <c r="H38" i="62"/>
  <c r="I38" i="62"/>
  <c r="J38" i="62"/>
  <c r="K38" i="62"/>
  <c r="M38" i="62"/>
  <c r="O38" i="62"/>
  <c r="CS41" i="59" l="1"/>
  <c r="N19" i="62"/>
  <c r="AM41" i="58"/>
  <c r="N26" i="62"/>
  <c r="N10" i="62"/>
  <c r="N3" i="62"/>
  <c r="AN41" i="56"/>
  <c r="AL40" i="56"/>
  <c r="AL39" i="56"/>
  <c r="AM41" i="57"/>
  <c r="BO40" i="56"/>
  <c r="AM41" i="56"/>
  <c r="AN42" i="58"/>
  <c r="AK40" i="56"/>
  <c r="AN40" i="56"/>
  <c r="AK41" i="57"/>
  <c r="BP42" i="54"/>
  <c r="AL41" i="57"/>
  <c r="BC41" i="58"/>
  <c r="AS39" i="56"/>
  <c r="BK40" i="54"/>
  <c r="AH40" i="53" s="1"/>
  <c r="AK39" i="56"/>
  <c r="AS39" i="54"/>
  <c r="BG40" i="54"/>
  <c r="CW42" i="56"/>
  <c r="CX42" i="56" s="1"/>
  <c r="BM41" i="57"/>
  <c r="AY40" i="56"/>
  <c r="BG40" i="56"/>
  <c r="BA42" i="57"/>
  <c r="AO39" i="56"/>
  <c r="AV42" i="56"/>
  <c r="BQ42" i="58"/>
  <c r="AV41" i="57"/>
  <c r="AP42" i="58"/>
  <c r="BL42" i="57"/>
  <c r="AK42" i="53" s="1"/>
  <c r="AU42" i="56"/>
  <c r="BP39" i="57"/>
  <c r="AV40" i="54"/>
  <c r="BE40" i="54"/>
  <c r="AT42" i="56"/>
  <c r="AP39" i="56"/>
  <c r="AM42" i="58"/>
  <c r="AQ42" i="58"/>
  <c r="BI42" i="54"/>
  <c r="BG41" i="57"/>
  <c r="BJ39" i="58"/>
  <c r="AX40" i="54"/>
  <c r="AL41" i="56"/>
  <c r="AU39" i="56"/>
  <c r="AX41" i="58"/>
  <c r="BJ42" i="56"/>
  <c r="AN40" i="57"/>
  <c r="AX41" i="54"/>
  <c r="AS42" i="58"/>
  <c r="BH40" i="54"/>
  <c r="AY41" i="58"/>
  <c r="BD40" i="56"/>
  <c r="AQ39" i="56"/>
  <c r="AY40" i="54"/>
  <c r="AM39" i="56"/>
  <c r="AM42" i="57"/>
  <c r="AR39" i="54"/>
  <c r="BA41" i="56"/>
  <c r="AN39" i="56"/>
  <c r="AO39" i="57"/>
  <c r="BI42" i="57"/>
  <c r="AU40" i="54"/>
  <c r="BA40" i="54"/>
  <c r="BF39" i="54"/>
  <c r="BG39" i="54"/>
  <c r="AZ39" i="54"/>
  <c r="AR39" i="56"/>
  <c r="BI40" i="56"/>
  <c r="BN39" i="56"/>
  <c r="BD40" i="57"/>
  <c r="AP41" i="57"/>
  <c r="AP42" i="57"/>
  <c r="AW39" i="58"/>
  <c r="BH41" i="57"/>
  <c r="BC40" i="54"/>
  <c r="AW39" i="54"/>
  <c r="AW40" i="54"/>
  <c r="AQ40" i="54"/>
  <c r="AP42" i="54"/>
  <c r="BB42" i="56"/>
  <c r="AS40" i="56"/>
  <c r="BA41" i="57"/>
  <c r="AS42" i="57"/>
  <c r="BL40" i="57"/>
  <c r="AP39" i="57"/>
  <c r="BF41" i="57"/>
  <c r="AU39" i="58"/>
  <c r="AY42" i="58"/>
  <c r="BF42" i="56"/>
  <c r="AU40" i="56"/>
  <c r="BE39" i="54"/>
  <c r="BA41" i="58"/>
  <c r="BE41" i="56"/>
  <c r="BD40" i="54"/>
  <c r="BM40" i="54"/>
  <c r="BF40" i="54"/>
  <c r="BD42" i="58"/>
  <c r="BA39" i="56"/>
  <c r="BN42" i="56"/>
  <c r="BL40" i="54"/>
  <c r="BC42" i="54"/>
  <c r="AV42" i="54"/>
  <c r="BI39" i="54"/>
  <c r="BI39" i="56"/>
  <c r="AV41" i="56"/>
  <c r="AQ40" i="56"/>
  <c r="AP41" i="56"/>
  <c r="AL42" i="57"/>
  <c r="BL41" i="57"/>
  <c r="AR39" i="57"/>
  <c r="AS39" i="57"/>
  <c r="AO41" i="57"/>
  <c r="BN39" i="54"/>
  <c r="AU41" i="57"/>
  <c r="AP41" i="54"/>
  <c r="AR40" i="54"/>
  <c r="BN40" i="56"/>
  <c r="AM40" i="57"/>
  <c r="BB42" i="57"/>
  <c r="AQ41" i="57"/>
  <c r="BL39" i="58"/>
  <c r="AN41" i="57"/>
  <c r="BK40" i="56"/>
  <c r="AJ40" i="53" s="1"/>
  <c r="BF40" i="58"/>
  <c r="BI42" i="58"/>
  <c r="BD41" i="57"/>
  <c r="BC41" i="57"/>
  <c r="BC39" i="54"/>
  <c r="AV39" i="54"/>
  <c r="BB39" i="54"/>
  <c r="AR41" i="54"/>
  <c r="AZ40" i="54"/>
  <c r="AT41" i="56"/>
  <c r="AZ41" i="56"/>
  <c r="BK40" i="57"/>
  <c r="AK40" i="53" s="1"/>
  <c r="AQ40" i="57"/>
  <c r="AU42" i="58"/>
  <c r="AZ39" i="58"/>
  <c r="BP41" i="58"/>
  <c r="BG42" i="57"/>
  <c r="AQ41" i="54"/>
  <c r="AY41" i="54"/>
  <c r="BC39" i="58"/>
  <c r="BJ40" i="54"/>
  <c r="BL39" i="54"/>
  <c r="AH39" i="53" s="1"/>
  <c r="AS40" i="54"/>
  <c r="AT39" i="54"/>
  <c r="AY39" i="54"/>
  <c r="AX42" i="56"/>
  <c r="BA39" i="58"/>
  <c r="AV39" i="58"/>
  <c r="AX39" i="57"/>
  <c r="BA41" i="54"/>
  <c r="BF41" i="54"/>
  <c r="BI42" i="56"/>
  <c r="AS42" i="54"/>
  <c r="BM39" i="54"/>
  <c r="BJ42" i="54"/>
  <c r="BD41" i="54"/>
  <c r="BE41" i="54"/>
  <c r="BG41" i="54"/>
  <c r="BJ42" i="57"/>
  <c r="BM40" i="58"/>
  <c r="AL40" i="53" s="1"/>
  <c r="BN41" i="58"/>
  <c r="BE40" i="56"/>
  <c r="BM40" i="57"/>
  <c r="AV40" i="57"/>
  <c r="BG40" i="57"/>
  <c r="BN40" i="57"/>
  <c r="BE40" i="57"/>
  <c r="BH40" i="57"/>
  <c r="AY40" i="57"/>
  <c r="BF40" i="57"/>
  <c r="AW40" i="57"/>
  <c r="AZ40" i="57"/>
  <c r="AR40" i="57"/>
  <c r="AV42" i="58"/>
  <c r="BN42" i="58"/>
  <c r="AL42" i="53" s="1"/>
  <c r="BF42" i="58"/>
  <c r="BJ42" i="58"/>
  <c r="BO42" i="58"/>
  <c r="AX42" i="58"/>
  <c r="BB42" i="58"/>
  <c r="BG42" i="58"/>
  <c r="BA42" i="58"/>
  <c r="BE42" i="58"/>
  <c r="BL42" i="58"/>
  <c r="BC42" i="58"/>
  <c r="AU41" i="56"/>
  <c r="AX41" i="56"/>
  <c r="BD41" i="56"/>
  <c r="BB41" i="56"/>
  <c r="BC41" i="56"/>
  <c r="BF41" i="56"/>
  <c r="BH41" i="56"/>
  <c r="BK41" i="56"/>
  <c r="BN41" i="56"/>
  <c r="AO41" i="56"/>
  <c r="AQ41" i="56"/>
  <c r="AS41" i="56"/>
  <c r="AW41" i="56"/>
  <c r="AY41" i="56"/>
  <c r="BD42" i="54"/>
  <c r="BK39" i="54"/>
  <c r="BD39" i="54"/>
  <c r="BA42" i="54"/>
  <c r="AU42" i="54"/>
  <c r="BM41" i="54"/>
  <c r="AO42" i="56"/>
  <c r="BA40" i="56"/>
  <c r="AV40" i="56"/>
  <c r="BI41" i="56"/>
  <c r="BH39" i="57"/>
  <c r="AO41" i="58"/>
  <c r="BM42" i="58"/>
  <c r="AX39" i="56"/>
  <c r="AQ39" i="54"/>
  <c r="AK39" i="54"/>
  <c r="AL39" i="54"/>
  <c r="AN39" i="54"/>
  <c r="AO39" i="54"/>
  <c r="AP39" i="54"/>
  <c r="AM39" i="54"/>
  <c r="BA39" i="54"/>
  <c r="BH39" i="54"/>
  <c r="AX39" i="54"/>
  <c r="AV40" i="58"/>
  <c r="AX40" i="58"/>
  <c r="AO40" i="58"/>
  <c r="BP40" i="58"/>
  <c r="BO40" i="58"/>
  <c r="AP40" i="58"/>
  <c r="BH40" i="58"/>
  <c r="BG40" i="58"/>
  <c r="AZ40" i="58"/>
  <c r="BK40" i="58"/>
  <c r="BI40" i="58"/>
  <c r="AR40" i="58"/>
  <c r="AU40" i="58"/>
  <c r="AS40" i="58"/>
  <c r="BN40" i="58"/>
  <c r="BE40" i="58"/>
  <c r="BL40" i="58"/>
  <c r="BD40" i="58"/>
  <c r="BA40" i="58"/>
  <c r="BI41" i="54"/>
  <c r="AQ42" i="54"/>
  <c r="BC41" i="54"/>
  <c r="BL42" i="54"/>
  <c r="AH42" i="53" s="1"/>
  <c r="AO42" i="54"/>
  <c r="BF42" i="54"/>
  <c r="BG41" i="56"/>
  <c r="BC40" i="58"/>
  <c r="BC39" i="56"/>
  <c r="BG39" i="56"/>
  <c r="BL39" i="56"/>
  <c r="AJ39" i="53" s="1"/>
  <c r="BK39" i="56"/>
  <c r="BM39" i="56"/>
  <c r="AT39" i="56"/>
  <c r="BE39" i="56"/>
  <c r="BF39" i="56"/>
  <c r="BJ39" i="56"/>
  <c r="AL42" i="54"/>
  <c r="AM42" i="54"/>
  <c r="AK42" i="54"/>
  <c r="AN42" i="54"/>
  <c r="AR42" i="54"/>
  <c r="AX42" i="54"/>
  <c r="AZ42" i="54"/>
  <c r="BJ39" i="54"/>
  <c r="BK41" i="54"/>
  <c r="AW42" i="54"/>
  <c r="BN42" i="54"/>
  <c r="BI40" i="54"/>
  <c r="AZ39" i="56"/>
  <c r="BK42" i="56"/>
  <c r="BD39" i="56"/>
  <c r="BB40" i="57"/>
  <c r="AU40" i="57"/>
  <c r="BO41" i="58"/>
  <c r="AY41" i="57"/>
  <c r="BE41" i="57"/>
  <c r="BJ41" i="57"/>
  <c r="BK41" i="57"/>
  <c r="BB41" i="57"/>
  <c r="BN41" i="57"/>
  <c r="BI41" i="57"/>
  <c r="AX41" i="57"/>
  <c r="BD39" i="58"/>
  <c r="BB39" i="58"/>
  <c r="AS39" i="58"/>
  <c r="BM39" i="58"/>
  <c r="BN39" i="58"/>
  <c r="AL39" i="53" s="1"/>
  <c r="BE39" i="58"/>
  <c r="BO39" i="58"/>
  <c r="BF39" i="58"/>
  <c r="BH39" i="58"/>
  <c r="AY39" i="58"/>
  <c r="BI39" i="58"/>
  <c r="AR39" i="58"/>
  <c r="BM42" i="57"/>
  <c r="AT42" i="57"/>
  <c r="BE42" i="57"/>
  <c r="BN42" i="57"/>
  <c r="AW42" i="57"/>
  <c r="BK42" i="57"/>
  <c r="BH42" i="57"/>
  <c r="AX42" i="57"/>
  <c r="AU42" i="57"/>
  <c r="BD42" i="57"/>
  <c r="BK39" i="58"/>
  <c r="AR42" i="57"/>
  <c r="BK42" i="54"/>
  <c r="BK42" i="58"/>
  <c r="BH42" i="54"/>
  <c r="AZ41" i="54"/>
  <c r="AT41" i="54"/>
  <c r="AT42" i="54"/>
  <c r="BE42" i="54"/>
  <c r="AY42" i="54"/>
  <c r="AY39" i="56"/>
  <c r="BM41" i="56"/>
  <c r="BJ40" i="57"/>
  <c r="BC40" i="57"/>
  <c r="AS42" i="56"/>
  <c r="BD42" i="56"/>
  <c r="BG42" i="56"/>
  <c r="AM42" i="56"/>
  <c r="AQ42" i="56"/>
  <c r="AN42" i="56"/>
  <c r="AY42" i="56"/>
  <c r="BL42" i="56"/>
  <c r="AJ42" i="53" s="1"/>
  <c r="AR42" i="56"/>
  <c r="AW42" i="56"/>
  <c r="AZ42" i="56"/>
  <c r="BE42" i="56"/>
  <c r="BH42" i="56"/>
  <c r="BM42" i="56"/>
  <c r="BA42" i="56"/>
  <c r="AL42" i="56"/>
  <c r="AP42" i="56"/>
  <c r="AK42" i="56"/>
  <c r="BM40" i="56"/>
  <c r="BL40" i="56"/>
  <c r="AR40" i="56"/>
  <c r="AP40" i="56"/>
  <c r="AZ40" i="56"/>
  <c r="AO40" i="56"/>
  <c r="AT40" i="56"/>
  <c r="AX40" i="56"/>
  <c r="BH40" i="56"/>
  <c r="BB40" i="56"/>
  <c r="BF40" i="56"/>
  <c r="BJ40" i="56"/>
  <c r="BC40" i="56"/>
  <c r="BK39" i="57"/>
  <c r="BL39" i="57"/>
  <c r="AK39" i="53" s="1"/>
  <c r="BC39" i="57"/>
  <c r="BM39" i="57"/>
  <c r="BD39" i="57"/>
  <c r="BG39" i="57"/>
  <c r="BN39" i="57"/>
  <c r="BE39" i="57"/>
  <c r="AV39" i="57"/>
  <c r="BF39" i="57"/>
  <c r="AW39" i="57"/>
  <c r="BA39" i="57"/>
  <c r="AZ39" i="57"/>
  <c r="BI39" i="57"/>
  <c r="BJ41" i="54"/>
  <c r="BB42" i="54"/>
  <c r="BH41" i="54"/>
  <c r="AV41" i="54"/>
  <c r="AW41" i="54"/>
  <c r="BM42" i="54"/>
  <c r="BG42" i="54"/>
  <c r="BJ41" i="56"/>
  <c r="AW40" i="58"/>
  <c r="AU41" i="58"/>
  <c r="AS41" i="58"/>
  <c r="BI41" i="58"/>
  <c r="BH41" i="58"/>
  <c r="AQ41" i="58"/>
  <c r="BF41" i="58"/>
  <c r="BJ41" i="58"/>
  <c r="AZ41" i="58"/>
  <c r="BL41" i="58"/>
  <c r="BB41" i="58"/>
  <c r="AR41" i="58"/>
  <c r="BM41" i="58"/>
  <c r="BD41" i="58"/>
  <c r="AT41" i="58"/>
  <c r="BE41" i="58"/>
  <c r="AV41" i="58"/>
  <c r="AP41" i="58"/>
  <c r="AW41" i="58"/>
  <c r="AN41" i="58"/>
  <c r="BK41" i="58"/>
  <c r="BG41" i="58"/>
  <c r="AN41" i="54"/>
  <c r="AO41" i="54"/>
  <c r="AK41" i="54"/>
  <c r="AL41" i="54"/>
  <c r="AM41" i="54"/>
  <c r="BN41" i="54"/>
  <c r="BL41" i="54"/>
  <c r="AU41" i="54"/>
  <c r="BB41" i="54"/>
  <c r="BO41" i="54"/>
  <c r="AK40" i="54"/>
  <c r="AM40" i="54"/>
  <c r="AN40" i="54"/>
  <c r="AO40" i="54"/>
  <c r="AP40" i="54"/>
  <c r="AL40" i="54"/>
  <c r="BN40" i="54"/>
  <c r="BB40" i="54"/>
  <c r="AY40" i="58"/>
  <c r="AZ41" i="57"/>
  <c r="BO39" i="56"/>
  <c r="AY42" i="57"/>
  <c r="AS40" i="57"/>
  <c r="BA40" i="57"/>
  <c r="AK40" i="57"/>
  <c r="BI40" i="57"/>
  <c r="AL40" i="57"/>
  <c r="AP40" i="57"/>
  <c r="AX40" i="57"/>
  <c r="AT40" i="57"/>
  <c r="BC42" i="56"/>
  <c r="AW39" i="56"/>
  <c r="BH39" i="56"/>
  <c r="AV39" i="56"/>
  <c r="BB39" i="56"/>
  <c r="AZ42" i="57"/>
  <c r="AT41" i="57"/>
  <c r="BC42" i="57"/>
  <c r="AO42" i="57"/>
  <c r="BF42" i="57"/>
  <c r="AX39" i="58"/>
  <c r="BG39" i="58"/>
  <c r="BP39" i="58"/>
  <c r="AN39" i="58"/>
  <c r="AO39" i="58"/>
  <c r="AQ39" i="58"/>
  <c r="AM39" i="58"/>
  <c r="AP39" i="58"/>
  <c r="BJ40" i="58"/>
  <c r="AM40" i="58"/>
  <c r="AQ40" i="58"/>
  <c r="AN40" i="58"/>
  <c r="AT40" i="58"/>
  <c r="BB40" i="58"/>
  <c r="AS41" i="57"/>
  <c r="AR41" i="57"/>
  <c r="BB39" i="57"/>
  <c r="BQ40" i="58"/>
  <c r="AN39" i="57"/>
  <c r="AQ39" i="57"/>
  <c r="BJ39" i="57"/>
  <c r="AK39" i="57"/>
  <c r="AL39" i="57"/>
  <c r="AM39" i="57"/>
  <c r="AT39" i="57"/>
  <c r="BO39" i="57"/>
  <c r="AY39" i="57"/>
  <c r="BR41" i="58"/>
  <c r="AU39" i="57"/>
  <c r="AU39" i="54"/>
  <c r="AS41" i="54"/>
  <c r="BO39" i="54"/>
  <c r="AW42" i="58"/>
  <c r="AT42" i="58"/>
  <c r="AZ42" i="58"/>
  <c r="BH42" i="58"/>
  <c r="AO42" i="58"/>
  <c r="AR42" i="58"/>
  <c r="BP42" i="58"/>
  <c r="AT40" i="54"/>
  <c r="AK41" i="56"/>
  <c r="BL41" i="56"/>
  <c r="AR41" i="56"/>
  <c r="AT39" i="58"/>
  <c r="AN42" i="57"/>
  <c r="AQ42" i="57"/>
  <c r="AW40" i="56"/>
  <c r="AM40" i="56"/>
  <c r="AV42" i="57"/>
  <c r="AO40" i="57"/>
  <c r="BO40" i="57"/>
  <c r="AW41" i="57"/>
  <c r="BP42" i="57"/>
  <c r="CY40" i="58"/>
  <c r="BR40" i="58"/>
  <c r="BS41" i="58"/>
  <c r="CZ41" i="58"/>
  <c r="BR39" i="58"/>
  <c r="CY39" i="58"/>
  <c r="BR42" i="58"/>
  <c r="CY42" i="58"/>
  <c r="BQ42" i="57"/>
  <c r="CX42" i="57"/>
  <c r="BP41" i="57"/>
  <c r="CW41" i="57"/>
  <c r="BP40" i="57"/>
  <c r="CW40" i="57"/>
  <c r="BQ39" i="57"/>
  <c r="CX39" i="57"/>
  <c r="BP41" i="56"/>
  <c r="CW41" i="56"/>
  <c r="BP40" i="56"/>
  <c r="CW40" i="56"/>
  <c r="BP39" i="56"/>
  <c r="CW39" i="56"/>
  <c r="BQ42" i="54"/>
  <c r="CX42" i="54"/>
  <c r="BP39" i="54"/>
  <c r="CW39" i="54"/>
  <c r="CW41" i="54"/>
  <c r="BP41" i="54"/>
  <c r="BP40" i="54"/>
  <c r="CW40" i="54"/>
  <c r="N35" i="62"/>
  <c r="N31" i="62"/>
  <c r="N27" i="62"/>
  <c r="N15" i="62"/>
  <c r="N11" i="62"/>
  <c r="N7" i="62"/>
  <c r="N32" i="62"/>
  <c r="N28" i="62"/>
  <c r="N20" i="62"/>
  <c r="N16" i="62"/>
  <c r="N12" i="62"/>
  <c r="N8" i="62"/>
  <c r="N4" i="62"/>
  <c r="N36" i="62"/>
  <c r="N37" i="62"/>
  <c r="N33" i="62"/>
  <c r="N29" i="62"/>
  <c r="N25" i="62"/>
  <c r="N21" i="62"/>
  <c r="N17" i="62"/>
  <c r="N13" i="62"/>
  <c r="N9" i="62"/>
  <c r="N5" i="62"/>
  <c r="N38" i="62"/>
  <c r="N34" i="62"/>
  <c r="N30" i="62"/>
  <c r="N22" i="62"/>
  <c r="N18" i="62"/>
  <c r="N14" i="62"/>
  <c r="N6" i="62"/>
  <c r="H3" i="58"/>
  <c r="G3" i="58"/>
  <c r="F3" i="58"/>
  <c r="CW31" i="58"/>
  <c r="CW32" i="58"/>
  <c r="CW33" i="58"/>
  <c r="CW34" i="58"/>
  <c r="CW35" i="58"/>
  <c r="CW36" i="58"/>
  <c r="CW37" i="58"/>
  <c r="CW38" i="58"/>
  <c r="E3" i="58"/>
  <c r="D3" i="58"/>
  <c r="CU38" i="57"/>
  <c r="I31" i="57"/>
  <c r="P32" i="57"/>
  <c r="K33" i="57"/>
  <c r="N34" i="57"/>
  <c r="I35" i="57"/>
  <c r="G36" i="57"/>
  <c r="X37" i="57"/>
  <c r="H38" i="57"/>
  <c r="F3" i="57"/>
  <c r="CU31" i="57"/>
  <c r="CU32" i="57"/>
  <c r="CU33" i="57"/>
  <c r="CU34" i="57"/>
  <c r="CU35" i="57"/>
  <c r="CU36" i="57"/>
  <c r="CU37" i="57"/>
  <c r="E3" i="57"/>
  <c r="D3" i="57"/>
  <c r="BT31" i="55"/>
  <c r="BU31" i="55"/>
  <c r="BV31" i="55"/>
  <c r="BW31" i="55"/>
  <c r="BX31" i="55"/>
  <c r="BY31" i="55"/>
  <c r="BZ31" i="55"/>
  <c r="CA31" i="55"/>
  <c r="CB31" i="55"/>
  <c r="CC31" i="55"/>
  <c r="CD31" i="55"/>
  <c r="CE31" i="55"/>
  <c r="CF31" i="55"/>
  <c r="CG31" i="55"/>
  <c r="CH31" i="55"/>
  <c r="CI31" i="55"/>
  <c r="CJ31" i="55"/>
  <c r="CK31" i="55"/>
  <c r="CL31" i="55"/>
  <c r="CM31" i="55"/>
  <c r="CN31" i="55"/>
  <c r="CO31" i="55"/>
  <c r="CP31" i="55"/>
  <c r="CQ31" i="55"/>
  <c r="CR31" i="55"/>
  <c r="CS31" i="55"/>
  <c r="CT31" i="55"/>
  <c r="CU31" i="55"/>
  <c r="CV31" i="55"/>
  <c r="CW31" i="55"/>
  <c r="BT32" i="55"/>
  <c r="BU32" i="55"/>
  <c r="BV32" i="55"/>
  <c r="BW32" i="55"/>
  <c r="BX32" i="55"/>
  <c r="BY32" i="55"/>
  <c r="BZ32" i="55"/>
  <c r="CA32" i="55"/>
  <c r="CB32" i="55"/>
  <c r="CC32" i="55"/>
  <c r="CD32" i="55"/>
  <c r="CE32" i="55"/>
  <c r="CF32" i="55"/>
  <c r="CG32" i="55"/>
  <c r="CH32" i="55"/>
  <c r="CI32" i="55"/>
  <c r="CJ32" i="55"/>
  <c r="CK32" i="55"/>
  <c r="CL32" i="55"/>
  <c r="CM32" i="55"/>
  <c r="CN32" i="55"/>
  <c r="CO32" i="55"/>
  <c r="CP32" i="55"/>
  <c r="CQ32" i="55"/>
  <c r="CR32" i="55"/>
  <c r="CS32" i="55"/>
  <c r="CT32" i="55"/>
  <c r="CU32" i="55"/>
  <c r="CV32" i="55"/>
  <c r="CW32" i="55"/>
  <c r="BT33" i="55"/>
  <c r="BU33" i="55"/>
  <c r="BV33" i="55"/>
  <c r="BW33" i="55"/>
  <c r="BX33" i="55"/>
  <c r="BY33" i="55"/>
  <c r="BZ33" i="55"/>
  <c r="CA33" i="55"/>
  <c r="CB33" i="55"/>
  <c r="CC33" i="55"/>
  <c r="CD33" i="55"/>
  <c r="CE33" i="55"/>
  <c r="CF33" i="55"/>
  <c r="CG33" i="55"/>
  <c r="CH33" i="55"/>
  <c r="CI33" i="55"/>
  <c r="CJ33" i="55"/>
  <c r="CK33" i="55"/>
  <c r="CL33" i="55"/>
  <c r="CM33" i="55"/>
  <c r="CN33" i="55"/>
  <c r="CO33" i="55"/>
  <c r="CP33" i="55"/>
  <c r="CQ33" i="55"/>
  <c r="CR33" i="55"/>
  <c r="CS33" i="55"/>
  <c r="CT33" i="55"/>
  <c r="CU33" i="55"/>
  <c r="CV33" i="55"/>
  <c r="CW33" i="55"/>
  <c r="BT34" i="55"/>
  <c r="BU34" i="55"/>
  <c r="BV34" i="55"/>
  <c r="BW34" i="55"/>
  <c r="BX34" i="55"/>
  <c r="BY34" i="55"/>
  <c r="BZ34" i="55"/>
  <c r="CA34" i="55"/>
  <c r="CB34" i="55"/>
  <c r="CC34" i="55"/>
  <c r="CD34" i="55"/>
  <c r="CE34" i="55"/>
  <c r="CF34" i="55"/>
  <c r="CG34" i="55"/>
  <c r="CH34" i="55"/>
  <c r="CI34" i="55"/>
  <c r="CJ34" i="55"/>
  <c r="CK34" i="55"/>
  <c r="CL34" i="55"/>
  <c r="CM34" i="55"/>
  <c r="CN34" i="55"/>
  <c r="CO34" i="55"/>
  <c r="CP34" i="55"/>
  <c r="CQ34" i="55"/>
  <c r="CR34" i="55"/>
  <c r="CS34" i="55"/>
  <c r="CT34" i="55"/>
  <c r="CU34" i="55"/>
  <c r="CV34" i="55"/>
  <c r="CW34" i="55"/>
  <c r="BT35" i="55"/>
  <c r="BU35" i="55"/>
  <c r="BV35" i="55"/>
  <c r="BW35" i="55"/>
  <c r="BX35" i="55"/>
  <c r="BY35" i="55"/>
  <c r="BZ35" i="55"/>
  <c r="CA35" i="55"/>
  <c r="CB35" i="55"/>
  <c r="CC35" i="55"/>
  <c r="CD35" i="55"/>
  <c r="CE35" i="55"/>
  <c r="CF35" i="55"/>
  <c r="CG35" i="55"/>
  <c r="CH35" i="55"/>
  <c r="CI35" i="55"/>
  <c r="CJ35" i="55"/>
  <c r="CK35" i="55"/>
  <c r="CL35" i="55"/>
  <c r="CM35" i="55"/>
  <c r="CN35" i="55"/>
  <c r="CO35" i="55"/>
  <c r="CP35" i="55"/>
  <c r="CQ35" i="55"/>
  <c r="CR35" i="55"/>
  <c r="CS35" i="55"/>
  <c r="CT35" i="55"/>
  <c r="CU35" i="55"/>
  <c r="CV35" i="55"/>
  <c r="CW35" i="55"/>
  <c r="BT36" i="55"/>
  <c r="BU36" i="55"/>
  <c r="BV36" i="55"/>
  <c r="BW36" i="55"/>
  <c r="BX36" i="55"/>
  <c r="BY36" i="55"/>
  <c r="BZ36" i="55"/>
  <c r="CA36" i="55"/>
  <c r="CB36" i="55"/>
  <c r="CC36" i="55"/>
  <c r="CD36" i="55"/>
  <c r="CE36" i="55"/>
  <c r="CF36" i="55"/>
  <c r="CG36" i="55"/>
  <c r="CH36" i="55"/>
  <c r="CI36" i="55"/>
  <c r="CJ36" i="55"/>
  <c r="CK36" i="55"/>
  <c r="CL36" i="55"/>
  <c r="CM36" i="55"/>
  <c r="CN36" i="55"/>
  <c r="CO36" i="55"/>
  <c r="CP36" i="55"/>
  <c r="CQ36" i="55"/>
  <c r="CR36" i="55"/>
  <c r="CS36" i="55"/>
  <c r="CT36" i="55"/>
  <c r="CU36" i="55"/>
  <c r="CV36" i="55"/>
  <c r="CW36" i="55"/>
  <c r="BT37" i="55"/>
  <c r="BU37" i="55"/>
  <c r="BV37" i="55"/>
  <c r="BW37" i="55"/>
  <c r="BX37" i="55"/>
  <c r="BY37" i="55"/>
  <c r="BZ37" i="55"/>
  <c r="CA37" i="55"/>
  <c r="CB37" i="55"/>
  <c r="CC37" i="55"/>
  <c r="CD37" i="55"/>
  <c r="CE37" i="55"/>
  <c r="CF37" i="55"/>
  <c r="CG37" i="55"/>
  <c r="CH37" i="55"/>
  <c r="CI37" i="55"/>
  <c r="CJ37" i="55"/>
  <c r="CK37" i="55"/>
  <c r="CL37" i="55"/>
  <c r="CM37" i="55"/>
  <c r="CN37" i="55"/>
  <c r="CO37" i="55"/>
  <c r="CP37" i="55"/>
  <c r="CQ37" i="55"/>
  <c r="CR37" i="55"/>
  <c r="CS37" i="55"/>
  <c r="CT37" i="55"/>
  <c r="CU37" i="55"/>
  <c r="CV37" i="55"/>
  <c r="CW37" i="55"/>
  <c r="BT38" i="55"/>
  <c r="BU38" i="55"/>
  <c r="BV38" i="55"/>
  <c r="BW38" i="55"/>
  <c r="BX38" i="55"/>
  <c r="BY38" i="55"/>
  <c r="BZ38" i="55"/>
  <c r="CA38" i="55"/>
  <c r="CB38" i="55"/>
  <c r="CC38" i="55"/>
  <c r="CD38" i="55"/>
  <c r="CE38" i="55"/>
  <c r="CF38" i="55"/>
  <c r="CG38" i="55"/>
  <c r="CH38" i="55"/>
  <c r="CI38" i="55"/>
  <c r="CJ38" i="55"/>
  <c r="CK38" i="55"/>
  <c r="CL38" i="55"/>
  <c r="CM38" i="55"/>
  <c r="CN38" i="55"/>
  <c r="CO38" i="55"/>
  <c r="CP38" i="55"/>
  <c r="CQ38" i="55"/>
  <c r="CR38" i="55"/>
  <c r="CS38" i="55"/>
  <c r="CT38" i="55"/>
  <c r="CU38" i="55"/>
  <c r="CV38" i="55"/>
  <c r="CW38" i="55"/>
  <c r="K3" i="55"/>
  <c r="J3" i="55"/>
  <c r="I3" i="55"/>
  <c r="H3" i="55"/>
  <c r="F3" i="55"/>
  <c r="E3" i="55"/>
  <c r="D3" i="55"/>
  <c r="AA31" i="56"/>
  <c r="V32" i="56"/>
  <c r="P33" i="56"/>
  <c r="X34" i="56"/>
  <c r="Q35" i="56"/>
  <c r="S36" i="56"/>
  <c r="N37" i="56"/>
  <c r="M38" i="56"/>
  <c r="F3" i="56"/>
  <c r="CU31" i="56"/>
  <c r="CU32" i="56"/>
  <c r="CU33" i="56"/>
  <c r="CU34" i="56"/>
  <c r="CU35" i="56"/>
  <c r="CU36" i="56"/>
  <c r="CU37" i="56"/>
  <c r="CU38" i="56"/>
  <c r="E3" i="56"/>
  <c r="D3" i="56"/>
  <c r="CU32" i="54"/>
  <c r="CU33" i="54"/>
  <c r="CU35" i="54"/>
  <c r="CU38" i="54"/>
  <c r="E3" i="54"/>
  <c r="CK31" i="59"/>
  <c r="BU33" i="59"/>
  <c r="CB34" i="59"/>
  <c r="CM36" i="59"/>
  <c r="AJ38" i="59"/>
  <c r="D3" i="59"/>
  <c r="AD16" i="53"/>
  <c r="H17" i="58" s="1"/>
  <c r="G3" i="55"/>
  <c r="BQ42" i="56" l="1"/>
  <c r="BS42" i="58"/>
  <c r="CZ42" i="58"/>
  <c r="BT41" i="58"/>
  <c r="DA41" i="58"/>
  <c r="BS39" i="58"/>
  <c r="CZ39" i="58"/>
  <c r="BS40" i="58"/>
  <c r="CZ40" i="58"/>
  <c r="BQ41" i="57"/>
  <c r="CX41" i="57"/>
  <c r="BR39" i="57"/>
  <c r="CY39" i="57"/>
  <c r="BQ40" i="57"/>
  <c r="CX40" i="57"/>
  <c r="BR42" i="57"/>
  <c r="CY42" i="57"/>
  <c r="BQ39" i="56"/>
  <c r="CX39" i="56"/>
  <c r="BQ40" i="56"/>
  <c r="CX40" i="56"/>
  <c r="BQ41" i="56"/>
  <c r="CX41" i="56"/>
  <c r="BR42" i="56"/>
  <c r="CY42" i="56"/>
  <c r="BQ41" i="54"/>
  <c r="CX41" i="54"/>
  <c r="CX40" i="54"/>
  <c r="BQ40" i="54"/>
  <c r="BQ39" i="54"/>
  <c r="CX39" i="54"/>
  <c r="BR42" i="54"/>
  <c r="CY42" i="54"/>
  <c r="H35" i="59"/>
  <c r="BP35" i="59" s="1"/>
  <c r="H34" i="54"/>
  <c r="AH31" i="59"/>
  <c r="K38" i="58"/>
  <c r="AJ38" i="57"/>
  <c r="T38" i="57"/>
  <c r="W32" i="59"/>
  <c r="BR33" i="59"/>
  <c r="AI36" i="59"/>
  <c r="W36" i="57"/>
  <c r="AD31" i="59"/>
  <c r="H35" i="57"/>
  <c r="N36" i="58"/>
  <c r="H38" i="59"/>
  <c r="BP38" i="59" s="1"/>
  <c r="G34" i="59"/>
  <c r="J37" i="59"/>
  <c r="H33" i="59"/>
  <c r="BP33" i="59" s="1"/>
  <c r="Z35" i="59"/>
  <c r="M36" i="54"/>
  <c r="R32" i="54"/>
  <c r="W35" i="59"/>
  <c r="CX37" i="58"/>
  <c r="CH38" i="59"/>
  <c r="R35" i="57"/>
  <c r="H36" i="59"/>
  <c r="BP36" i="59" s="1"/>
  <c r="AD38" i="59"/>
  <c r="BU34" i="59"/>
  <c r="W36" i="54"/>
  <c r="AB38" i="57"/>
  <c r="P34" i="57"/>
  <c r="W37" i="58"/>
  <c r="AI32" i="57"/>
  <c r="CA36" i="59"/>
  <c r="CF33" i="59"/>
  <c r="AI38" i="54"/>
  <c r="T34" i="54"/>
  <c r="L38" i="57"/>
  <c r="N35" i="58"/>
  <c r="CE33" i="59"/>
  <c r="O37" i="54"/>
  <c r="CX38" i="58"/>
  <c r="CY38" i="58" s="1"/>
  <c r="Y34" i="58"/>
  <c r="CC35" i="59"/>
  <c r="AH35" i="57"/>
  <c r="H31" i="59"/>
  <c r="BP31" i="59" s="1"/>
  <c r="CK38" i="59"/>
  <c r="CA35" i="59"/>
  <c r="CN31" i="59"/>
  <c r="Z35" i="57"/>
  <c r="J32" i="58"/>
  <c r="T32" i="54"/>
  <c r="AE38" i="56"/>
  <c r="R38" i="56"/>
  <c r="AH37" i="56"/>
  <c r="V37" i="56"/>
  <c r="H37" i="56"/>
  <c r="V35" i="56"/>
  <c r="T34" i="56"/>
  <c r="AI33" i="56"/>
  <c r="Y33" i="56"/>
  <c r="O33" i="56"/>
  <c r="AG31" i="56"/>
  <c r="AH38" i="57"/>
  <c r="R38" i="57"/>
  <c r="Y37" i="57"/>
  <c r="O36" i="57"/>
  <c r="X35" i="57"/>
  <c r="AE34" i="57"/>
  <c r="Z33" i="57"/>
  <c r="AJ38" i="58"/>
  <c r="AG36" i="58"/>
  <c r="T36" i="58"/>
  <c r="AL35" i="58"/>
  <c r="I35" i="58"/>
  <c r="AM35" i="58" s="1"/>
  <c r="X32" i="58"/>
  <c r="S32" i="54"/>
  <c r="AB38" i="56"/>
  <c r="P38" i="56"/>
  <c r="AG37" i="56"/>
  <c r="U37" i="56"/>
  <c r="G37" i="56"/>
  <c r="AK37" i="56" s="1"/>
  <c r="H35" i="56"/>
  <c r="S34" i="56"/>
  <c r="AH33" i="56"/>
  <c r="X33" i="56"/>
  <c r="N33" i="56"/>
  <c r="AE38" i="57"/>
  <c r="O38" i="57"/>
  <c r="V37" i="57"/>
  <c r="M36" i="57"/>
  <c r="V35" i="57"/>
  <c r="Z34" i="57"/>
  <c r="V33" i="57"/>
  <c r="AA38" i="58"/>
  <c r="AF36" i="58"/>
  <c r="R36" i="58"/>
  <c r="AK35" i="58"/>
  <c r="V32" i="58"/>
  <c r="AC36" i="54"/>
  <c r="H32" i="54"/>
  <c r="AA38" i="56"/>
  <c r="O38" i="56"/>
  <c r="AF37" i="56"/>
  <c r="R37" i="56"/>
  <c r="AG36" i="56"/>
  <c r="AH34" i="56"/>
  <c r="P34" i="56"/>
  <c r="AG33" i="56"/>
  <c r="W33" i="56"/>
  <c r="K33" i="56"/>
  <c r="AD38" i="57"/>
  <c r="N38" i="57"/>
  <c r="Q37" i="57"/>
  <c r="AI35" i="57"/>
  <c r="S35" i="57"/>
  <c r="R34" i="57"/>
  <c r="S33" i="57"/>
  <c r="W38" i="58"/>
  <c r="AC36" i="58"/>
  <c r="Q36" i="58"/>
  <c r="AF35" i="58"/>
  <c r="AL34" i="58"/>
  <c r="L32" i="58"/>
  <c r="G32" i="54"/>
  <c r="AK32" i="54" s="1"/>
  <c r="Z38" i="56"/>
  <c r="L38" i="56"/>
  <c r="AD37" i="56"/>
  <c r="Q37" i="56"/>
  <c r="AA36" i="56"/>
  <c r="AG34" i="56"/>
  <c r="O34" i="56"/>
  <c r="AF33" i="56"/>
  <c r="T33" i="56"/>
  <c r="J33" i="56"/>
  <c r="P37" i="57"/>
  <c r="N33" i="57"/>
  <c r="AB36" i="58"/>
  <c r="P36" i="58"/>
  <c r="Y35" i="58"/>
  <c r="Z34" i="58"/>
  <c r="I32" i="58"/>
  <c r="AM32" i="58" s="1"/>
  <c r="AJ34" i="54"/>
  <c r="AJ38" i="56"/>
  <c r="X38" i="56"/>
  <c r="K38" i="56"/>
  <c r="AC37" i="56"/>
  <c r="P37" i="56"/>
  <c r="V36" i="56"/>
  <c r="AD34" i="56"/>
  <c r="K34" i="56"/>
  <c r="AD33" i="56"/>
  <c r="S33" i="56"/>
  <c r="I33" i="56"/>
  <c r="Z38" i="57"/>
  <c r="J38" i="57"/>
  <c r="N37" i="57"/>
  <c r="AF35" i="57"/>
  <c r="P35" i="57"/>
  <c r="M33" i="57"/>
  <c r="M31" i="58"/>
  <c r="Z36" i="58"/>
  <c r="M36" i="58"/>
  <c r="X35" i="58"/>
  <c r="J34" i="58"/>
  <c r="T31" i="58"/>
  <c r="AI38" i="56"/>
  <c r="W38" i="56"/>
  <c r="J38" i="56"/>
  <c r="Z37" i="56"/>
  <c r="M37" i="56"/>
  <c r="N36" i="56"/>
  <c r="AB34" i="56"/>
  <c r="J34" i="56"/>
  <c r="AB33" i="56"/>
  <c r="R33" i="56"/>
  <c r="H33" i="56"/>
  <c r="W38" i="57"/>
  <c r="G38" i="57"/>
  <c r="AL38" i="57" s="1"/>
  <c r="H37" i="57"/>
  <c r="AD35" i="57"/>
  <c r="N35" i="57"/>
  <c r="AI33" i="57"/>
  <c r="J33" i="57"/>
  <c r="AK36" i="58"/>
  <c r="Y36" i="58"/>
  <c r="L36" i="58"/>
  <c r="V35" i="58"/>
  <c r="I34" i="58"/>
  <c r="P31" i="58"/>
  <c r="AH32" i="54"/>
  <c r="AH38" i="56"/>
  <c r="T38" i="56"/>
  <c r="H38" i="56"/>
  <c r="Y37" i="56"/>
  <c r="L37" i="56"/>
  <c r="I36" i="56"/>
  <c r="Y34" i="56"/>
  <c r="G34" i="56"/>
  <c r="AK34" i="56" s="1"/>
  <c r="AA33" i="56"/>
  <c r="Q33" i="56"/>
  <c r="G33" i="56"/>
  <c r="AK33" i="56" s="1"/>
  <c r="V38" i="57"/>
  <c r="AG37" i="57"/>
  <c r="AF36" i="57"/>
  <c r="AA35" i="57"/>
  <c r="AG33" i="57"/>
  <c r="AJ32" i="57"/>
  <c r="AJ36" i="58"/>
  <c r="X36" i="58"/>
  <c r="J36" i="58"/>
  <c r="U35" i="58"/>
  <c r="AK32" i="58"/>
  <c r="AF32" i="54"/>
  <c r="AF38" i="56"/>
  <c r="S38" i="56"/>
  <c r="G38" i="56"/>
  <c r="BO38" i="56" s="1"/>
  <c r="X37" i="56"/>
  <c r="I37" i="56"/>
  <c r="Z35" i="56"/>
  <c r="AJ33" i="56"/>
  <c r="Z33" i="56"/>
  <c r="AH31" i="56"/>
  <c r="AD37" i="57"/>
  <c r="AA33" i="57"/>
  <c r="AH36" i="58"/>
  <c r="U36" i="58"/>
  <c r="I36" i="58"/>
  <c r="P35" i="58"/>
  <c r="AJ32" i="58"/>
  <c r="CV33" i="56"/>
  <c r="CW33" i="56" s="1"/>
  <c r="CX32" i="58"/>
  <c r="CY32" i="58" s="1"/>
  <c r="CZ32" i="58" s="1"/>
  <c r="CM38" i="59"/>
  <c r="BR38" i="59"/>
  <c r="BR37" i="59"/>
  <c r="CN36" i="59"/>
  <c r="CB36" i="59"/>
  <c r="CG35" i="59"/>
  <c r="AC35" i="59"/>
  <c r="CK34" i="59"/>
  <c r="CH33" i="59"/>
  <c r="BS33" i="59"/>
  <c r="CP31" i="59"/>
  <c r="BR31" i="59"/>
  <c r="J31" i="59"/>
  <c r="AG36" i="54"/>
  <c r="AD35" i="54"/>
  <c r="AI32" i="54"/>
  <c r="W32" i="54"/>
  <c r="J32" i="54"/>
  <c r="G31" i="56"/>
  <c r="AK31" i="56" s="1"/>
  <c r="H32" i="57"/>
  <c r="V31" i="57"/>
  <c r="S31" i="58"/>
  <c r="AL32" i="58"/>
  <c r="Y32" i="58"/>
  <c r="M32" i="58"/>
  <c r="Y31" i="58"/>
  <c r="AJ31" i="57"/>
  <c r="CE38" i="59"/>
  <c r="L38" i="59"/>
  <c r="Y37" i="59"/>
  <c r="CJ36" i="59"/>
  <c r="BX36" i="59"/>
  <c r="P36" i="59"/>
  <c r="BW35" i="59"/>
  <c r="T35" i="59"/>
  <c r="CQ33" i="59"/>
  <c r="CB33" i="59"/>
  <c r="W33" i="59"/>
  <c r="CG31" i="59"/>
  <c r="AB31" i="59"/>
  <c r="H33" i="54"/>
  <c r="W38" i="54"/>
  <c r="V36" i="54"/>
  <c r="M34" i="54"/>
  <c r="AE32" i="54"/>
  <c r="AB31" i="56"/>
  <c r="AE32" i="57"/>
  <c r="AD31" i="57"/>
  <c r="P31" i="57"/>
  <c r="AG32" i="58"/>
  <c r="U32" i="58"/>
  <c r="L31" i="58"/>
  <c r="T31" i="57"/>
  <c r="CK36" i="59"/>
  <c r="BZ36" i="59"/>
  <c r="AB36" i="59"/>
  <c r="AF33" i="59"/>
  <c r="CC38" i="59"/>
  <c r="CP37" i="59"/>
  <c r="S37" i="59"/>
  <c r="CI36" i="59"/>
  <c r="BV36" i="59"/>
  <c r="G36" i="59"/>
  <c r="AK36" i="59" s="1"/>
  <c r="BT35" i="59"/>
  <c r="Q35" i="59"/>
  <c r="CO33" i="59"/>
  <c r="CA33" i="59"/>
  <c r="N33" i="59"/>
  <c r="CE31" i="59"/>
  <c r="X31" i="59"/>
  <c r="M32" i="54"/>
  <c r="P38" i="54"/>
  <c r="R36" i="54"/>
  <c r="AF33" i="54"/>
  <c r="AB32" i="54"/>
  <c r="P32" i="54"/>
  <c r="W31" i="56"/>
  <c r="W32" i="57"/>
  <c r="AC31" i="57"/>
  <c r="N31" i="57"/>
  <c r="AF32" i="58"/>
  <c r="T32" i="58"/>
  <c r="AJ31" i="58"/>
  <c r="K31" i="58"/>
  <c r="AA37" i="59"/>
  <c r="Q31" i="57"/>
  <c r="BZ38" i="59"/>
  <c r="CJ37" i="59"/>
  <c r="H37" i="59"/>
  <c r="CH36" i="59"/>
  <c r="BU36" i="59"/>
  <c r="CP35" i="59"/>
  <c r="BR35" i="59"/>
  <c r="N35" i="59"/>
  <c r="CN33" i="59"/>
  <c r="BY33" i="59"/>
  <c r="CP32" i="59"/>
  <c r="CB31" i="59"/>
  <c r="T31" i="59"/>
  <c r="R31" i="54"/>
  <c r="AI37" i="54"/>
  <c r="N36" i="54"/>
  <c r="I33" i="54"/>
  <c r="AA32" i="54"/>
  <c r="O32" i="54"/>
  <c r="R31" i="56"/>
  <c r="U32" i="57"/>
  <c r="AB31" i="57"/>
  <c r="M31" i="57"/>
  <c r="AD32" i="58"/>
  <c r="Q32" i="58"/>
  <c r="AF31" i="58"/>
  <c r="I31" i="58"/>
  <c r="BQ31" i="58" s="1"/>
  <c r="AF31" i="57"/>
  <c r="BW38" i="59"/>
  <c r="CH37" i="59"/>
  <c r="CR36" i="59"/>
  <c r="CE36" i="59"/>
  <c r="BS36" i="59"/>
  <c r="CL35" i="59"/>
  <c r="AJ35" i="59"/>
  <c r="J35" i="59"/>
  <c r="CK33" i="59"/>
  <c r="BW33" i="59"/>
  <c r="CG32" i="59"/>
  <c r="BX31" i="59"/>
  <c r="Q31" i="59"/>
  <c r="M38" i="54"/>
  <c r="S37" i="54"/>
  <c r="K36" i="54"/>
  <c r="Z32" i="54"/>
  <c r="L32" i="54"/>
  <c r="L31" i="56"/>
  <c r="S32" i="57"/>
  <c r="Y31" i="57"/>
  <c r="L31" i="57"/>
  <c r="AC32" i="58"/>
  <c r="P32" i="58"/>
  <c r="AB31" i="58"/>
  <c r="AG37" i="59"/>
  <c r="CP38" i="59"/>
  <c r="BU38" i="59"/>
  <c r="CB37" i="59"/>
  <c r="CQ36" i="59"/>
  <c r="CD36" i="59"/>
  <c r="BR36" i="59"/>
  <c r="CJ35" i="59"/>
  <c r="AF35" i="59"/>
  <c r="CJ33" i="59"/>
  <c r="BV31" i="59"/>
  <c r="M31" i="59"/>
  <c r="AH36" i="54"/>
  <c r="G36" i="54"/>
  <c r="AK36" i="54" s="1"/>
  <c r="AJ32" i="54"/>
  <c r="X32" i="54"/>
  <c r="K32" i="54"/>
  <c r="K31" i="56"/>
  <c r="K32" i="57"/>
  <c r="X31" i="57"/>
  <c r="AB32" i="58"/>
  <c r="N32" i="58"/>
  <c r="AA31" i="58"/>
  <c r="H34" i="59"/>
  <c r="P34" i="59"/>
  <c r="X34" i="59"/>
  <c r="AF34" i="59"/>
  <c r="BQ34" i="59"/>
  <c r="BY34" i="59"/>
  <c r="CG34" i="59"/>
  <c r="CO34" i="59"/>
  <c r="J34" i="59"/>
  <c r="S34" i="59"/>
  <c r="AB34" i="59"/>
  <c r="BW34" i="59"/>
  <c r="CF34" i="59"/>
  <c r="CP34" i="59"/>
  <c r="CH34" i="59"/>
  <c r="L34" i="59"/>
  <c r="U34" i="59"/>
  <c r="AD34" i="59"/>
  <c r="BZ34" i="59"/>
  <c r="CI34" i="59"/>
  <c r="CR34" i="59"/>
  <c r="W34" i="59"/>
  <c r="BS34" i="59"/>
  <c r="M34" i="59"/>
  <c r="V34" i="59"/>
  <c r="AE34" i="59"/>
  <c r="BR34" i="59"/>
  <c r="CA34" i="59"/>
  <c r="CJ34" i="59"/>
  <c r="N34" i="59"/>
  <c r="O34" i="59"/>
  <c r="Y34" i="59"/>
  <c r="AH34" i="59"/>
  <c r="BT34" i="59"/>
  <c r="CC34" i="59"/>
  <c r="CL34" i="59"/>
  <c r="I34" i="59"/>
  <c r="R34" i="59"/>
  <c r="AA34" i="59"/>
  <c r="AJ34" i="59"/>
  <c r="BV34" i="59"/>
  <c r="CE34" i="59"/>
  <c r="CN34" i="59"/>
  <c r="K34" i="59"/>
  <c r="T34" i="59"/>
  <c r="AC34" i="59"/>
  <c r="BX34" i="59"/>
  <c r="CQ34" i="59"/>
  <c r="AI34" i="59"/>
  <c r="CU31" i="54"/>
  <c r="CV31" i="54" s="1"/>
  <c r="V31" i="54"/>
  <c r="AE31" i="54"/>
  <c r="G35" i="54"/>
  <c r="AK35" i="54" s="1"/>
  <c r="O35" i="54"/>
  <c r="W35" i="54"/>
  <c r="AE35" i="54"/>
  <c r="H35" i="54"/>
  <c r="P35" i="54"/>
  <c r="X35" i="54"/>
  <c r="K35" i="54"/>
  <c r="S35" i="54"/>
  <c r="AA35" i="54"/>
  <c r="AI35" i="54"/>
  <c r="L35" i="54"/>
  <c r="Y35" i="54"/>
  <c r="AJ35" i="54"/>
  <c r="M35" i="54"/>
  <c r="Z35" i="54"/>
  <c r="Q35" i="54"/>
  <c r="AC35" i="54"/>
  <c r="N35" i="54"/>
  <c r="AG35" i="54"/>
  <c r="R35" i="54"/>
  <c r="AH35" i="54"/>
  <c r="T35" i="54"/>
  <c r="U35" i="54"/>
  <c r="V35" i="54"/>
  <c r="AB35" i="54"/>
  <c r="J35" i="54"/>
  <c r="AF35" i="54"/>
  <c r="I35" i="54"/>
  <c r="AG34" i="59"/>
  <c r="BX32" i="59"/>
  <c r="I38" i="59"/>
  <c r="Y38" i="59"/>
  <c r="Q38" i="59"/>
  <c r="AG38" i="59"/>
  <c r="M36" i="59"/>
  <c r="V36" i="59"/>
  <c r="N36" i="59"/>
  <c r="W36" i="59"/>
  <c r="AF36" i="59"/>
  <c r="O36" i="59"/>
  <c r="X36" i="59"/>
  <c r="AG36" i="59"/>
  <c r="K36" i="59"/>
  <c r="T36" i="59"/>
  <c r="AC36" i="59"/>
  <c r="AE36" i="59"/>
  <c r="T38" i="59"/>
  <c r="Q37" i="59"/>
  <c r="Y36" i="59"/>
  <c r="Z34" i="59"/>
  <c r="AB38" i="59"/>
  <c r="V38" i="59"/>
  <c r="M32" i="59"/>
  <c r="U32" i="59"/>
  <c r="AC32" i="59"/>
  <c r="BS32" i="59"/>
  <c r="CA32" i="59"/>
  <c r="CI32" i="59"/>
  <c r="CQ32" i="59"/>
  <c r="G32" i="59"/>
  <c r="P32" i="59"/>
  <c r="Y32" i="59"/>
  <c r="AH32" i="59"/>
  <c r="BQ32" i="59"/>
  <c r="BZ32" i="59"/>
  <c r="CJ32" i="59"/>
  <c r="Q32" i="59"/>
  <c r="AI32" i="59"/>
  <c r="CB32" i="59"/>
  <c r="I32" i="59"/>
  <c r="R32" i="59"/>
  <c r="AA32" i="59"/>
  <c r="AJ32" i="59"/>
  <c r="BT32" i="59"/>
  <c r="CC32" i="59"/>
  <c r="CL32" i="59"/>
  <c r="J32" i="59"/>
  <c r="S32" i="59"/>
  <c r="AB32" i="59"/>
  <c r="BU32" i="59"/>
  <c r="CD32" i="59"/>
  <c r="CM32" i="59"/>
  <c r="K32" i="59"/>
  <c r="T32" i="59"/>
  <c r="AD32" i="59"/>
  <c r="BV32" i="59"/>
  <c r="CE32" i="59"/>
  <c r="CN32" i="59"/>
  <c r="L32" i="59"/>
  <c r="V32" i="59"/>
  <c r="AE32" i="59"/>
  <c r="BW32" i="59"/>
  <c r="CF32" i="59"/>
  <c r="CO32" i="59"/>
  <c r="O32" i="59"/>
  <c r="X32" i="59"/>
  <c r="AG32" i="59"/>
  <c r="BY32" i="59"/>
  <c r="CH32" i="59"/>
  <c r="CR32" i="59"/>
  <c r="H32" i="59"/>
  <c r="Z32" i="59"/>
  <c r="BR32" i="59"/>
  <c r="CK32" i="59"/>
  <c r="BZ37" i="59"/>
  <c r="N38" i="59"/>
  <c r="BT37" i="59"/>
  <c r="S36" i="59"/>
  <c r="CM34" i="59"/>
  <c r="Q34" i="59"/>
  <c r="AF32" i="59"/>
  <c r="K37" i="59"/>
  <c r="M37" i="59"/>
  <c r="U37" i="59"/>
  <c r="AC37" i="59"/>
  <c r="BV37" i="59"/>
  <c r="CD37" i="59"/>
  <c r="CL37" i="59"/>
  <c r="AD37" i="59"/>
  <c r="BW37" i="59"/>
  <c r="CE37" i="59"/>
  <c r="O37" i="59"/>
  <c r="W37" i="59"/>
  <c r="AE37" i="59"/>
  <c r="BX37" i="59"/>
  <c r="CF37" i="59"/>
  <c r="CN37" i="59"/>
  <c r="G37" i="59"/>
  <c r="P37" i="59"/>
  <c r="X37" i="59"/>
  <c r="AF37" i="59"/>
  <c r="BY37" i="59"/>
  <c r="CG37" i="59"/>
  <c r="CO37" i="59"/>
  <c r="I37" i="59"/>
  <c r="BQ37" i="59" s="1"/>
  <c r="R37" i="59"/>
  <c r="Z37" i="59"/>
  <c r="AH37" i="59"/>
  <c r="BS37" i="59"/>
  <c r="CA37" i="59"/>
  <c r="CI37" i="59"/>
  <c r="CQ37" i="59"/>
  <c r="L37" i="59"/>
  <c r="T37" i="59"/>
  <c r="AB37" i="59"/>
  <c r="AJ37" i="59"/>
  <c r="BU37" i="59"/>
  <c r="CC37" i="59"/>
  <c r="CK37" i="59"/>
  <c r="N37" i="59"/>
  <c r="V37" i="59"/>
  <c r="CM37" i="59"/>
  <c r="CR37" i="59"/>
  <c r="AI37" i="59"/>
  <c r="I36" i="59"/>
  <c r="CD34" i="59"/>
  <c r="N32" i="59"/>
  <c r="AI33" i="59"/>
  <c r="Q33" i="59"/>
  <c r="K35" i="59"/>
  <c r="S35" i="59"/>
  <c r="AA35" i="59"/>
  <c r="AI35" i="59"/>
  <c r="BX35" i="59"/>
  <c r="CF35" i="59"/>
  <c r="CN35" i="59"/>
  <c r="CN38" i="59"/>
  <c r="CF38" i="59"/>
  <c r="BX38" i="59"/>
  <c r="AE38" i="59"/>
  <c r="W38" i="59"/>
  <c r="O38" i="59"/>
  <c r="G38" i="59"/>
  <c r="CM35" i="59"/>
  <c r="CD35" i="59"/>
  <c r="BU35" i="59"/>
  <c r="AD35" i="59"/>
  <c r="U35" i="59"/>
  <c r="L35" i="59"/>
  <c r="AG33" i="59"/>
  <c r="X33" i="59"/>
  <c r="O33" i="59"/>
  <c r="CR31" i="59"/>
  <c r="CH31" i="59"/>
  <c r="BY31" i="59"/>
  <c r="AF31" i="59"/>
  <c r="U31" i="59"/>
  <c r="K31" i="59"/>
  <c r="X38" i="54"/>
  <c r="AJ37" i="54"/>
  <c r="V37" i="54"/>
  <c r="X34" i="54"/>
  <c r="AG33" i="54"/>
  <c r="M33" i="54"/>
  <c r="AH31" i="54"/>
  <c r="K32" i="56"/>
  <c r="S32" i="56"/>
  <c r="AA32" i="56"/>
  <c r="AI32" i="56"/>
  <c r="I32" i="56"/>
  <c r="R32" i="56"/>
  <c r="AB32" i="56"/>
  <c r="J32" i="56"/>
  <c r="T32" i="56"/>
  <c r="AC32" i="56"/>
  <c r="N32" i="56"/>
  <c r="W32" i="56"/>
  <c r="AF32" i="56"/>
  <c r="O32" i="56"/>
  <c r="X32" i="56"/>
  <c r="AG32" i="56"/>
  <c r="G32" i="56"/>
  <c r="Y32" i="56"/>
  <c r="H32" i="56"/>
  <c r="Z32" i="56"/>
  <c r="L32" i="56"/>
  <c r="AD32" i="56"/>
  <c r="M32" i="56"/>
  <c r="AE32" i="56"/>
  <c r="P32" i="56"/>
  <c r="AH32" i="56"/>
  <c r="Q32" i="56"/>
  <c r="AJ32" i="56"/>
  <c r="U32" i="56"/>
  <c r="M33" i="59"/>
  <c r="U33" i="59"/>
  <c r="AC33" i="59"/>
  <c r="BV33" i="59"/>
  <c r="CD33" i="59"/>
  <c r="CL33" i="59"/>
  <c r="CL38" i="59"/>
  <c r="CD38" i="59"/>
  <c r="BV38" i="59"/>
  <c r="AC38" i="59"/>
  <c r="U38" i="59"/>
  <c r="M38" i="59"/>
  <c r="CL36" i="59"/>
  <c r="CC36" i="59"/>
  <c r="BT36" i="59"/>
  <c r="AJ36" i="59"/>
  <c r="AA36" i="59"/>
  <c r="Q36" i="59"/>
  <c r="CK35" i="59"/>
  <c r="CB35" i="59"/>
  <c r="BS35" i="59"/>
  <c r="AB35" i="59"/>
  <c r="R35" i="59"/>
  <c r="I35" i="59"/>
  <c r="CR33" i="59"/>
  <c r="CI33" i="59"/>
  <c r="BZ33" i="59"/>
  <c r="BQ33" i="59"/>
  <c r="AE33" i="59"/>
  <c r="V33" i="59"/>
  <c r="L33" i="59"/>
  <c r="CO31" i="59"/>
  <c r="CF31" i="59"/>
  <c r="BW31" i="59"/>
  <c r="AC31" i="59"/>
  <c r="S31" i="59"/>
  <c r="N34" i="54"/>
  <c r="V34" i="54"/>
  <c r="AD34" i="54"/>
  <c r="G34" i="54"/>
  <c r="AK34" i="54" s="1"/>
  <c r="O34" i="54"/>
  <c r="W34" i="54"/>
  <c r="AE34" i="54"/>
  <c r="J34" i="54"/>
  <c r="R34" i="54"/>
  <c r="Z34" i="54"/>
  <c r="AH34" i="54"/>
  <c r="Q34" i="54"/>
  <c r="AC34" i="54"/>
  <c r="S34" i="54"/>
  <c r="AF34" i="54"/>
  <c r="I34" i="54"/>
  <c r="U34" i="54"/>
  <c r="AI34" i="54"/>
  <c r="AJ38" i="54"/>
  <c r="T38" i="54"/>
  <c r="AH37" i="54"/>
  <c r="AE36" i="54"/>
  <c r="CU34" i="54"/>
  <c r="CV34" i="54" s="1"/>
  <c r="P34" i="54"/>
  <c r="AC33" i="54"/>
  <c r="Z31" i="54"/>
  <c r="CV35" i="56"/>
  <c r="CU37" i="54"/>
  <c r="CV37" i="54" s="1"/>
  <c r="J37" i="54"/>
  <c r="T37" i="54"/>
  <c r="AE37" i="54"/>
  <c r="N33" i="54"/>
  <c r="V33" i="54"/>
  <c r="AD33" i="54"/>
  <c r="G33" i="54"/>
  <c r="AK33" i="54" s="1"/>
  <c r="O33" i="54"/>
  <c r="W33" i="54"/>
  <c r="AE33" i="54"/>
  <c r="J33" i="54"/>
  <c r="R33" i="54"/>
  <c r="Z33" i="54"/>
  <c r="AH33" i="54"/>
  <c r="K33" i="54"/>
  <c r="X33" i="54"/>
  <c r="AJ33" i="54"/>
  <c r="L33" i="54"/>
  <c r="Y33" i="54"/>
  <c r="P33" i="54"/>
  <c r="AB33" i="54"/>
  <c r="AD33" i="59"/>
  <c r="K33" i="59"/>
  <c r="AF37" i="54"/>
  <c r="N37" i="54"/>
  <c r="AA33" i="54"/>
  <c r="G31" i="59"/>
  <c r="O31" i="59"/>
  <c r="W31" i="59"/>
  <c r="AE31" i="59"/>
  <c r="I31" i="59"/>
  <c r="BQ31" i="59" s="1"/>
  <c r="R31" i="59"/>
  <c r="AA31" i="59"/>
  <c r="AJ31" i="59"/>
  <c r="BS31" i="59"/>
  <c r="CA31" i="59"/>
  <c r="CI31" i="59"/>
  <c r="CQ31" i="59"/>
  <c r="CR38" i="59"/>
  <c r="CJ38" i="59"/>
  <c r="CB38" i="59"/>
  <c r="BT38" i="59"/>
  <c r="AI38" i="59"/>
  <c r="AA38" i="59"/>
  <c r="S38" i="59"/>
  <c r="K38" i="59"/>
  <c r="CR35" i="59"/>
  <c r="CI35" i="59"/>
  <c r="BZ35" i="59"/>
  <c r="AH35" i="59"/>
  <c r="Y35" i="59"/>
  <c r="P35" i="59"/>
  <c r="G35" i="59"/>
  <c r="BO35" i="59" s="1"/>
  <c r="CP33" i="59"/>
  <c r="CG33" i="59"/>
  <c r="BX33" i="59"/>
  <c r="AB33" i="59"/>
  <c r="S33" i="59"/>
  <c r="J33" i="59"/>
  <c r="CM31" i="59"/>
  <c r="CD31" i="59"/>
  <c r="BU31" i="59"/>
  <c r="Z31" i="59"/>
  <c r="P31" i="59"/>
  <c r="H36" i="54"/>
  <c r="P36" i="54"/>
  <c r="X36" i="54"/>
  <c r="AF36" i="54"/>
  <c r="O36" i="54"/>
  <c r="Z36" i="54"/>
  <c r="CU36" i="54"/>
  <c r="Q36" i="54"/>
  <c r="AA36" i="54"/>
  <c r="I36" i="54"/>
  <c r="S36" i="54"/>
  <c r="AD36" i="54"/>
  <c r="AG38" i="54"/>
  <c r="O38" i="54"/>
  <c r="AD37" i="54"/>
  <c r="L37" i="54"/>
  <c r="Y36" i="54"/>
  <c r="J36" i="54"/>
  <c r="AG34" i="54"/>
  <c r="L34" i="54"/>
  <c r="U33" i="54"/>
  <c r="T33" i="59"/>
  <c r="CQ38" i="59"/>
  <c r="CI38" i="59"/>
  <c r="CA38" i="59"/>
  <c r="BS38" i="59"/>
  <c r="AH38" i="59"/>
  <c r="Z38" i="59"/>
  <c r="R38" i="59"/>
  <c r="J38" i="59"/>
  <c r="CQ35" i="59"/>
  <c r="CH35" i="59"/>
  <c r="BY35" i="59"/>
  <c r="AG35" i="59"/>
  <c r="X35" i="59"/>
  <c r="O35" i="59"/>
  <c r="AJ33" i="59"/>
  <c r="AA33" i="59"/>
  <c r="R33" i="59"/>
  <c r="I33" i="59"/>
  <c r="CL31" i="59"/>
  <c r="CC31" i="59"/>
  <c r="BT31" i="59"/>
  <c r="AI31" i="59"/>
  <c r="Y31" i="59"/>
  <c r="N31" i="59"/>
  <c r="L31" i="54"/>
  <c r="T31" i="54"/>
  <c r="AB31" i="54"/>
  <c r="AJ31" i="54"/>
  <c r="M31" i="54"/>
  <c r="U31" i="54"/>
  <c r="AC31" i="54"/>
  <c r="H31" i="54"/>
  <c r="P31" i="54"/>
  <c r="X31" i="54"/>
  <c r="AF31" i="54"/>
  <c r="G31" i="54"/>
  <c r="AK31" i="54" s="1"/>
  <c r="S31" i="54"/>
  <c r="AG31" i="54"/>
  <c r="J31" i="54"/>
  <c r="W31" i="54"/>
  <c r="AI31" i="54"/>
  <c r="K31" i="54"/>
  <c r="Y31" i="54"/>
  <c r="O31" i="54"/>
  <c r="AA31" i="54"/>
  <c r="Q31" i="54"/>
  <c r="AD31" i="54"/>
  <c r="AE38" i="54"/>
  <c r="Z37" i="54"/>
  <c r="K37" i="54"/>
  <c r="AB34" i="54"/>
  <c r="K34" i="54"/>
  <c r="T33" i="54"/>
  <c r="N31" i="54"/>
  <c r="AA34" i="54"/>
  <c r="S33" i="54"/>
  <c r="I31" i="54"/>
  <c r="Z33" i="59"/>
  <c r="J38" i="54"/>
  <c r="R38" i="54"/>
  <c r="Z38" i="54"/>
  <c r="AH38" i="54"/>
  <c r="N38" i="54"/>
  <c r="V38" i="54"/>
  <c r="AD38" i="54"/>
  <c r="G38" i="54"/>
  <c r="AK38" i="54" s="1"/>
  <c r="Q38" i="54"/>
  <c r="AB38" i="54"/>
  <c r="H38" i="54"/>
  <c r="S38" i="54"/>
  <c r="AC38" i="54"/>
  <c r="K38" i="54"/>
  <c r="U38" i="54"/>
  <c r="AF38" i="54"/>
  <c r="AA38" i="54"/>
  <c r="L38" i="54"/>
  <c r="X37" i="54"/>
  <c r="H37" i="54"/>
  <c r="J36" i="59"/>
  <c r="R36" i="59"/>
  <c r="Z36" i="59"/>
  <c r="AH36" i="59"/>
  <c r="BQ36" i="59"/>
  <c r="BY36" i="59"/>
  <c r="CG36" i="59"/>
  <c r="CO36" i="59"/>
  <c r="CO38" i="59"/>
  <c r="CG38" i="59"/>
  <c r="BY38" i="59"/>
  <c r="BQ38" i="59"/>
  <c r="AF38" i="59"/>
  <c r="X38" i="59"/>
  <c r="P38" i="59"/>
  <c r="CP36" i="59"/>
  <c r="CF36" i="59"/>
  <c r="BW36" i="59"/>
  <c r="AD36" i="59"/>
  <c r="U36" i="59"/>
  <c r="L36" i="59"/>
  <c r="CO35" i="59"/>
  <c r="CE35" i="59"/>
  <c r="BV35" i="59"/>
  <c r="AE35" i="59"/>
  <c r="V35" i="59"/>
  <c r="M35" i="59"/>
  <c r="CM33" i="59"/>
  <c r="CC33" i="59"/>
  <c r="BT33" i="59"/>
  <c r="AH33" i="59"/>
  <c r="Y33" i="59"/>
  <c r="P33" i="59"/>
  <c r="G33" i="59"/>
  <c r="CJ31" i="59"/>
  <c r="BZ31" i="59"/>
  <c r="AG31" i="59"/>
  <c r="V31" i="59"/>
  <c r="L31" i="59"/>
  <c r="CV33" i="54"/>
  <c r="Y38" i="54"/>
  <c r="I38" i="54"/>
  <c r="W37" i="54"/>
  <c r="AI36" i="54"/>
  <c r="U36" i="54"/>
  <c r="Y34" i="54"/>
  <c r="AI33" i="54"/>
  <c r="Q33" i="54"/>
  <c r="R35" i="56"/>
  <c r="Q31" i="56"/>
  <c r="CV38" i="57"/>
  <c r="BP38" i="57" s="1"/>
  <c r="G36" i="56"/>
  <c r="BO36" i="56" s="1"/>
  <c r="O36" i="56"/>
  <c r="W36" i="56"/>
  <c r="AE36" i="56"/>
  <c r="P36" i="56"/>
  <c r="Y36" i="56"/>
  <c r="AH36" i="56"/>
  <c r="H36" i="56"/>
  <c r="Q36" i="56"/>
  <c r="Z36" i="56"/>
  <c r="AI36" i="56"/>
  <c r="K36" i="56"/>
  <c r="T36" i="56"/>
  <c r="AC36" i="56"/>
  <c r="L36" i="56"/>
  <c r="U36" i="56"/>
  <c r="AD36" i="56"/>
  <c r="AJ36" i="56"/>
  <c r="R36" i="56"/>
  <c r="AJ35" i="56"/>
  <c r="M33" i="58"/>
  <c r="U33" i="58"/>
  <c r="AC33" i="58"/>
  <c r="AK33" i="58"/>
  <c r="N33" i="58"/>
  <c r="V33" i="58"/>
  <c r="AD33" i="58"/>
  <c r="AL33" i="58"/>
  <c r="O33" i="58"/>
  <c r="W33" i="58"/>
  <c r="AE33" i="58"/>
  <c r="J33" i="58"/>
  <c r="R33" i="58"/>
  <c r="Z33" i="58"/>
  <c r="AH33" i="58"/>
  <c r="P33" i="58"/>
  <c r="AF33" i="58"/>
  <c r="Q33" i="58"/>
  <c r="AG33" i="58"/>
  <c r="S33" i="58"/>
  <c r="AI33" i="58"/>
  <c r="T33" i="58"/>
  <c r="AJ33" i="58"/>
  <c r="I33" i="58"/>
  <c r="Y33" i="58"/>
  <c r="AA33" i="58"/>
  <c r="AB33" i="58"/>
  <c r="K33" i="58"/>
  <c r="L33" i="58"/>
  <c r="J37" i="58"/>
  <c r="N37" i="58"/>
  <c r="AD37" i="58"/>
  <c r="X33" i="58"/>
  <c r="K35" i="56"/>
  <c r="S35" i="56"/>
  <c r="AA35" i="56"/>
  <c r="AI35" i="56"/>
  <c r="O35" i="56"/>
  <c r="X35" i="56"/>
  <c r="AG35" i="56"/>
  <c r="G35" i="56"/>
  <c r="P35" i="56"/>
  <c r="Y35" i="56"/>
  <c r="AH35" i="56"/>
  <c r="J35" i="56"/>
  <c r="T35" i="56"/>
  <c r="AC35" i="56"/>
  <c r="L35" i="56"/>
  <c r="U35" i="56"/>
  <c r="AD35" i="56"/>
  <c r="CV38" i="56"/>
  <c r="CW38" i="56" s="1"/>
  <c r="AF35" i="56"/>
  <c r="N35" i="56"/>
  <c r="I37" i="54"/>
  <c r="Q37" i="54"/>
  <c r="Y37" i="54"/>
  <c r="AG37" i="54"/>
  <c r="M37" i="54"/>
  <c r="U37" i="54"/>
  <c r="AC37" i="54"/>
  <c r="AB37" i="54"/>
  <c r="R37" i="54"/>
  <c r="G37" i="54"/>
  <c r="AF36" i="56"/>
  <c r="M36" i="56"/>
  <c r="AE35" i="56"/>
  <c r="M35" i="56"/>
  <c r="BO36" i="57"/>
  <c r="CV36" i="57"/>
  <c r="CW36" i="57" s="1"/>
  <c r="L36" i="54"/>
  <c r="AA37" i="54"/>
  <c r="P37" i="54"/>
  <c r="AB36" i="56"/>
  <c r="J36" i="56"/>
  <c r="AB35" i="56"/>
  <c r="I35" i="56"/>
  <c r="Z37" i="58"/>
  <c r="N31" i="56"/>
  <c r="V31" i="56"/>
  <c r="AD31" i="56"/>
  <c r="H31" i="56"/>
  <c r="P31" i="56"/>
  <c r="X31" i="56"/>
  <c r="AF31" i="56"/>
  <c r="M31" i="56"/>
  <c r="Y31" i="56"/>
  <c r="AI31" i="56"/>
  <c r="O31" i="56"/>
  <c r="Z31" i="56"/>
  <c r="AJ31" i="56"/>
  <c r="I31" i="56"/>
  <c r="S31" i="56"/>
  <c r="AC31" i="56"/>
  <c r="J31" i="56"/>
  <c r="T31" i="56"/>
  <c r="AE31" i="56"/>
  <c r="X36" i="56"/>
  <c r="W35" i="56"/>
  <c r="CV32" i="56"/>
  <c r="CW32" i="56" s="1"/>
  <c r="U31" i="56"/>
  <c r="CV33" i="57"/>
  <c r="M34" i="56"/>
  <c r="U34" i="56"/>
  <c r="AC34" i="56"/>
  <c r="AJ34" i="56"/>
  <c r="AA34" i="56"/>
  <c r="R34" i="56"/>
  <c r="I34" i="56"/>
  <c r="L34" i="57"/>
  <c r="T34" i="57"/>
  <c r="AB34" i="57"/>
  <c r="AJ34" i="57"/>
  <c r="M34" i="57"/>
  <c r="U34" i="57"/>
  <c r="AC34" i="57"/>
  <c r="I34" i="57"/>
  <c r="Q34" i="57"/>
  <c r="Y34" i="57"/>
  <c r="AG34" i="57"/>
  <c r="G34" i="57"/>
  <c r="BO34" i="57" s="1"/>
  <c r="S34" i="57"/>
  <c r="AF34" i="57"/>
  <c r="H34" i="57"/>
  <c r="V34" i="57"/>
  <c r="AH34" i="57"/>
  <c r="J34" i="57"/>
  <c r="W34" i="57"/>
  <c r="AI34" i="57"/>
  <c r="K34" i="57"/>
  <c r="X34" i="57"/>
  <c r="O34" i="57"/>
  <c r="AA34" i="57"/>
  <c r="U36" i="57"/>
  <c r="AD34" i="57"/>
  <c r="AJ36" i="54"/>
  <c r="AB36" i="54"/>
  <c r="T36" i="54"/>
  <c r="AG32" i="54"/>
  <c r="Y32" i="54"/>
  <c r="Q32" i="54"/>
  <c r="I32" i="54"/>
  <c r="M33" i="56"/>
  <c r="U33" i="56"/>
  <c r="AC33" i="56"/>
  <c r="AG38" i="56"/>
  <c r="Y38" i="56"/>
  <c r="Q38" i="56"/>
  <c r="I38" i="56"/>
  <c r="AE37" i="56"/>
  <c r="W37" i="56"/>
  <c r="O37" i="56"/>
  <c r="AI34" i="56"/>
  <c r="Z34" i="56"/>
  <c r="Q34" i="56"/>
  <c r="H34" i="56"/>
  <c r="AE33" i="56"/>
  <c r="V33" i="56"/>
  <c r="L33" i="56"/>
  <c r="P36" i="57"/>
  <c r="K34" i="58"/>
  <c r="S34" i="58"/>
  <c r="AA34" i="58"/>
  <c r="AI34" i="58"/>
  <c r="L34" i="58"/>
  <c r="T34" i="58"/>
  <c r="AB34" i="58"/>
  <c r="AJ34" i="58"/>
  <c r="M34" i="58"/>
  <c r="U34" i="58"/>
  <c r="AC34" i="58"/>
  <c r="AK34" i="58"/>
  <c r="P34" i="58"/>
  <c r="X34" i="58"/>
  <c r="AF34" i="58"/>
  <c r="N34" i="58"/>
  <c r="AD34" i="58"/>
  <c r="O34" i="58"/>
  <c r="AE34" i="58"/>
  <c r="Q34" i="58"/>
  <c r="AG34" i="58"/>
  <c r="R34" i="58"/>
  <c r="AH34" i="58"/>
  <c r="W34" i="58"/>
  <c r="O38" i="58"/>
  <c r="AE38" i="58"/>
  <c r="V38" i="58"/>
  <c r="AL38" i="58"/>
  <c r="V34" i="58"/>
  <c r="AD32" i="54"/>
  <c r="V32" i="54"/>
  <c r="N32" i="54"/>
  <c r="AD38" i="56"/>
  <c r="V38" i="56"/>
  <c r="N38" i="56"/>
  <c r="AJ37" i="56"/>
  <c r="AB37" i="56"/>
  <c r="T37" i="56"/>
  <c r="K37" i="56"/>
  <c r="AF34" i="56"/>
  <c r="W34" i="56"/>
  <c r="N34" i="56"/>
  <c r="AE36" i="57"/>
  <c r="H36" i="57"/>
  <c r="CX35" i="58"/>
  <c r="AC32" i="54"/>
  <c r="U32" i="54"/>
  <c r="AC38" i="56"/>
  <c r="U38" i="56"/>
  <c r="AI37" i="56"/>
  <c r="AA37" i="56"/>
  <c r="S37" i="56"/>
  <c r="J37" i="56"/>
  <c r="AE34" i="56"/>
  <c r="V34" i="56"/>
  <c r="L34" i="56"/>
  <c r="J37" i="57"/>
  <c r="R37" i="57"/>
  <c r="Z37" i="57"/>
  <c r="AH37" i="57"/>
  <c r="K37" i="57"/>
  <c r="S37" i="57"/>
  <c r="AA37" i="57"/>
  <c r="AI37" i="57"/>
  <c r="L37" i="57"/>
  <c r="T37" i="57"/>
  <c r="AB37" i="57"/>
  <c r="AJ37" i="57"/>
  <c r="M37" i="57"/>
  <c r="U37" i="57"/>
  <c r="AC37" i="57"/>
  <c r="G37" i="57"/>
  <c r="BO37" i="57" s="1"/>
  <c r="O37" i="57"/>
  <c r="W37" i="57"/>
  <c r="AE37" i="57"/>
  <c r="AF37" i="57"/>
  <c r="I37" i="57"/>
  <c r="AC36" i="57"/>
  <c r="T38" i="58"/>
  <c r="CV32" i="57"/>
  <c r="I36" i="57"/>
  <c r="Q36" i="57"/>
  <c r="Y36" i="57"/>
  <c r="AG36" i="57"/>
  <c r="J36" i="57"/>
  <c r="R36" i="57"/>
  <c r="Z36" i="57"/>
  <c r="AH36" i="57"/>
  <c r="K36" i="57"/>
  <c r="S36" i="57"/>
  <c r="AA36" i="57"/>
  <c r="AI36" i="57"/>
  <c r="L36" i="57"/>
  <c r="T36" i="57"/>
  <c r="AB36" i="57"/>
  <c r="AJ36" i="57"/>
  <c r="N36" i="57"/>
  <c r="V36" i="57"/>
  <c r="AD36" i="57"/>
  <c r="X36" i="57"/>
  <c r="V37" i="58"/>
  <c r="K35" i="57"/>
  <c r="L35" i="57"/>
  <c r="AC38" i="57"/>
  <c r="U38" i="57"/>
  <c r="M38" i="57"/>
  <c r="AG35" i="57"/>
  <c r="Y35" i="57"/>
  <c r="Q35" i="57"/>
  <c r="G35" i="57"/>
  <c r="AK35" i="57" s="1"/>
  <c r="Y33" i="57"/>
  <c r="AF32" i="57"/>
  <c r="T32" i="57"/>
  <c r="G32" i="57"/>
  <c r="Y37" i="58"/>
  <c r="I37" i="58"/>
  <c r="AM37" i="58" s="1"/>
  <c r="G33" i="57"/>
  <c r="O33" i="57"/>
  <c r="W33" i="57"/>
  <c r="AE33" i="57"/>
  <c r="H33" i="57"/>
  <c r="P33" i="57"/>
  <c r="X33" i="57"/>
  <c r="AF33" i="57"/>
  <c r="L33" i="57"/>
  <c r="T33" i="57"/>
  <c r="AB33" i="57"/>
  <c r="AJ33" i="57"/>
  <c r="AI38" i="57"/>
  <c r="AA38" i="57"/>
  <c r="S38" i="57"/>
  <c r="K38" i="57"/>
  <c r="AE35" i="57"/>
  <c r="W35" i="57"/>
  <c r="O35" i="57"/>
  <c r="AH33" i="57"/>
  <c r="U33" i="57"/>
  <c r="I33" i="57"/>
  <c r="AC32" i="57"/>
  <c r="P38" i="58"/>
  <c r="X38" i="58"/>
  <c r="AF38" i="58"/>
  <c r="I38" i="58"/>
  <c r="Q38" i="58"/>
  <c r="Y38" i="58"/>
  <c r="AG38" i="58"/>
  <c r="J38" i="58"/>
  <c r="R38" i="58"/>
  <c r="Z38" i="58"/>
  <c r="AH38" i="58"/>
  <c r="M38" i="58"/>
  <c r="U38" i="58"/>
  <c r="AC38" i="58"/>
  <c r="AK38" i="58"/>
  <c r="AI38" i="58"/>
  <c r="S38" i="58"/>
  <c r="AL37" i="58"/>
  <c r="AG35" i="58"/>
  <c r="Q35" i="58"/>
  <c r="X31" i="58"/>
  <c r="I32" i="57"/>
  <c r="Q32" i="57"/>
  <c r="Y32" i="57"/>
  <c r="AG32" i="57"/>
  <c r="J32" i="57"/>
  <c r="R32" i="57"/>
  <c r="Z32" i="57"/>
  <c r="AH32" i="57"/>
  <c r="N32" i="57"/>
  <c r="V32" i="57"/>
  <c r="AD32" i="57"/>
  <c r="AB32" i="57"/>
  <c r="O32" i="57"/>
  <c r="K37" i="58"/>
  <c r="S37" i="58"/>
  <c r="AA37" i="58"/>
  <c r="AI37" i="58"/>
  <c r="L37" i="58"/>
  <c r="T37" i="58"/>
  <c r="AB37" i="58"/>
  <c r="AJ37" i="58"/>
  <c r="M37" i="58"/>
  <c r="U37" i="58"/>
  <c r="AC37" i="58"/>
  <c r="AK37" i="58"/>
  <c r="P37" i="58"/>
  <c r="X37" i="58"/>
  <c r="AF37" i="58"/>
  <c r="AH37" i="58"/>
  <c r="R37" i="58"/>
  <c r="J31" i="57"/>
  <c r="R31" i="57"/>
  <c r="Z31" i="57"/>
  <c r="AH31" i="57"/>
  <c r="K31" i="57"/>
  <c r="S31" i="57"/>
  <c r="AA31" i="57"/>
  <c r="AI31" i="57"/>
  <c r="G31" i="57"/>
  <c r="BO31" i="57" s="1"/>
  <c r="O31" i="57"/>
  <c r="W31" i="57"/>
  <c r="AE31" i="57"/>
  <c r="AG38" i="57"/>
  <c r="Y38" i="57"/>
  <c r="Q38" i="57"/>
  <c r="I38" i="57"/>
  <c r="AC35" i="57"/>
  <c r="U35" i="57"/>
  <c r="M35" i="57"/>
  <c r="AD33" i="57"/>
  <c r="R33" i="57"/>
  <c r="AA32" i="57"/>
  <c r="M32" i="57"/>
  <c r="AG31" i="57"/>
  <c r="U31" i="57"/>
  <c r="H31" i="57"/>
  <c r="AD38" i="58"/>
  <c r="N38" i="58"/>
  <c r="AG37" i="58"/>
  <c r="Q37" i="58"/>
  <c r="AD35" i="58"/>
  <c r="AI31" i="58"/>
  <c r="AF38" i="57"/>
  <c r="X38" i="57"/>
  <c r="P38" i="57"/>
  <c r="AJ35" i="57"/>
  <c r="AB35" i="57"/>
  <c r="T35" i="57"/>
  <c r="J35" i="57"/>
  <c r="AC33" i="57"/>
  <c r="Q33" i="57"/>
  <c r="X32" i="57"/>
  <c r="L32" i="57"/>
  <c r="J35" i="58"/>
  <c r="R35" i="58"/>
  <c r="Z35" i="58"/>
  <c r="AH35" i="58"/>
  <c r="K35" i="58"/>
  <c r="S35" i="58"/>
  <c r="AA35" i="58"/>
  <c r="AI35" i="58"/>
  <c r="L35" i="58"/>
  <c r="T35" i="58"/>
  <c r="AB35" i="58"/>
  <c r="AJ35" i="58"/>
  <c r="O35" i="58"/>
  <c r="W35" i="58"/>
  <c r="AE35" i="58"/>
  <c r="O31" i="58"/>
  <c r="W31" i="58"/>
  <c r="AE31" i="58"/>
  <c r="AB38" i="58"/>
  <c r="L38" i="58"/>
  <c r="AE37" i="58"/>
  <c r="O37" i="58"/>
  <c r="AC35" i="58"/>
  <c r="M35" i="58"/>
  <c r="AG31" i="58"/>
  <c r="Q31" i="58"/>
  <c r="AI36" i="58"/>
  <c r="AA36" i="58"/>
  <c r="S36" i="58"/>
  <c r="K36" i="58"/>
  <c r="AE32" i="58"/>
  <c r="W32" i="58"/>
  <c r="O32" i="58"/>
  <c r="AH31" i="58"/>
  <c r="Z31" i="58"/>
  <c r="R31" i="58"/>
  <c r="J31" i="58"/>
  <c r="AE36" i="58"/>
  <c r="W36" i="58"/>
  <c r="O36" i="58"/>
  <c r="AI32" i="58"/>
  <c r="AA32" i="58"/>
  <c r="S32" i="58"/>
  <c r="K32" i="58"/>
  <c r="AL31" i="58"/>
  <c r="AD31" i="58"/>
  <c r="V31" i="58"/>
  <c r="N31" i="58"/>
  <c r="AL36" i="58"/>
  <c r="AD36" i="58"/>
  <c r="V36" i="58"/>
  <c r="AH32" i="58"/>
  <c r="Z32" i="58"/>
  <c r="R32" i="58"/>
  <c r="AK31" i="58"/>
  <c r="AC31" i="58"/>
  <c r="U31" i="58"/>
  <c r="CX32" i="55"/>
  <c r="CX35" i="55"/>
  <c r="AO39" i="53" s="1"/>
  <c r="CX34" i="55"/>
  <c r="CX37" i="55"/>
  <c r="AO41" i="53" s="1"/>
  <c r="CX31" i="55"/>
  <c r="CX38" i="55"/>
  <c r="AO42" i="53" s="1"/>
  <c r="CX36" i="55"/>
  <c r="AO40" i="53" s="1"/>
  <c r="CX33" i="55"/>
  <c r="CX36" i="58"/>
  <c r="CX34" i="58"/>
  <c r="CX33" i="58"/>
  <c r="CX31" i="58"/>
  <c r="CV37" i="57"/>
  <c r="AK36" i="57"/>
  <c r="CV34" i="57"/>
  <c r="CV31" i="57"/>
  <c r="CV35" i="57"/>
  <c r="CV36" i="56"/>
  <c r="CV34" i="56"/>
  <c r="CV31" i="56"/>
  <c r="CV37" i="56"/>
  <c r="CV38" i="54"/>
  <c r="CV32" i="54"/>
  <c r="CV35" i="54"/>
  <c r="AK38" i="59"/>
  <c r="BO31" i="59"/>
  <c r="BO38" i="59"/>
  <c r="AN34" i="58" l="1"/>
  <c r="BP32" i="57"/>
  <c r="AM37" i="59"/>
  <c r="AK36" i="56"/>
  <c r="BT42" i="58"/>
  <c r="DA42" i="58"/>
  <c r="BT39" i="58"/>
  <c r="DA39" i="58"/>
  <c r="BT40" i="58"/>
  <c r="DA40" i="58"/>
  <c r="BU41" i="58"/>
  <c r="DB41" i="58"/>
  <c r="AM34" i="58"/>
  <c r="BS39" i="57"/>
  <c r="CZ39" i="57"/>
  <c r="BS42" i="57"/>
  <c r="CZ42" i="57"/>
  <c r="BR40" i="57"/>
  <c r="CY40" i="57"/>
  <c r="BR41" i="57"/>
  <c r="CY41" i="57"/>
  <c r="BO38" i="57"/>
  <c r="BR40" i="56"/>
  <c r="CY40" i="56"/>
  <c r="CZ42" i="56"/>
  <c r="BS42" i="56"/>
  <c r="BR39" i="56"/>
  <c r="CY39" i="56"/>
  <c r="BR41" i="56"/>
  <c r="CY41" i="56"/>
  <c r="BO34" i="56"/>
  <c r="AL36" i="56"/>
  <c r="BR40" i="54"/>
  <c r="CY40" i="54"/>
  <c r="BS42" i="54"/>
  <c r="CZ42" i="54"/>
  <c r="BR41" i="54"/>
  <c r="CY41" i="54"/>
  <c r="BR39" i="54"/>
  <c r="CY39" i="54"/>
  <c r="AO35" i="59"/>
  <c r="AN37" i="59"/>
  <c r="BR38" i="58"/>
  <c r="BP37" i="59"/>
  <c r="AO37" i="59"/>
  <c r="AN37" i="54"/>
  <c r="AM36" i="59"/>
  <c r="AM36" i="56"/>
  <c r="AM31" i="58"/>
  <c r="AL38" i="54"/>
  <c r="BO36" i="54"/>
  <c r="BP36" i="57"/>
  <c r="AO37" i="53"/>
  <c r="AQ35" i="59"/>
  <c r="AK38" i="56"/>
  <c r="BP33" i="54"/>
  <c r="BQ32" i="56"/>
  <c r="CV36" i="54"/>
  <c r="BP36" i="54" s="1"/>
  <c r="AL34" i="54"/>
  <c r="BQ35" i="59"/>
  <c r="CS35" i="59" s="1"/>
  <c r="AM39" i="53" s="1"/>
  <c r="BO34" i="54"/>
  <c r="AQ35" i="56"/>
  <c r="BJ34" i="59"/>
  <c r="AM37" i="56"/>
  <c r="AX37" i="56"/>
  <c r="AS33" i="57"/>
  <c r="AK38" i="57"/>
  <c r="BO38" i="54"/>
  <c r="BP35" i="56"/>
  <c r="AN35" i="56"/>
  <c r="AM35" i="56"/>
  <c r="AY35" i="59"/>
  <c r="BO31" i="56"/>
  <c r="AK35" i="56"/>
  <c r="BA37" i="57"/>
  <c r="AM35" i="57"/>
  <c r="AL31" i="56"/>
  <c r="AU36" i="54"/>
  <c r="BQ37" i="58"/>
  <c r="BQ34" i="58"/>
  <c r="AP38" i="58"/>
  <c r="AQ36" i="58"/>
  <c r="AR36" i="58"/>
  <c r="AQ35" i="58"/>
  <c r="AP34" i="58"/>
  <c r="AN36" i="58"/>
  <c r="AQ37" i="58"/>
  <c r="AM36" i="58"/>
  <c r="BQ36" i="58"/>
  <c r="AP31" i="58"/>
  <c r="BQ35" i="58"/>
  <c r="AN35" i="58"/>
  <c r="AP35" i="58"/>
  <c r="BC35" i="58"/>
  <c r="AN31" i="58"/>
  <c r="AO31" i="58"/>
  <c r="AL32" i="54"/>
  <c r="AN33" i="57"/>
  <c r="AY33" i="56"/>
  <c r="AL35" i="56"/>
  <c r="AX34" i="58"/>
  <c r="AP35" i="56"/>
  <c r="AR35" i="58"/>
  <c r="AS35" i="58"/>
  <c r="AT35" i="58"/>
  <c r="BO32" i="54"/>
  <c r="AO35" i="58"/>
  <c r="AT34" i="58"/>
  <c r="AM32" i="54"/>
  <c r="AS31" i="58"/>
  <c r="AM37" i="54"/>
  <c r="BR37" i="58"/>
  <c r="AN36" i="56"/>
  <c r="BP33" i="56"/>
  <c r="AZ33" i="54"/>
  <c r="AX34" i="54"/>
  <c r="BM32" i="56"/>
  <c r="AY32" i="59"/>
  <c r="BC36" i="59"/>
  <c r="AQ35" i="54"/>
  <c r="BP32" i="56"/>
  <c r="AT31" i="56"/>
  <c r="BA35" i="59"/>
  <c r="CY37" i="58"/>
  <c r="BS37" i="58" s="1"/>
  <c r="AO35" i="53"/>
  <c r="AP36" i="59"/>
  <c r="CX32" i="56"/>
  <c r="CY32" i="56" s="1"/>
  <c r="AP37" i="54"/>
  <c r="AR31" i="58"/>
  <c r="AU31" i="58"/>
  <c r="AL34" i="59"/>
  <c r="AQ33" i="57"/>
  <c r="AV36" i="58"/>
  <c r="BA34" i="54"/>
  <c r="AN31" i="56"/>
  <c r="AK37" i="57"/>
  <c r="AR34" i="58"/>
  <c r="AL31" i="57"/>
  <c r="AT36" i="58"/>
  <c r="AW36" i="58"/>
  <c r="BN32" i="59"/>
  <c r="BK34" i="59"/>
  <c r="BI35" i="59"/>
  <c r="AW33" i="56"/>
  <c r="AK34" i="59"/>
  <c r="AY31" i="57"/>
  <c r="AU36" i="58"/>
  <c r="BO36" i="59"/>
  <c r="CS36" i="59" s="1"/>
  <c r="AM40" i="53" s="1"/>
  <c r="AT32" i="59"/>
  <c r="BD31" i="57"/>
  <c r="BG37" i="59"/>
  <c r="AS36" i="58"/>
  <c r="AO34" i="58"/>
  <c r="AP36" i="57"/>
  <c r="AW34" i="58"/>
  <c r="AR38" i="56"/>
  <c r="AW32" i="54"/>
  <c r="AP34" i="57"/>
  <c r="BA34" i="56"/>
  <c r="BL37" i="54"/>
  <c r="AX35" i="56"/>
  <c r="AS37" i="58"/>
  <c r="AM38" i="54"/>
  <c r="BD36" i="59"/>
  <c r="AR31" i="59"/>
  <c r="BF38" i="59"/>
  <c r="BH32" i="56"/>
  <c r="BI37" i="54"/>
  <c r="AL36" i="59"/>
  <c r="BI33" i="56"/>
  <c r="AQ34" i="58"/>
  <c r="BR32" i="58"/>
  <c r="BE38" i="58"/>
  <c r="AT33" i="57"/>
  <c r="AM32" i="57"/>
  <c r="BN38" i="57"/>
  <c r="BO34" i="59"/>
  <c r="AY36" i="58"/>
  <c r="AX36" i="58"/>
  <c r="BA36" i="58"/>
  <c r="AM31" i="57"/>
  <c r="BE35" i="57"/>
  <c r="AO37" i="57"/>
  <c r="AO36" i="56"/>
  <c r="BM31" i="56"/>
  <c r="AU35" i="59"/>
  <c r="AL32" i="59"/>
  <c r="AP34" i="59"/>
  <c r="AO31" i="59"/>
  <c r="BE36" i="59"/>
  <c r="BQ32" i="58"/>
  <c r="BI34" i="58"/>
  <c r="AO34" i="56"/>
  <c r="AW34" i="57"/>
  <c r="AW36" i="59"/>
  <c r="AR37" i="59"/>
  <c r="BC34" i="59"/>
  <c r="AR35" i="59"/>
  <c r="AO33" i="57"/>
  <c r="AK32" i="57"/>
  <c r="AX31" i="57"/>
  <c r="AO38" i="53"/>
  <c r="BH38" i="57"/>
  <c r="AX37" i="58"/>
  <c r="BA32" i="57"/>
  <c r="BD35" i="58"/>
  <c r="AS38" i="58"/>
  <c r="BN33" i="57"/>
  <c r="BH36" i="57"/>
  <c r="CS38" i="59"/>
  <c r="AM42" i="53" s="1"/>
  <c r="AV35" i="59"/>
  <c r="AQ34" i="59"/>
  <c r="BL32" i="59"/>
  <c r="AO32" i="59"/>
  <c r="AU35" i="56"/>
  <c r="AR33" i="57"/>
  <c r="AP32" i="57"/>
  <c r="AL36" i="57"/>
  <c r="AW31" i="57"/>
  <c r="BA34" i="58"/>
  <c r="AL33" i="54"/>
  <c r="BI32" i="59"/>
  <c r="BL35" i="59"/>
  <c r="BG34" i="59"/>
  <c r="AR34" i="59"/>
  <c r="BE32" i="59"/>
  <c r="BA33" i="57"/>
  <c r="AQ32" i="57"/>
  <c r="AO32" i="57"/>
  <c r="BC31" i="57"/>
  <c r="AO32" i="58"/>
  <c r="AO36" i="53"/>
  <c r="BG32" i="58"/>
  <c r="BN31" i="58"/>
  <c r="BM35" i="57"/>
  <c r="AP33" i="59"/>
  <c r="AQ38" i="59"/>
  <c r="AW37" i="59"/>
  <c r="AN34" i="59"/>
  <c r="AZ35" i="59"/>
  <c r="AV31" i="57"/>
  <c r="AN32" i="58"/>
  <c r="BF36" i="54"/>
  <c r="AQ33" i="54"/>
  <c r="AR32" i="56"/>
  <c r="AO34" i="59"/>
  <c r="BJ31" i="57"/>
  <c r="BF32" i="54"/>
  <c r="BL36" i="58"/>
  <c r="AT38" i="56"/>
  <c r="BN37" i="56"/>
  <c r="AW34" i="59"/>
  <c r="BJ36" i="59"/>
  <c r="BP34" i="59"/>
  <c r="AM34" i="59"/>
  <c r="AV37" i="59"/>
  <c r="BA36" i="59"/>
  <c r="BF35" i="59"/>
  <c r="AS34" i="59"/>
  <c r="AM33" i="57"/>
  <c r="AP33" i="57"/>
  <c r="AO35" i="56"/>
  <c r="AN38" i="54"/>
  <c r="BP33" i="58"/>
  <c r="AW35" i="59"/>
  <c r="AU33" i="57"/>
  <c r="AQ38" i="57"/>
  <c r="AX37" i="54"/>
  <c r="BF34" i="59"/>
  <c r="BK36" i="54"/>
  <c r="AY38" i="54"/>
  <c r="AS35" i="54"/>
  <c r="AP32" i="54"/>
  <c r="AT33" i="56"/>
  <c r="AL34" i="56"/>
  <c r="AO33" i="56"/>
  <c r="BO37" i="56"/>
  <c r="BK35" i="56"/>
  <c r="AP33" i="56"/>
  <c r="AS36" i="56"/>
  <c r="AS37" i="56"/>
  <c r="BF37" i="56"/>
  <c r="BD38" i="56"/>
  <c r="AN33" i="56"/>
  <c r="BP38" i="56"/>
  <c r="AT34" i="57"/>
  <c r="AV34" i="57"/>
  <c r="AU37" i="57"/>
  <c r="AR34" i="57"/>
  <c r="AZ36" i="57"/>
  <c r="AZ32" i="57"/>
  <c r="AN37" i="57"/>
  <c r="AP37" i="57"/>
  <c r="AZ31" i="58"/>
  <c r="AV31" i="58"/>
  <c r="AV35" i="58"/>
  <c r="BD36" i="58"/>
  <c r="AQ32" i="58"/>
  <c r="AT37" i="58"/>
  <c r="AL35" i="54"/>
  <c r="AM36" i="57"/>
  <c r="AN38" i="56"/>
  <c r="BI37" i="58"/>
  <c r="AQ33" i="56"/>
  <c r="BA36" i="56"/>
  <c r="BH38" i="54"/>
  <c r="BC36" i="54"/>
  <c r="BI34" i="54"/>
  <c r="BI32" i="56"/>
  <c r="BH37" i="54"/>
  <c r="AL33" i="56"/>
  <c r="AV31" i="56"/>
  <c r="AZ35" i="56"/>
  <c r="AQ38" i="56"/>
  <c r="BH37" i="56"/>
  <c r="BA38" i="56"/>
  <c r="AX37" i="57"/>
  <c r="AO38" i="58"/>
  <c r="AL38" i="56"/>
  <c r="BM37" i="56"/>
  <c r="AP33" i="54"/>
  <c r="AN34" i="56"/>
  <c r="AR36" i="56"/>
  <c r="BH33" i="57"/>
  <c r="BG36" i="57"/>
  <c r="AS37" i="57"/>
  <c r="BP34" i="58"/>
  <c r="AW38" i="58"/>
  <c r="BL34" i="54"/>
  <c r="BK33" i="54"/>
  <c r="BA35" i="56"/>
  <c r="BJ35" i="56"/>
  <c r="BM38" i="56"/>
  <c r="AY35" i="57"/>
  <c r="AV32" i="57"/>
  <c r="BL38" i="57"/>
  <c r="BD38" i="58"/>
  <c r="BK34" i="54"/>
  <c r="BI35" i="56"/>
  <c r="AT35" i="56"/>
  <c r="BL37" i="56"/>
  <c r="AU34" i="56"/>
  <c r="AY34" i="57"/>
  <c r="AR37" i="57"/>
  <c r="BB32" i="57"/>
  <c r="AY32" i="57"/>
  <c r="AW36" i="57"/>
  <c r="BK35" i="57"/>
  <c r="AY37" i="57"/>
  <c r="BE38" i="57"/>
  <c r="AX31" i="58"/>
  <c r="BN35" i="58"/>
  <c r="BA38" i="58"/>
  <c r="BE37" i="58"/>
  <c r="BN36" i="58"/>
  <c r="BQ38" i="58"/>
  <c r="AN32" i="54"/>
  <c r="BO35" i="54"/>
  <c r="AW37" i="56"/>
  <c r="AQ34" i="54"/>
  <c r="BF33" i="56"/>
  <c r="BJ37" i="56"/>
  <c r="AP37" i="56"/>
  <c r="AS35" i="57"/>
  <c r="AZ38" i="57"/>
  <c r="AT38" i="57"/>
  <c r="BA31" i="58"/>
  <c r="AS32" i="56"/>
  <c r="AR35" i="56"/>
  <c r="BE36" i="57"/>
  <c r="AS32" i="58"/>
  <c r="AW31" i="58"/>
  <c r="BB33" i="54"/>
  <c r="AV32" i="56"/>
  <c r="BF35" i="54"/>
  <c r="AM33" i="56"/>
  <c r="AV37" i="56"/>
  <c r="AY37" i="56"/>
  <c r="BF35" i="57"/>
  <c r="AU35" i="57"/>
  <c r="BD35" i="57"/>
  <c r="BI36" i="58"/>
  <c r="AU32" i="58"/>
  <c r="BH34" i="58"/>
  <c r="BN38" i="58"/>
  <c r="BF37" i="58"/>
  <c r="BS32" i="58"/>
  <c r="BL36" i="57"/>
  <c r="BL33" i="56"/>
  <c r="BI34" i="57"/>
  <c r="BD34" i="56"/>
  <c r="AT36" i="54"/>
  <c r="AS35" i="56"/>
  <c r="AP34" i="56"/>
  <c r="AO32" i="56"/>
  <c r="AZ34" i="57"/>
  <c r="AZ37" i="57"/>
  <c r="BF38" i="57"/>
  <c r="BN37" i="54"/>
  <c r="BC32" i="54"/>
  <c r="BF34" i="56"/>
  <c r="AQ36" i="56"/>
  <c r="BG38" i="56"/>
  <c r="AQ34" i="57"/>
  <c r="AT37" i="57"/>
  <c r="AO37" i="58"/>
  <c r="BG36" i="54"/>
  <c r="BB32" i="54"/>
  <c r="AQ34" i="56"/>
  <c r="BF38" i="56"/>
  <c r="BK38" i="56"/>
  <c r="AR37" i="56"/>
  <c r="BB34" i="54"/>
  <c r="AQ36" i="54"/>
  <c r="BA32" i="54"/>
  <c r="AX38" i="56"/>
  <c r="BM35" i="56"/>
  <c r="AS33" i="56"/>
  <c r="BE33" i="57"/>
  <c r="AN38" i="57"/>
  <c r="AU34" i="57"/>
  <c r="AL37" i="56"/>
  <c r="AS38" i="56"/>
  <c r="AN37" i="56"/>
  <c r="BO33" i="56"/>
  <c r="AU38" i="56"/>
  <c r="AX31" i="56"/>
  <c r="BD37" i="57"/>
  <c r="BF34" i="58"/>
  <c r="BL35" i="58"/>
  <c r="AR32" i="58"/>
  <c r="AO32" i="54"/>
  <c r="BK38" i="58"/>
  <c r="AO37" i="56"/>
  <c r="BR35" i="58"/>
  <c r="AZ35" i="54"/>
  <c r="AV32" i="54"/>
  <c r="AV38" i="56"/>
  <c r="AP38" i="54"/>
  <c r="AS36" i="54"/>
  <c r="BH35" i="56"/>
  <c r="BN38" i="56"/>
  <c r="AZ37" i="56"/>
  <c r="BK34" i="56"/>
  <c r="AS34" i="57"/>
  <c r="AM38" i="57"/>
  <c r="AZ32" i="54"/>
  <c r="AT31" i="54"/>
  <c r="AM34" i="56"/>
  <c r="AQ37" i="57"/>
  <c r="AN35" i="54"/>
  <c r="AY32" i="54"/>
  <c r="BC33" i="56"/>
  <c r="AP38" i="56"/>
  <c r="AQ32" i="56"/>
  <c r="AQ37" i="56"/>
  <c r="BM33" i="57"/>
  <c r="AW38" i="57"/>
  <c r="AM34" i="57"/>
  <c r="AW37" i="57"/>
  <c r="BJ35" i="58"/>
  <c r="AO35" i="54"/>
  <c r="BA38" i="54"/>
  <c r="AM35" i="54"/>
  <c r="AU32" i="56"/>
  <c r="BK33" i="56"/>
  <c r="AP32" i="56"/>
  <c r="BE37" i="56"/>
  <c r="AY38" i="56"/>
  <c r="BI37" i="56"/>
  <c r="AV33" i="56"/>
  <c r="AL34" i="57"/>
  <c r="AN34" i="57"/>
  <c r="AO34" i="57"/>
  <c r="BN37" i="57"/>
  <c r="AV37" i="57"/>
  <c r="AV38" i="54"/>
  <c r="BO31" i="54"/>
  <c r="BN32" i="58"/>
  <c r="BF36" i="58"/>
  <c r="BB37" i="58"/>
  <c r="BA35" i="58"/>
  <c r="BD33" i="57"/>
  <c r="BB31" i="58"/>
  <c r="BJ32" i="57"/>
  <c r="BJ32" i="54"/>
  <c r="BP33" i="57"/>
  <c r="CY35" i="58"/>
  <c r="BS35" i="58" s="1"/>
  <c r="CW38" i="57"/>
  <c r="CX38" i="57" s="1"/>
  <c r="BK38" i="54"/>
  <c r="BN31" i="54"/>
  <c r="BI36" i="59"/>
  <c r="AX34" i="59"/>
  <c r="AZ37" i="59"/>
  <c r="AM32" i="59"/>
  <c r="BE35" i="59"/>
  <c r="AY36" i="59"/>
  <c r="BN35" i="59"/>
  <c r="AQ31" i="59"/>
  <c r="BA34" i="59"/>
  <c r="AN33" i="59"/>
  <c r="BF36" i="59"/>
  <c r="AV34" i="54"/>
  <c r="AS34" i="54"/>
  <c r="AS37" i="54"/>
  <c r="AW37" i="54"/>
  <c r="AU38" i="54"/>
  <c r="AR32" i="54"/>
  <c r="AU33" i="54"/>
  <c r="BC35" i="54"/>
  <c r="AQ32" i="54"/>
  <c r="BL32" i="54"/>
  <c r="AT32" i="54"/>
  <c r="BF32" i="56"/>
  <c r="CW35" i="56"/>
  <c r="BQ35" i="56" s="1"/>
  <c r="AS31" i="57"/>
  <c r="BM32" i="57"/>
  <c r="AT32" i="57"/>
  <c r="BB31" i="57"/>
  <c r="AP31" i="57"/>
  <c r="CW33" i="57"/>
  <c r="BQ33" i="57" s="1"/>
  <c r="BH31" i="58"/>
  <c r="BK32" i="58"/>
  <c r="BD32" i="58"/>
  <c r="AN33" i="54"/>
  <c r="BE35" i="54"/>
  <c r="AU31" i="59"/>
  <c r="AS35" i="59"/>
  <c r="BM33" i="59"/>
  <c r="BA32" i="59"/>
  <c r="AY37" i="59"/>
  <c r="AU32" i="59"/>
  <c r="BM35" i="59"/>
  <c r="BF31" i="59"/>
  <c r="AV36" i="59"/>
  <c r="CS31" i="59"/>
  <c r="AU37" i="59"/>
  <c r="AV33" i="59"/>
  <c r="AN34" i="54"/>
  <c r="AR34" i="54"/>
  <c r="AK37" i="54"/>
  <c r="AO37" i="54"/>
  <c r="AW36" i="54"/>
  <c r="BN36" i="54"/>
  <c r="BH33" i="54"/>
  <c r="BJ33" i="54"/>
  <c r="AU35" i="54"/>
  <c r="BN32" i="54"/>
  <c r="BD32" i="54"/>
  <c r="BN31" i="56"/>
  <c r="BI32" i="57"/>
  <c r="AW32" i="57"/>
  <c r="AL32" i="57"/>
  <c r="AZ31" i="57"/>
  <c r="AT31" i="57"/>
  <c r="BE31" i="57"/>
  <c r="BL31" i="58"/>
  <c r="BC32" i="58"/>
  <c r="AV32" i="58"/>
  <c r="BN34" i="54"/>
  <c r="BO33" i="54"/>
  <c r="BO37" i="54"/>
  <c r="BI32" i="58"/>
  <c r="AY33" i="59"/>
  <c r="AX37" i="59"/>
  <c r="BD35" i="59"/>
  <c r="AY34" i="59"/>
  <c r="AU36" i="59"/>
  <c r="AT33" i="59"/>
  <c r="AT37" i="59"/>
  <c r="AW32" i="59"/>
  <c r="BG35" i="59"/>
  <c r="AT34" i="59"/>
  <c r="AL38" i="59"/>
  <c r="AY34" i="54"/>
  <c r="AU34" i="54"/>
  <c r="AV37" i="54"/>
  <c r="AY37" i="54"/>
  <c r="BK31" i="54"/>
  <c r="AW35" i="54"/>
  <c r="AR33" i="54"/>
  <c r="AS33" i="54"/>
  <c r="BI35" i="54"/>
  <c r="BI32" i="54"/>
  <c r="AX32" i="54"/>
  <c r="BK32" i="54"/>
  <c r="AU37" i="54"/>
  <c r="AN32" i="56"/>
  <c r="AU31" i="56"/>
  <c r="BE32" i="56"/>
  <c r="AP31" i="56"/>
  <c r="AS32" i="57"/>
  <c r="BD32" i="57"/>
  <c r="AN31" i="57"/>
  <c r="BG31" i="57"/>
  <c r="AO31" i="57"/>
  <c r="BF31" i="58"/>
  <c r="BC31" i="58"/>
  <c r="BL38" i="54"/>
  <c r="BE38" i="54"/>
  <c r="AP34" i="54"/>
  <c r="AQ36" i="59"/>
  <c r="BP32" i="59"/>
  <c r="BA36" i="54"/>
  <c r="BE33" i="54"/>
  <c r="BE34" i="59"/>
  <c r="AZ33" i="59"/>
  <c r="AT36" i="59"/>
  <c r="BC38" i="59"/>
  <c r="AS37" i="59"/>
  <c r="BG32" i="59"/>
  <c r="BC33" i="59"/>
  <c r="AO36" i="59"/>
  <c r="BG36" i="59"/>
  <c r="BM34" i="54"/>
  <c r="AT34" i="54"/>
  <c r="BJ37" i="54"/>
  <c r="BF37" i="54"/>
  <c r="CW33" i="54"/>
  <c r="CX33" i="54" s="1"/>
  <c r="AS38" i="54"/>
  <c r="AW33" i="54"/>
  <c r="AX35" i="54"/>
  <c r="BH35" i="54"/>
  <c r="AS32" i="54"/>
  <c r="BM32" i="54"/>
  <c r="AU32" i="54"/>
  <c r="BC32" i="56"/>
  <c r="BA32" i="56"/>
  <c r="BJ32" i="56"/>
  <c r="AY32" i="56"/>
  <c r="BL31" i="56"/>
  <c r="AR31" i="57"/>
  <c r="BF32" i="57"/>
  <c r="AN32" i="57"/>
  <c r="CW32" i="57"/>
  <c r="BQ32" i="57" s="1"/>
  <c r="AQ31" i="57"/>
  <c r="AU31" i="57"/>
  <c r="BO31" i="58"/>
  <c r="AY32" i="58"/>
  <c r="BH32" i="54"/>
  <c r="AM33" i="54"/>
  <c r="AM34" i="54"/>
  <c r="BO32" i="56"/>
  <c r="BK35" i="59"/>
  <c r="BB36" i="59"/>
  <c r="AX35" i="59"/>
  <c r="AX32" i="59"/>
  <c r="AO34" i="54"/>
  <c r="AL37" i="54"/>
  <c r="AO33" i="54"/>
  <c r="AP35" i="54"/>
  <c r="BG32" i="54"/>
  <c r="BE32" i="54"/>
  <c r="BK32" i="56"/>
  <c r="AZ31" i="56"/>
  <c r="BB31" i="56"/>
  <c r="BL31" i="57"/>
  <c r="AX32" i="57"/>
  <c r="BA31" i="57"/>
  <c r="BF31" i="57"/>
  <c r="BG33" i="54"/>
  <c r="AR33" i="59"/>
  <c r="BK37" i="59"/>
  <c r="AW33" i="58"/>
  <c r="AO33" i="58"/>
  <c r="BH33" i="58"/>
  <c r="BE33" i="58"/>
  <c r="BD33" i="58"/>
  <c r="BG33" i="58"/>
  <c r="AR33" i="58"/>
  <c r="BQ33" i="58"/>
  <c r="AZ33" i="58"/>
  <c r="AM33" i="58"/>
  <c r="AP33" i="58"/>
  <c r="AT33" i="58"/>
  <c r="AU33" i="58"/>
  <c r="AX33" i="58"/>
  <c r="BB33" i="58"/>
  <c r="BC33" i="58"/>
  <c r="BF33" i="58"/>
  <c r="BJ33" i="58"/>
  <c r="BK33" i="58"/>
  <c r="BN33" i="58"/>
  <c r="AT38" i="59"/>
  <c r="BM38" i="59"/>
  <c r="BI38" i="59"/>
  <c r="BJ38" i="59"/>
  <c r="BH38" i="59"/>
  <c r="BE38" i="59"/>
  <c r="AU38" i="59"/>
  <c r="AW38" i="59"/>
  <c r="BN38" i="59"/>
  <c r="BK38" i="59"/>
  <c r="BA38" i="59"/>
  <c r="AQ31" i="54"/>
  <c r="AS31" i="54"/>
  <c r="BL31" i="59"/>
  <c r="AP38" i="59"/>
  <c r="BM31" i="59"/>
  <c r="AT31" i="59"/>
  <c r="BC37" i="59"/>
  <c r="BJ31" i="59"/>
  <c r="BJ31" i="54"/>
  <c r="BD31" i="54"/>
  <c r="AX38" i="59"/>
  <c r="BM37" i="59"/>
  <c r="BI37" i="59"/>
  <c r="AX31" i="59"/>
  <c r="BB38" i="59"/>
  <c r="BB31" i="54"/>
  <c r="AV31" i="54"/>
  <c r="BF36" i="56"/>
  <c r="BL36" i="56"/>
  <c r="AN33" i="58"/>
  <c r="BP36" i="58"/>
  <c r="BC36" i="58"/>
  <c r="BG36" i="58"/>
  <c r="AZ36" i="58"/>
  <c r="BM36" i="58"/>
  <c r="BK36" i="58"/>
  <c r="BO36" i="58"/>
  <c r="BJ36" i="58"/>
  <c r="BH36" i="58"/>
  <c r="BL32" i="58"/>
  <c r="BO32" i="58"/>
  <c r="BB32" i="58"/>
  <c r="AW32" i="58"/>
  <c r="AZ32" i="58"/>
  <c r="BA32" i="58"/>
  <c r="BE32" i="58"/>
  <c r="BH32" i="58"/>
  <c r="BM32" i="58"/>
  <c r="BP32" i="58"/>
  <c r="BE31" i="58"/>
  <c r="BD31" i="58"/>
  <c r="BI31" i="58"/>
  <c r="BG31" i="58"/>
  <c r="BM31" i="58"/>
  <c r="BP31" i="58"/>
  <c r="BN34" i="56"/>
  <c r="BB37" i="59"/>
  <c r="BA37" i="59"/>
  <c r="BJ37" i="59"/>
  <c r="BH37" i="59"/>
  <c r="BL37" i="59"/>
  <c r="BH33" i="59"/>
  <c r="BE37" i="59"/>
  <c r="AS38" i="59"/>
  <c r="BG31" i="54"/>
  <c r="AR38" i="59"/>
  <c r="BG38" i="59"/>
  <c r="AN35" i="57"/>
  <c r="AV35" i="57"/>
  <c r="AZ35" i="57"/>
  <c r="BH35" i="57"/>
  <c r="BC35" i="57"/>
  <c r="BN35" i="57"/>
  <c r="BG35" i="57"/>
  <c r="BO35" i="57"/>
  <c r="AL35" i="57"/>
  <c r="AR35" i="57"/>
  <c r="AX35" i="57"/>
  <c r="AT35" i="57"/>
  <c r="AQ35" i="57"/>
  <c r="AP35" i="57"/>
  <c r="BI35" i="57"/>
  <c r="BB35" i="57"/>
  <c r="BL35" i="57"/>
  <c r="BA35" i="57"/>
  <c r="BJ35" i="57"/>
  <c r="AO35" i="57"/>
  <c r="BL38" i="56"/>
  <c r="BJ38" i="56"/>
  <c r="AZ38" i="56"/>
  <c r="BB38" i="56"/>
  <c r="BH38" i="56"/>
  <c r="BE38" i="56"/>
  <c r="AY34" i="58"/>
  <c r="BE34" i="58"/>
  <c r="BJ34" i="58"/>
  <c r="AS34" i="58"/>
  <c r="BK34" i="58"/>
  <c r="AZ34" i="58"/>
  <c r="BC34" i="58"/>
  <c r="BL34" i="58"/>
  <c r="BG34" i="58"/>
  <c r="BN34" i="58"/>
  <c r="AU34" i="58"/>
  <c r="BN32" i="56"/>
  <c r="AX32" i="56"/>
  <c r="BL32" i="56"/>
  <c r="BD32" i="56"/>
  <c r="AW32" i="56"/>
  <c r="BN36" i="56"/>
  <c r="AY36" i="56"/>
  <c r="BI36" i="56"/>
  <c r="BM36" i="56"/>
  <c r="AT36" i="56"/>
  <c r="BC36" i="56"/>
  <c r="AZ36" i="56"/>
  <c r="BB36" i="56"/>
  <c r="BH36" i="56"/>
  <c r="BJ36" i="56"/>
  <c r="AS31" i="59"/>
  <c r="BA31" i="59"/>
  <c r="BI31" i="59"/>
  <c r="AY31" i="59"/>
  <c r="BK31" i="59"/>
  <c r="BH31" i="59"/>
  <c r="BC31" i="59"/>
  <c r="AZ31" i="59"/>
  <c r="BN31" i="59"/>
  <c r="BB31" i="59"/>
  <c r="BI33" i="59"/>
  <c r="BO37" i="58"/>
  <c r="AZ38" i="59"/>
  <c r="BB33" i="59"/>
  <c r="BG31" i="59"/>
  <c r="BI36" i="54"/>
  <c r="BG34" i="56"/>
  <c r="BG33" i="56"/>
  <c r="BL33" i="57"/>
  <c r="AW35" i="58"/>
  <c r="AY33" i="58"/>
  <c r="BM34" i="58"/>
  <c r="BO34" i="58"/>
  <c r="BC32" i="57"/>
  <c r="BL32" i="57"/>
  <c r="BN32" i="57"/>
  <c r="BH32" i="57"/>
  <c r="BK32" i="57"/>
  <c r="BE32" i="57"/>
  <c r="BC38" i="58"/>
  <c r="BL38" i="58"/>
  <c r="BM38" i="58"/>
  <c r="AZ38" i="58"/>
  <c r="AT38" i="58"/>
  <c r="BP38" i="58"/>
  <c r="BB38" i="58"/>
  <c r="BF38" i="58"/>
  <c r="BJ38" i="58"/>
  <c r="AV38" i="58"/>
  <c r="AU38" i="58"/>
  <c r="BO38" i="58"/>
  <c r="BG38" i="58"/>
  <c r="BI38" i="58"/>
  <c r="BC38" i="57"/>
  <c r="AS38" i="57"/>
  <c r="BG38" i="57"/>
  <c r="AV38" i="57"/>
  <c r="BB38" i="57"/>
  <c r="BJ38" i="57"/>
  <c r="AY38" i="57"/>
  <c r="BA38" i="57"/>
  <c r="AP38" i="57"/>
  <c r="AR38" i="57"/>
  <c r="AX38" i="57"/>
  <c r="BI38" i="57"/>
  <c r="AW35" i="57"/>
  <c r="BF37" i="57"/>
  <c r="BG37" i="57"/>
  <c r="BK37" i="57"/>
  <c r="BH37" i="57"/>
  <c r="BE37" i="57"/>
  <c r="BI37" i="57"/>
  <c r="BM37" i="57"/>
  <c r="BL37" i="57"/>
  <c r="BC34" i="56"/>
  <c r="AY34" i="56"/>
  <c r="BL34" i="56"/>
  <c r="BI34" i="56"/>
  <c r="AV34" i="56"/>
  <c r="BJ34" i="56"/>
  <c r="AS34" i="56"/>
  <c r="AW34" i="56"/>
  <c r="BB34" i="56"/>
  <c r="BM34" i="56"/>
  <c r="BH34" i="56"/>
  <c r="AT34" i="56"/>
  <c r="BB34" i="58"/>
  <c r="BL31" i="54"/>
  <c r="AY31" i="54"/>
  <c r="AM31" i="54"/>
  <c r="AO31" i="54"/>
  <c r="BE31" i="54"/>
  <c r="AR31" i="54"/>
  <c r="AP31" i="54"/>
  <c r="AU31" i="54"/>
  <c r="BM31" i="54"/>
  <c r="AZ31" i="54"/>
  <c r="BC31" i="54"/>
  <c r="BH31" i="54"/>
  <c r="BI31" i="54"/>
  <c r="BA31" i="54"/>
  <c r="AX31" i="54"/>
  <c r="AL31" i="54"/>
  <c r="AN31" i="54"/>
  <c r="BG33" i="59"/>
  <c r="BA33" i="59"/>
  <c r="BK33" i="59"/>
  <c r="AV31" i="59"/>
  <c r="AW31" i="59"/>
  <c r="BE33" i="59"/>
  <c r="BJ33" i="59"/>
  <c r="BF31" i="54"/>
  <c r="BE33" i="56"/>
  <c r="AV36" i="56"/>
  <c r="BM33" i="58"/>
  <c r="AQ33" i="58"/>
  <c r="BL37" i="58"/>
  <c r="BK31" i="57"/>
  <c r="BN31" i="57"/>
  <c r="BM31" i="57"/>
  <c r="BI31" i="57"/>
  <c r="BG37" i="58"/>
  <c r="BJ37" i="58"/>
  <c r="BN37" i="58"/>
  <c r="AR37" i="58"/>
  <c r="AU37" i="58"/>
  <c r="AZ37" i="58"/>
  <c r="BC37" i="58"/>
  <c r="BD37" i="58"/>
  <c r="BA37" i="58"/>
  <c r="BH37" i="58"/>
  <c r="BK37" i="58"/>
  <c r="BP37" i="58"/>
  <c r="AP37" i="58"/>
  <c r="AV37" i="58"/>
  <c r="AY36" i="57"/>
  <c r="AQ36" i="57"/>
  <c r="BM36" i="57"/>
  <c r="AX36" i="57"/>
  <c r="AT36" i="57"/>
  <c r="BD36" i="57"/>
  <c r="BF36" i="57"/>
  <c r="BB36" i="57"/>
  <c r="AN36" i="57"/>
  <c r="BK36" i="57"/>
  <c r="BN36" i="57"/>
  <c r="BJ36" i="57"/>
  <c r="AU36" i="57"/>
  <c r="AR36" i="57"/>
  <c r="AO36" i="57"/>
  <c r="BA31" i="56"/>
  <c r="BD31" i="56"/>
  <c r="BF31" i="56"/>
  <c r="BJ31" i="56"/>
  <c r="BC31" i="56"/>
  <c r="AS31" i="56"/>
  <c r="AR31" i="56"/>
  <c r="BH31" i="56"/>
  <c r="BK31" i="56"/>
  <c r="AO31" i="56"/>
  <c r="AQ31" i="56"/>
  <c r="BI31" i="56"/>
  <c r="AW31" i="56"/>
  <c r="AY31" i="56"/>
  <c r="AM31" i="56"/>
  <c r="BE31" i="56"/>
  <c r="BG31" i="56"/>
  <c r="BC37" i="54"/>
  <c r="AQ37" i="54"/>
  <c r="BA37" i="54"/>
  <c r="BD37" i="54"/>
  <c r="BE37" i="54"/>
  <c r="BG37" i="54"/>
  <c r="BK37" i="54"/>
  <c r="BM37" i="54"/>
  <c r="AR37" i="54"/>
  <c r="AT37" i="54"/>
  <c r="AZ37" i="54"/>
  <c r="BB37" i="54"/>
  <c r="BC35" i="56"/>
  <c r="AW35" i="56"/>
  <c r="BL35" i="56"/>
  <c r="BG35" i="56"/>
  <c r="BN35" i="56"/>
  <c r="BD35" i="56"/>
  <c r="BB35" i="56"/>
  <c r="BF35" i="56"/>
  <c r="AY38" i="59"/>
  <c r="BN38" i="54"/>
  <c r="BO33" i="58"/>
  <c r="BA33" i="58"/>
  <c r="BD31" i="59"/>
  <c r="BE31" i="59"/>
  <c r="BD37" i="59"/>
  <c r="AW31" i="54"/>
  <c r="BE36" i="56"/>
  <c r="BG36" i="56"/>
  <c r="BL33" i="58"/>
  <c r="BJ38" i="54"/>
  <c r="BB34" i="57"/>
  <c r="BK34" i="57"/>
  <c r="BE34" i="57"/>
  <c r="BL34" i="57"/>
  <c r="BH34" i="57"/>
  <c r="BD34" i="57"/>
  <c r="BN34" i="57"/>
  <c r="BM34" i="57"/>
  <c r="BG34" i="57"/>
  <c r="AY36" i="54"/>
  <c r="AL36" i="54"/>
  <c r="AO36" i="54"/>
  <c r="BL36" i="54"/>
  <c r="AR36" i="54"/>
  <c r="BB36" i="54"/>
  <c r="BE36" i="54"/>
  <c r="BD36" i="54"/>
  <c r="AN36" i="54"/>
  <c r="AV36" i="54"/>
  <c r="AP36" i="54"/>
  <c r="AZ36" i="54"/>
  <c r="BJ36" i="54"/>
  <c r="BM36" i="54"/>
  <c r="AX36" i="54"/>
  <c r="AM36" i="54"/>
  <c r="BH36" i="54"/>
  <c r="BC33" i="54"/>
  <c r="BM33" i="54"/>
  <c r="BA33" i="54"/>
  <c r="AV33" i="54"/>
  <c r="AX33" i="54"/>
  <c r="AY33" i="54"/>
  <c r="BI33" i="54"/>
  <c r="BD33" i="54"/>
  <c r="BF33" i="54"/>
  <c r="BN33" i="54"/>
  <c r="AT33" i="54"/>
  <c r="BL33" i="54"/>
  <c r="BF34" i="54"/>
  <c r="BD34" i="54"/>
  <c r="BG34" i="54"/>
  <c r="BJ34" i="54"/>
  <c r="BC34" i="54"/>
  <c r="AZ34" i="54"/>
  <c r="AW34" i="54"/>
  <c r="BH34" i="54"/>
  <c r="BE34" i="54"/>
  <c r="BN36" i="59"/>
  <c r="AX36" i="59"/>
  <c r="BM36" i="59"/>
  <c r="BL36" i="59"/>
  <c r="BK36" i="59"/>
  <c r="BA35" i="54"/>
  <c r="BK35" i="54"/>
  <c r="BN35" i="54"/>
  <c r="AY35" i="54"/>
  <c r="AT35" i="54"/>
  <c r="AV35" i="54"/>
  <c r="BG35" i="54"/>
  <c r="BB35" i="54"/>
  <c r="BD35" i="54"/>
  <c r="BL35" i="54"/>
  <c r="BM35" i="54"/>
  <c r="AR35" i="54"/>
  <c r="BJ35" i="54"/>
  <c r="BB34" i="59"/>
  <c r="BD34" i="59"/>
  <c r="AV34" i="59"/>
  <c r="AZ34" i="59"/>
  <c r="BH34" i="59"/>
  <c r="BN34" i="59"/>
  <c r="BM34" i="59"/>
  <c r="BI34" i="59"/>
  <c r="BK36" i="56"/>
  <c r="AW36" i="56"/>
  <c r="BJ34" i="57"/>
  <c r="BC34" i="57"/>
  <c r="AV33" i="58"/>
  <c r="AX35" i="58"/>
  <c r="BE35" i="58"/>
  <c r="BP35" i="58"/>
  <c r="BB35" i="58"/>
  <c r="BF35" i="58"/>
  <c r="BM35" i="58"/>
  <c r="BH35" i="58"/>
  <c r="BG35" i="58"/>
  <c r="BO35" i="58"/>
  <c r="AZ35" i="58"/>
  <c r="BJ33" i="57"/>
  <c r="AZ33" i="57"/>
  <c r="AW33" i="57"/>
  <c r="AX33" i="57"/>
  <c r="BF33" i="57"/>
  <c r="BK33" i="57"/>
  <c r="BC33" i="57"/>
  <c r="BI33" i="57"/>
  <c r="AV33" i="57"/>
  <c r="BA33" i="56"/>
  <c r="BD33" i="56"/>
  <c r="AU33" i="56"/>
  <c r="AX33" i="56"/>
  <c r="BH33" i="56"/>
  <c r="BN33" i="56"/>
  <c r="AZ33" i="56"/>
  <c r="BJ33" i="56"/>
  <c r="AR33" i="56"/>
  <c r="BM33" i="56"/>
  <c r="BB33" i="56"/>
  <c r="BA37" i="56"/>
  <c r="BG37" i="56"/>
  <c r="BD37" i="56"/>
  <c r="AK33" i="59"/>
  <c r="BO33" i="59"/>
  <c r="CS33" i="59" s="1"/>
  <c r="AL33" i="59"/>
  <c r="AU33" i="59"/>
  <c r="AW33" i="59"/>
  <c r="AS33" i="59"/>
  <c r="BL33" i="59"/>
  <c r="AM33" i="59"/>
  <c r="AO33" i="59"/>
  <c r="BN33" i="59"/>
  <c r="BD33" i="59"/>
  <c r="BC35" i="59"/>
  <c r="BH35" i="59"/>
  <c r="BB38" i="54"/>
  <c r="AW38" i="54"/>
  <c r="BI38" i="54"/>
  <c r="AT38" i="54"/>
  <c r="AQ38" i="54"/>
  <c r="AX38" i="54"/>
  <c r="BD38" i="54"/>
  <c r="BG38" i="54"/>
  <c r="BF38" i="54"/>
  <c r="AR38" i="54"/>
  <c r="BC38" i="54"/>
  <c r="AZ38" i="54"/>
  <c r="AO38" i="54"/>
  <c r="BM38" i="54"/>
  <c r="BH36" i="59"/>
  <c r="AQ32" i="59"/>
  <c r="BF32" i="59"/>
  <c r="AP32" i="59"/>
  <c r="BD32" i="59"/>
  <c r="BJ32" i="59"/>
  <c r="BM32" i="59"/>
  <c r="BC32" i="59"/>
  <c r="AV32" i="59"/>
  <c r="BK32" i="59"/>
  <c r="BB32" i="59"/>
  <c r="AO36" i="58"/>
  <c r="AY33" i="57"/>
  <c r="AK33" i="57"/>
  <c r="AL33" i="57"/>
  <c r="AL37" i="57"/>
  <c r="BC37" i="57"/>
  <c r="AM37" i="57"/>
  <c r="BJ37" i="57"/>
  <c r="BC38" i="56"/>
  <c r="BG33" i="57"/>
  <c r="BB37" i="56"/>
  <c r="AK34" i="57"/>
  <c r="AX34" i="57"/>
  <c r="AR34" i="56"/>
  <c r="BI33" i="58"/>
  <c r="BF33" i="59"/>
  <c r="AS36" i="57"/>
  <c r="AN31" i="59"/>
  <c r="AK31" i="59"/>
  <c r="AL31" i="59"/>
  <c r="AM31" i="59"/>
  <c r="AP31" i="59"/>
  <c r="BN37" i="59"/>
  <c r="AS36" i="59"/>
  <c r="AN36" i="59"/>
  <c r="BI35" i="58"/>
  <c r="AR38" i="58"/>
  <c r="AW37" i="58"/>
  <c r="BM37" i="58"/>
  <c r="AN37" i="58"/>
  <c r="AY38" i="58"/>
  <c r="BF34" i="57"/>
  <c r="BI36" i="57"/>
  <c r="BK37" i="56"/>
  <c r="AK32" i="56"/>
  <c r="AL32" i="56"/>
  <c r="BG32" i="56"/>
  <c r="AT32" i="56"/>
  <c r="AZ32" i="56"/>
  <c r="BB32" i="56"/>
  <c r="AO38" i="59"/>
  <c r="AN38" i="59"/>
  <c r="BD38" i="59"/>
  <c r="AV38" i="59"/>
  <c r="BF37" i="59"/>
  <c r="AR36" i="59"/>
  <c r="BJ32" i="58"/>
  <c r="BD34" i="58"/>
  <c r="AU37" i="56"/>
  <c r="BO33" i="57"/>
  <c r="AY35" i="56"/>
  <c r="BE35" i="56"/>
  <c r="AV35" i="56"/>
  <c r="BO35" i="56"/>
  <c r="BJ31" i="58"/>
  <c r="BC37" i="56"/>
  <c r="BB33" i="57"/>
  <c r="AQ37" i="59"/>
  <c r="AK37" i="59"/>
  <c r="AL37" i="59"/>
  <c r="BH32" i="59"/>
  <c r="AY31" i="58"/>
  <c r="AT32" i="58"/>
  <c r="AK31" i="57"/>
  <c r="BH31" i="57"/>
  <c r="AX32" i="58"/>
  <c r="BF32" i="58"/>
  <c r="BE34" i="56"/>
  <c r="AX34" i="56"/>
  <c r="BA34" i="57"/>
  <c r="AZ34" i="56"/>
  <c r="AQ31" i="58"/>
  <c r="AS33" i="58"/>
  <c r="AT37" i="56"/>
  <c r="AW38" i="56"/>
  <c r="BL34" i="59"/>
  <c r="BK38" i="57"/>
  <c r="AY37" i="58"/>
  <c r="AU32" i="57"/>
  <c r="BG32" i="57"/>
  <c r="AP32" i="58"/>
  <c r="BM38" i="57"/>
  <c r="AO38" i="57"/>
  <c r="AU36" i="56"/>
  <c r="BK31" i="58"/>
  <c r="BD36" i="56"/>
  <c r="AX36" i="56"/>
  <c r="AN35" i="59"/>
  <c r="AP35" i="59"/>
  <c r="BB35" i="59"/>
  <c r="AK35" i="59"/>
  <c r="AM35" i="59"/>
  <c r="AT35" i="59"/>
  <c r="AL35" i="59"/>
  <c r="AM38" i="56"/>
  <c r="AM38" i="59"/>
  <c r="BB36" i="58"/>
  <c r="BE36" i="58"/>
  <c r="AY35" i="58"/>
  <c r="AU35" i="58"/>
  <c r="BK35" i="58"/>
  <c r="AN38" i="58"/>
  <c r="AQ38" i="58"/>
  <c r="AX38" i="58"/>
  <c r="AM38" i="58"/>
  <c r="BH38" i="58"/>
  <c r="BA36" i="57"/>
  <c r="AV34" i="58"/>
  <c r="BD38" i="57"/>
  <c r="AP36" i="56"/>
  <c r="BI38" i="56"/>
  <c r="BL38" i="59"/>
  <c r="BC36" i="57"/>
  <c r="AM32" i="56"/>
  <c r="BJ35" i="59"/>
  <c r="AK32" i="59"/>
  <c r="AN32" i="59"/>
  <c r="AR32" i="59"/>
  <c r="AZ32" i="59"/>
  <c r="AP37" i="59"/>
  <c r="AP36" i="58"/>
  <c r="AT31" i="58"/>
  <c r="AR32" i="57"/>
  <c r="BO32" i="57"/>
  <c r="BB37" i="57"/>
  <c r="AU38" i="57"/>
  <c r="AO38" i="56"/>
  <c r="AV36" i="57"/>
  <c r="AQ33" i="59"/>
  <c r="AX33" i="59"/>
  <c r="BO37" i="59"/>
  <c r="CS37" i="59" s="1"/>
  <c r="AM41" i="53" s="1"/>
  <c r="AS32" i="59"/>
  <c r="AZ36" i="59"/>
  <c r="AU34" i="59"/>
  <c r="BO32" i="59"/>
  <c r="CY31" i="58"/>
  <c r="BR31" i="58"/>
  <c r="BR33" i="58"/>
  <c r="CY33" i="58"/>
  <c r="BR36" i="58"/>
  <c r="CY36" i="58"/>
  <c r="CZ38" i="58"/>
  <c r="BS38" i="58"/>
  <c r="CY34" i="58"/>
  <c r="BR34" i="58"/>
  <c r="BT32" i="58"/>
  <c r="DA32" i="58"/>
  <c r="BQ36" i="57"/>
  <c r="CX36" i="57"/>
  <c r="BP31" i="57"/>
  <c r="CW31" i="57"/>
  <c r="BP34" i="57"/>
  <c r="CW34" i="57"/>
  <c r="BP37" i="57"/>
  <c r="CW37" i="57"/>
  <c r="BP35" i="57"/>
  <c r="CW35" i="57"/>
  <c r="BP36" i="56"/>
  <c r="CW36" i="56"/>
  <c r="CW34" i="56"/>
  <c r="BP34" i="56"/>
  <c r="CX33" i="56"/>
  <c r="BQ33" i="56"/>
  <c r="BP31" i="56"/>
  <c r="CW31" i="56"/>
  <c r="CX38" i="56"/>
  <c r="BQ38" i="56"/>
  <c r="BP37" i="56"/>
  <c r="CW37" i="56"/>
  <c r="BP31" i="54"/>
  <c r="CW31" i="54"/>
  <c r="CW32" i="54"/>
  <c r="BP32" i="54"/>
  <c r="BP37" i="54"/>
  <c r="CW37" i="54"/>
  <c r="BP34" i="54"/>
  <c r="CW34" i="54"/>
  <c r="BP35" i="54"/>
  <c r="CW35" i="54"/>
  <c r="BP38" i="54"/>
  <c r="CW38" i="54"/>
  <c r="AK38" i="53" l="1"/>
  <c r="CW36" i="54"/>
  <c r="BQ36" i="54" s="1"/>
  <c r="BR32" i="56"/>
  <c r="BU39" i="58"/>
  <c r="DB39" i="58"/>
  <c r="BV41" i="58"/>
  <c r="DC41" i="58"/>
  <c r="BU42" i="58"/>
  <c r="DB42" i="58"/>
  <c r="BU40" i="58"/>
  <c r="DB40" i="58"/>
  <c r="BS41" i="57"/>
  <c r="CZ41" i="57"/>
  <c r="BT39" i="57"/>
  <c r="DA39" i="57"/>
  <c r="BS40" i="57"/>
  <c r="CZ40" i="57"/>
  <c r="BT42" i="57"/>
  <c r="DA42" i="57"/>
  <c r="BS41" i="56"/>
  <c r="CZ41" i="56"/>
  <c r="BT42" i="56"/>
  <c r="DA42" i="56"/>
  <c r="BS40" i="56"/>
  <c r="CZ40" i="56"/>
  <c r="BS39" i="56"/>
  <c r="CZ39" i="56"/>
  <c r="CX35" i="56"/>
  <c r="CY35" i="56" s="1"/>
  <c r="BT42" i="54"/>
  <c r="DA42" i="54"/>
  <c r="BS39" i="54"/>
  <c r="CZ39" i="54"/>
  <c r="BS40" i="54"/>
  <c r="CZ40" i="54"/>
  <c r="BS41" i="54"/>
  <c r="CZ41" i="54"/>
  <c r="CZ35" i="58"/>
  <c r="BT35" i="58" s="1"/>
  <c r="AK36" i="53"/>
  <c r="BQ33" i="54"/>
  <c r="CX32" i="57"/>
  <c r="BR32" i="57" s="1"/>
  <c r="AJ36" i="53"/>
  <c r="CS32" i="59"/>
  <c r="CZ37" i="58"/>
  <c r="DA37" i="58" s="1"/>
  <c r="AM36" i="53"/>
  <c r="AM35" i="53"/>
  <c r="AM37" i="53"/>
  <c r="AL37" i="53"/>
  <c r="AL38" i="53"/>
  <c r="AK35" i="53"/>
  <c r="AJ38" i="53"/>
  <c r="BQ38" i="57"/>
  <c r="CS34" i="59"/>
  <c r="AM38" i="53" s="1"/>
  <c r="AJ37" i="53"/>
  <c r="AH37" i="53"/>
  <c r="AG36" i="53"/>
  <c r="AG35" i="53"/>
  <c r="AG37" i="53"/>
  <c r="AL35" i="53"/>
  <c r="AH35" i="53"/>
  <c r="AK37" i="53"/>
  <c r="AJ35" i="53"/>
  <c r="AH38" i="53"/>
  <c r="AH36" i="53"/>
  <c r="AL36" i="53"/>
  <c r="AG38" i="53"/>
  <c r="CX33" i="57"/>
  <c r="BR33" i="57" s="1"/>
  <c r="BS33" i="58"/>
  <c r="CZ33" i="58"/>
  <c r="BT38" i="58"/>
  <c r="DA38" i="58"/>
  <c r="BS31" i="58"/>
  <c r="CZ31" i="58"/>
  <c r="BU32" i="58"/>
  <c r="DB32" i="58"/>
  <c r="BS36" i="58"/>
  <c r="CZ36" i="58"/>
  <c r="BS34" i="58"/>
  <c r="CZ34" i="58"/>
  <c r="BQ35" i="57"/>
  <c r="CX35" i="57"/>
  <c r="BQ31" i="57"/>
  <c r="CX31" i="57"/>
  <c r="BQ37" i="57"/>
  <c r="CX37" i="57"/>
  <c r="BR36" i="57"/>
  <c r="CY36" i="57"/>
  <c r="BR38" i="57"/>
  <c r="CY38" i="57"/>
  <c r="CX34" i="57"/>
  <c r="BQ34" i="57"/>
  <c r="BS32" i="56"/>
  <c r="CZ32" i="56"/>
  <c r="BQ31" i="56"/>
  <c r="CX31" i="56"/>
  <c r="BR33" i="56"/>
  <c r="CY33" i="56"/>
  <c r="BQ37" i="56"/>
  <c r="CX37" i="56"/>
  <c r="CY38" i="56"/>
  <c r="BR38" i="56"/>
  <c r="BQ36" i="56"/>
  <c r="CX36" i="56"/>
  <c r="BQ34" i="56"/>
  <c r="CX34" i="56"/>
  <c r="BQ37" i="54"/>
  <c r="CX37" i="54"/>
  <c r="BQ32" i="54"/>
  <c r="CX32" i="54"/>
  <c r="BR33" i="54"/>
  <c r="CY33" i="54"/>
  <c r="CX31" i="54"/>
  <c r="BQ31" i="54"/>
  <c r="BQ34" i="54"/>
  <c r="CX34" i="54"/>
  <c r="BQ38" i="54"/>
  <c r="CX38" i="54"/>
  <c r="BQ35" i="54"/>
  <c r="CX35" i="54"/>
  <c r="CX36" i="54" l="1"/>
  <c r="BR36" i="54" s="1"/>
  <c r="BR35" i="56"/>
  <c r="CY32" i="57"/>
  <c r="BV42" i="58"/>
  <c r="DC42" i="58"/>
  <c r="BV39" i="58"/>
  <c r="DC39" i="58"/>
  <c r="BW41" i="58"/>
  <c r="DD41" i="58"/>
  <c r="BV40" i="58"/>
  <c r="DC40" i="58"/>
  <c r="DA35" i="58"/>
  <c r="BU35" i="58" s="1"/>
  <c r="BU39" i="57"/>
  <c r="DB39" i="57"/>
  <c r="BU42" i="57"/>
  <c r="DB42" i="57"/>
  <c r="BT41" i="57"/>
  <c r="DA41" i="57"/>
  <c r="BT40" i="57"/>
  <c r="DA40" i="57"/>
  <c r="BU42" i="56"/>
  <c r="DB42" i="56"/>
  <c r="BT39" i="56"/>
  <c r="DA39" i="56"/>
  <c r="BT41" i="56"/>
  <c r="DA41" i="56"/>
  <c r="BT40" i="56"/>
  <c r="DA40" i="56"/>
  <c r="BT39" i="54"/>
  <c r="DA39" i="54"/>
  <c r="BT41" i="54"/>
  <c r="DA41" i="54"/>
  <c r="BU42" i="54"/>
  <c r="DB42" i="54"/>
  <c r="BT40" i="54"/>
  <c r="DA40" i="54"/>
  <c r="BT37" i="58"/>
  <c r="CY33" i="57"/>
  <c r="BS33" i="57" s="1"/>
  <c r="BT33" i="58"/>
  <c r="DA33" i="58"/>
  <c r="BT34" i="58"/>
  <c r="DA34" i="58"/>
  <c r="BU38" i="58"/>
  <c r="DB38" i="58"/>
  <c r="BT36" i="58"/>
  <c r="DA36" i="58"/>
  <c r="BU37" i="58"/>
  <c r="DB37" i="58"/>
  <c r="BT31" i="58"/>
  <c r="DA31" i="58"/>
  <c r="DC32" i="58"/>
  <c r="BV32" i="58"/>
  <c r="BR35" i="57"/>
  <c r="CY35" i="57"/>
  <c r="CZ32" i="57"/>
  <c r="BS32" i="57"/>
  <c r="CY37" i="57"/>
  <c r="BR37" i="57"/>
  <c r="BR34" i="57"/>
  <c r="CY34" i="57"/>
  <c r="CZ38" i="57"/>
  <c r="BS38" i="57"/>
  <c r="BR31" i="57"/>
  <c r="CY31" i="57"/>
  <c r="CZ36" i="57"/>
  <c r="BS36" i="57"/>
  <c r="CZ38" i="56"/>
  <c r="BS38" i="56"/>
  <c r="BS35" i="56"/>
  <c r="CZ35" i="56"/>
  <c r="BT32" i="56"/>
  <c r="DA32" i="56"/>
  <c r="BR34" i="56"/>
  <c r="CY34" i="56"/>
  <c r="BS33" i="56"/>
  <c r="CZ33" i="56"/>
  <c r="CY37" i="56"/>
  <c r="BR37" i="56"/>
  <c r="BR36" i="56"/>
  <c r="CY36" i="56"/>
  <c r="BR31" i="56"/>
  <c r="CY31" i="56"/>
  <c r="BR32" i="54"/>
  <c r="CY32" i="54"/>
  <c r="BR31" i="54"/>
  <c r="CY31" i="54"/>
  <c r="BR37" i="54"/>
  <c r="CY37" i="54"/>
  <c r="BS33" i="54"/>
  <c r="CZ33" i="54"/>
  <c r="BR34" i="54"/>
  <c r="CY34" i="54"/>
  <c r="BR35" i="54"/>
  <c r="CY35" i="54"/>
  <c r="CY38" i="54"/>
  <c r="BR38" i="54"/>
  <c r="F59" i="12"/>
  <c r="CY36" i="54" l="1"/>
  <c r="BS36" i="54" s="1"/>
  <c r="DB35" i="58"/>
  <c r="DC35" i="58" s="1"/>
  <c r="BW39" i="58"/>
  <c r="DD39" i="58"/>
  <c r="BX41" i="58"/>
  <c r="AL41" i="53" s="1"/>
  <c r="DE41" i="58"/>
  <c r="BW40" i="58"/>
  <c r="DD40" i="58"/>
  <c r="BW42" i="58"/>
  <c r="DD42" i="58"/>
  <c r="BU40" i="57"/>
  <c r="DB40" i="57"/>
  <c r="BV42" i="57"/>
  <c r="DC42" i="57"/>
  <c r="BU41" i="57"/>
  <c r="DB41" i="57"/>
  <c r="BV39" i="57"/>
  <c r="DC39" i="57"/>
  <c r="BU39" i="56"/>
  <c r="DB39" i="56"/>
  <c r="BU40" i="56"/>
  <c r="DB40" i="56"/>
  <c r="BV42" i="56"/>
  <c r="DC42" i="56"/>
  <c r="BU41" i="56"/>
  <c r="DB41" i="56"/>
  <c r="BU41" i="54"/>
  <c r="DB41" i="54"/>
  <c r="BU40" i="54"/>
  <c r="DB40" i="54"/>
  <c r="BV42" i="54"/>
  <c r="DC42" i="54"/>
  <c r="BU39" i="54"/>
  <c r="DB39" i="54"/>
  <c r="CZ33" i="57"/>
  <c r="BT33" i="57" s="1"/>
  <c r="BV37" i="58"/>
  <c r="DC37" i="58"/>
  <c r="BU34" i="58"/>
  <c r="DB34" i="58"/>
  <c r="BU31" i="58"/>
  <c r="DB31" i="58"/>
  <c r="BV35" i="58"/>
  <c r="BU33" i="58"/>
  <c r="DB33" i="58"/>
  <c r="BU36" i="58"/>
  <c r="DB36" i="58"/>
  <c r="BW32" i="58"/>
  <c r="DD32" i="58"/>
  <c r="BV38" i="58"/>
  <c r="DC38" i="58"/>
  <c r="BT32" i="57"/>
  <c r="DA32" i="57"/>
  <c r="DA38" i="57"/>
  <c r="BT38" i="57"/>
  <c r="BS35" i="57"/>
  <c r="CZ35" i="57"/>
  <c r="BS34" i="57"/>
  <c r="CZ34" i="57"/>
  <c r="BT36" i="57"/>
  <c r="DA36" i="57"/>
  <c r="BS31" i="57"/>
  <c r="CZ31" i="57"/>
  <c r="CZ37" i="57"/>
  <c r="BS37" i="57"/>
  <c r="DA35" i="56"/>
  <c r="BT35" i="56"/>
  <c r="BT33" i="56"/>
  <c r="DA33" i="56"/>
  <c r="CZ37" i="56"/>
  <c r="BS37" i="56"/>
  <c r="BT38" i="56"/>
  <c r="DA38" i="56"/>
  <c r="BS31" i="56"/>
  <c r="CZ31" i="56"/>
  <c r="BS34" i="56"/>
  <c r="CZ34" i="56"/>
  <c r="CZ36" i="56"/>
  <c r="BS36" i="56"/>
  <c r="BU32" i="56"/>
  <c r="DB32" i="56"/>
  <c r="BS37" i="54"/>
  <c r="CZ37" i="54"/>
  <c r="BS32" i="54"/>
  <c r="CZ32" i="54"/>
  <c r="BT33" i="54"/>
  <c r="DA33" i="54"/>
  <c r="BS31" i="54"/>
  <c r="CZ31" i="54"/>
  <c r="BS38" i="54"/>
  <c r="CZ38" i="54"/>
  <c r="BS35" i="54"/>
  <c r="CZ35" i="54"/>
  <c r="BS34" i="54"/>
  <c r="CZ34" i="54"/>
  <c r="I2" i="55"/>
  <c r="G2" i="55"/>
  <c r="CZ36" i="54" l="1"/>
  <c r="BX40" i="58"/>
  <c r="DE40" i="58"/>
  <c r="BX42" i="58"/>
  <c r="DE42" i="58"/>
  <c r="BY41" i="58"/>
  <c r="DF41" i="58"/>
  <c r="BX39" i="58"/>
  <c r="DE39" i="58"/>
  <c r="BV41" i="57"/>
  <c r="AK41" i="53" s="1"/>
  <c r="DC41" i="57"/>
  <c r="BW42" i="57"/>
  <c r="DD42" i="57"/>
  <c r="BW39" i="57"/>
  <c r="DD39" i="57"/>
  <c r="BV40" i="57"/>
  <c r="DC40" i="57"/>
  <c r="DA33" i="57"/>
  <c r="BU33" i="57" s="1"/>
  <c r="BW42" i="56"/>
  <c r="DD42" i="56"/>
  <c r="BV40" i="56"/>
  <c r="DC40" i="56"/>
  <c r="BV41" i="56"/>
  <c r="AJ41" i="53" s="1"/>
  <c r="DC41" i="56"/>
  <c r="BV39" i="56"/>
  <c r="DC39" i="56"/>
  <c r="BV40" i="54"/>
  <c r="DC40" i="54"/>
  <c r="BV41" i="54"/>
  <c r="AH41" i="53" s="1"/>
  <c r="DC41" i="54"/>
  <c r="BV39" i="54"/>
  <c r="DC39" i="54"/>
  <c r="BW42" i="54"/>
  <c r="DD42" i="54"/>
  <c r="BV36" i="58"/>
  <c r="DC36" i="58"/>
  <c r="BV34" i="58"/>
  <c r="DC34" i="58"/>
  <c r="BV33" i="58"/>
  <c r="DC33" i="58"/>
  <c r="BW38" i="58"/>
  <c r="DD38" i="58"/>
  <c r="BW37" i="58"/>
  <c r="DD37" i="58"/>
  <c r="BV31" i="58"/>
  <c r="DC31" i="58"/>
  <c r="DD35" i="58"/>
  <c r="BW35" i="58"/>
  <c r="BX32" i="58"/>
  <c r="DE32" i="58"/>
  <c r="DA31" i="57"/>
  <c r="BT31" i="57"/>
  <c r="DA35" i="57"/>
  <c r="BT35" i="57"/>
  <c r="DB38" i="57"/>
  <c r="BU38" i="57"/>
  <c r="BT37" i="57"/>
  <c r="DA37" i="57"/>
  <c r="BU36" i="57"/>
  <c r="DB36" i="57"/>
  <c r="BU32" i="57"/>
  <c r="DB32" i="57"/>
  <c r="BT34" i="57"/>
  <c r="DA34" i="57"/>
  <c r="BT34" i="56"/>
  <c r="DA34" i="56"/>
  <c r="BT37" i="56"/>
  <c r="DA37" i="56"/>
  <c r="DA36" i="56"/>
  <c r="BT36" i="56"/>
  <c r="BU33" i="56"/>
  <c r="DB33" i="56"/>
  <c r="BT31" i="56"/>
  <c r="DA31" i="56"/>
  <c r="BV32" i="56"/>
  <c r="DC32" i="56"/>
  <c r="DB38" i="56"/>
  <c r="BU38" i="56"/>
  <c r="DB35" i="56"/>
  <c r="BU35" i="56"/>
  <c r="BT32" i="54"/>
  <c r="DA32" i="54"/>
  <c r="BT38" i="54"/>
  <c r="DA38" i="54"/>
  <c r="BT37" i="54"/>
  <c r="DA37" i="54"/>
  <c r="BT35" i="54"/>
  <c r="DA35" i="54"/>
  <c r="BT36" i="54"/>
  <c r="DA36" i="54"/>
  <c r="BT31" i="54"/>
  <c r="DA31" i="54"/>
  <c r="BT34" i="54"/>
  <c r="DA34" i="54"/>
  <c r="BU33" i="54"/>
  <c r="DB33" i="54"/>
  <c r="U13" i="12"/>
  <c r="U11" i="12"/>
  <c r="U10" i="12"/>
  <c r="U12" i="12"/>
  <c r="U15" i="12"/>
  <c r="U14" i="12"/>
  <c r="DB33" i="57" l="1"/>
  <c r="BV33" i="57" s="1"/>
  <c r="BZ41" i="58"/>
  <c r="DG41" i="58"/>
  <c r="BY42" i="58"/>
  <c r="DF42" i="58"/>
  <c r="BY39" i="58"/>
  <c r="DF39" i="58"/>
  <c r="BY40" i="58"/>
  <c r="DF40" i="58"/>
  <c r="BX39" i="57"/>
  <c r="DE39" i="57"/>
  <c r="BW40" i="57"/>
  <c r="DD40" i="57"/>
  <c r="BX42" i="57"/>
  <c r="DE42" i="57"/>
  <c r="BW41" i="57"/>
  <c r="DD41" i="57"/>
  <c r="BW39" i="56"/>
  <c r="DD39" i="56"/>
  <c r="BW40" i="56"/>
  <c r="DD40" i="56"/>
  <c r="BW41" i="56"/>
  <c r="DD41" i="56"/>
  <c r="BX42" i="56"/>
  <c r="DE42" i="56"/>
  <c r="BW41" i="54"/>
  <c r="DD41" i="54"/>
  <c r="BX42" i="54"/>
  <c r="DE42" i="54"/>
  <c r="BW39" i="54"/>
  <c r="DD39" i="54"/>
  <c r="BW40" i="54"/>
  <c r="DD40" i="54"/>
  <c r="BX35" i="58"/>
  <c r="DE35" i="58"/>
  <c r="BW33" i="58"/>
  <c r="DD33" i="58"/>
  <c r="BW34" i="58"/>
  <c r="DD34" i="58"/>
  <c r="BX37" i="58"/>
  <c r="DE37" i="58"/>
  <c r="DD31" i="58"/>
  <c r="BW31" i="58"/>
  <c r="BW36" i="58"/>
  <c r="DD36" i="58"/>
  <c r="DF32" i="58"/>
  <c r="BY32" i="58"/>
  <c r="BX38" i="58"/>
  <c r="DE38" i="58"/>
  <c r="DB34" i="57"/>
  <c r="BU34" i="57"/>
  <c r="BU37" i="57"/>
  <c r="DB37" i="57"/>
  <c r="BV38" i="57"/>
  <c r="DC38" i="57"/>
  <c r="BV32" i="57"/>
  <c r="DC32" i="57"/>
  <c r="DB35" i="57"/>
  <c r="BU35" i="57"/>
  <c r="BV36" i="57"/>
  <c r="DC36" i="57"/>
  <c r="BU31" i="57"/>
  <c r="DB31" i="57"/>
  <c r="BU36" i="56"/>
  <c r="DB36" i="56"/>
  <c r="BV35" i="56"/>
  <c r="DC35" i="56"/>
  <c r="DB37" i="56"/>
  <c r="BU37" i="56"/>
  <c r="DD32" i="56"/>
  <c r="BW32" i="56"/>
  <c r="BU31" i="56"/>
  <c r="DB31" i="56"/>
  <c r="BV38" i="56"/>
  <c r="DC38" i="56"/>
  <c r="DB34" i="56"/>
  <c r="BU34" i="56"/>
  <c r="DC33" i="56"/>
  <c r="BV33" i="56"/>
  <c r="DB35" i="54"/>
  <c r="BU35" i="54"/>
  <c r="BU38" i="54"/>
  <c r="DB38" i="54"/>
  <c r="BU37" i="54"/>
  <c r="DB37" i="54"/>
  <c r="BV33" i="54"/>
  <c r="DC33" i="54"/>
  <c r="BU34" i="54"/>
  <c r="DB34" i="54"/>
  <c r="BU31" i="54"/>
  <c r="DB31" i="54"/>
  <c r="BU36" i="54"/>
  <c r="DB36" i="54"/>
  <c r="BU32" i="54"/>
  <c r="DB32" i="54"/>
  <c r="P11" i="12"/>
  <c r="K11" i="12"/>
  <c r="L11" i="12"/>
  <c r="T11" i="12"/>
  <c r="Q11" i="12"/>
  <c r="J11" i="12"/>
  <c r="R11" i="12"/>
  <c r="S11" i="12"/>
  <c r="O11" i="12"/>
  <c r="M11" i="12"/>
  <c r="N11" i="12"/>
  <c r="W5" i="12"/>
  <c r="V11" i="12" s="1"/>
  <c r="W11" i="12" s="1"/>
  <c r="Y5" i="12"/>
  <c r="Z5" i="12"/>
  <c r="AA5" i="12"/>
  <c r="AB5" i="12"/>
  <c r="AC5" i="12"/>
  <c r="AD5" i="12"/>
  <c r="AE5" i="12"/>
  <c r="AF5" i="12"/>
  <c r="AG5" i="12"/>
  <c r="AH5" i="12"/>
  <c r="AI5" i="12"/>
  <c r="AJ5" i="12"/>
  <c r="AK5" i="12"/>
  <c r="AL5" i="12"/>
  <c r="AM5" i="12"/>
  <c r="AN5" i="12"/>
  <c r="AO5" i="12"/>
  <c r="AP5" i="12"/>
  <c r="AQ5" i="12"/>
  <c r="AR5" i="12"/>
  <c r="AS5" i="12"/>
  <c r="AT5" i="12"/>
  <c r="AU5" i="12"/>
  <c r="AV5" i="12"/>
  <c r="AW5" i="12"/>
  <c r="AX5" i="12"/>
  <c r="AY5" i="12"/>
  <c r="AZ5" i="12"/>
  <c r="BA5" i="12"/>
  <c r="BB5" i="12"/>
  <c r="BC5" i="12"/>
  <c r="BD5" i="12"/>
  <c r="BE5" i="12"/>
  <c r="BF5" i="12"/>
  <c r="BG5" i="12"/>
  <c r="BH5" i="12"/>
  <c r="BI5" i="12"/>
  <c r="X5" i="12"/>
  <c r="DC33" i="57" l="1"/>
  <c r="BW33" i="57" s="1"/>
  <c r="X11" i="12"/>
  <c r="DG40" i="58"/>
  <c r="BZ40" i="58"/>
  <c r="BZ39" i="58"/>
  <c r="DG39" i="58"/>
  <c r="BZ42" i="58"/>
  <c r="DG42" i="58"/>
  <c r="CA41" i="58"/>
  <c r="DH41" i="58"/>
  <c r="BY42" i="57"/>
  <c r="DF42" i="57"/>
  <c r="DE41" i="57"/>
  <c r="BX41" i="57"/>
  <c r="BX40" i="57"/>
  <c r="DE40" i="57"/>
  <c r="BY39" i="57"/>
  <c r="DF39" i="57"/>
  <c r="BX40" i="56"/>
  <c r="DE40" i="56"/>
  <c r="BY42" i="56"/>
  <c r="DF42" i="56"/>
  <c r="BX39" i="56"/>
  <c r="DE39" i="56"/>
  <c r="DE41" i="56"/>
  <c r="BX41" i="56"/>
  <c r="BX39" i="54"/>
  <c r="DE39" i="54"/>
  <c r="BY42" i="54"/>
  <c r="DF42" i="54"/>
  <c r="BX40" i="54"/>
  <c r="DE40" i="54"/>
  <c r="DE41" i="54"/>
  <c r="BX41" i="54"/>
  <c r="BX34" i="58"/>
  <c r="DE34" i="58"/>
  <c r="BX36" i="58"/>
  <c r="DE36" i="58"/>
  <c r="BX33" i="58"/>
  <c r="DE33" i="58"/>
  <c r="DF37" i="58"/>
  <c r="BY37" i="58"/>
  <c r="BY35" i="58"/>
  <c r="DF35" i="58"/>
  <c r="DF38" i="58"/>
  <c r="BY38" i="58"/>
  <c r="BZ32" i="58"/>
  <c r="DG32" i="58"/>
  <c r="BX31" i="58"/>
  <c r="DE31" i="58"/>
  <c r="BV31" i="57"/>
  <c r="DC31" i="57"/>
  <c r="BW36" i="57"/>
  <c r="DD36" i="57"/>
  <c r="BW38" i="57"/>
  <c r="DD38" i="57"/>
  <c r="BV37" i="57"/>
  <c r="DC37" i="57"/>
  <c r="DD32" i="57"/>
  <c r="BW32" i="57"/>
  <c r="BV35" i="57"/>
  <c r="DC35" i="57"/>
  <c r="DC34" i="57"/>
  <c r="BV34" i="57"/>
  <c r="DC34" i="56"/>
  <c r="BV34" i="56"/>
  <c r="BV37" i="56"/>
  <c r="DC37" i="56"/>
  <c r="DE32" i="56"/>
  <c r="BX32" i="56"/>
  <c r="DD38" i="56"/>
  <c r="BW38" i="56"/>
  <c r="DD35" i="56"/>
  <c r="BW35" i="56"/>
  <c r="DD33" i="56"/>
  <c r="BW33" i="56"/>
  <c r="BV31" i="56"/>
  <c r="DC31" i="56"/>
  <c r="DC36" i="56"/>
  <c r="BV36" i="56"/>
  <c r="DD33" i="54"/>
  <c r="BW33" i="54"/>
  <c r="BV37" i="54"/>
  <c r="DC37" i="54"/>
  <c r="BV38" i="54"/>
  <c r="DC38" i="54"/>
  <c r="BV32" i="54"/>
  <c r="DC32" i="54"/>
  <c r="BV36" i="54"/>
  <c r="DC36" i="54"/>
  <c r="BV31" i="54"/>
  <c r="DC31" i="54"/>
  <c r="BV34" i="54"/>
  <c r="DC34" i="54"/>
  <c r="BV35" i="54"/>
  <c r="DC35" i="54"/>
  <c r="Y11" i="12"/>
  <c r="Z11" i="12" s="1"/>
  <c r="AA11" i="12" s="1"/>
  <c r="AB11" i="12" s="1"/>
  <c r="AC11" i="12" s="1"/>
  <c r="AD11" i="12" s="1"/>
  <c r="AE11" i="12" s="1"/>
  <c r="AF11" i="12" s="1"/>
  <c r="AG11" i="12" s="1"/>
  <c r="AH11" i="12" s="1"/>
  <c r="AI11" i="12" s="1"/>
  <c r="AJ11" i="12" s="1"/>
  <c r="AK11" i="12" s="1"/>
  <c r="AL11" i="12" s="1"/>
  <c r="AM11" i="12" s="1"/>
  <c r="AN11" i="12" s="1"/>
  <c r="AO11" i="12" s="1"/>
  <c r="AP11" i="12" s="1"/>
  <c r="AQ11" i="12" s="1"/>
  <c r="AR11" i="12" s="1"/>
  <c r="AS11" i="12" s="1"/>
  <c r="AT11" i="12" s="1"/>
  <c r="AU11" i="12" s="1"/>
  <c r="AV11" i="12" s="1"/>
  <c r="AW11" i="12" s="1"/>
  <c r="AX11" i="12" s="1"/>
  <c r="AY11" i="12" s="1"/>
  <c r="AZ11" i="12" s="1"/>
  <c r="BA11" i="12" s="1"/>
  <c r="BB11" i="12" s="1"/>
  <c r="BC11" i="12" s="1"/>
  <c r="BD11" i="12" s="1"/>
  <c r="BE11" i="12" s="1"/>
  <c r="BF11" i="12" s="1"/>
  <c r="BG11" i="12" s="1"/>
  <c r="BH11" i="12" s="1"/>
  <c r="DD33" i="57" l="1"/>
  <c r="CB41" i="58"/>
  <c r="DI41" i="58"/>
  <c r="DH39" i="58"/>
  <c r="CA39" i="58"/>
  <c r="CA42" i="58"/>
  <c r="DH42" i="58"/>
  <c r="CA40" i="58"/>
  <c r="DH40" i="58"/>
  <c r="DG39" i="57"/>
  <c r="BZ39" i="57"/>
  <c r="BY41" i="57"/>
  <c r="DF41" i="57"/>
  <c r="DF40" i="57"/>
  <c r="BY40" i="57"/>
  <c r="BZ42" i="57"/>
  <c r="DG42" i="57"/>
  <c r="BY39" i="56"/>
  <c r="DF39" i="56"/>
  <c r="BZ42" i="56"/>
  <c r="DG42" i="56"/>
  <c r="BY40" i="56"/>
  <c r="DF40" i="56"/>
  <c r="BY41" i="56"/>
  <c r="DF41" i="56"/>
  <c r="BY39" i="54"/>
  <c r="DF39" i="54"/>
  <c r="BZ42" i="54"/>
  <c r="DG42" i="54"/>
  <c r="BY41" i="54"/>
  <c r="DF41" i="54"/>
  <c r="DF40" i="54"/>
  <c r="BY40" i="54"/>
  <c r="BZ37" i="58"/>
  <c r="DG37" i="58"/>
  <c r="DF33" i="58"/>
  <c r="BY33" i="58"/>
  <c r="BY36" i="58"/>
  <c r="DF36" i="58"/>
  <c r="BY31" i="58"/>
  <c r="DF31" i="58"/>
  <c r="BZ38" i="58"/>
  <c r="DG38" i="58"/>
  <c r="BZ35" i="58"/>
  <c r="DG35" i="58"/>
  <c r="BY34" i="58"/>
  <c r="DF34" i="58"/>
  <c r="CA32" i="58"/>
  <c r="DH32" i="58"/>
  <c r="BW34" i="57"/>
  <c r="DD34" i="57"/>
  <c r="DE32" i="57"/>
  <c r="BX32" i="57"/>
  <c r="BW35" i="57"/>
  <c r="DD35" i="57"/>
  <c r="BX33" i="57"/>
  <c r="DE33" i="57"/>
  <c r="BX38" i="57"/>
  <c r="DE38" i="57"/>
  <c r="BX36" i="57"/>
  <c r="DE36" i="57"/>
  <c r="BW37" i="57"/>
  <c r="DD37" i="57"/>
  <c r="BW31" i="57"/>
  <c r="DD31" i="57"/>
  <c r="BW37" i="56"/>
  <c r="DD37" i="56"/>
  <c r="BX38" i="56"/>
  <c r="DE38" i="56"/>
  <c r="BW31" i="56"/>
  <c r="DD31" i="56"/>
  <c r="BW36" i="56"/>
  <c r="DD36" i="56"/>
  <c r="BY32" i="56"/>
  <c r="DF32" i="56"/>
  <c r="BX33" i="56"/>
  <c r="DE33" i="56"/>
  <c r="BX35" i="56"/>
  <c r="DE35" i="56"/>
  <c r="BW34" i="56"/>
  <c r="DD34" i="56"/>
  <c r="BW32" i="54"/>
  <c r="DD32" i="54"/>
  <c r="BW31" i="54"/>
  <c r="DD31" i="54"/>
  <c r="BW34" i="54"/>
  <c r="DD34" i="54"/>
  <c r="BW35" i="54"/>
  <c r="DD35" i="54"/>
  <c r="BW38" i="54"/>
  <c r="DD38" i="54"/>
  <c r="BW37" i="54"/>
  <c r="DD37" i="54"/>
  <c r="BW36" i="54"/>
  <c r="DD36" i="54"/>
  <c r="BX33" i="54"/>
  <c r="DE33" i="54"/>
  <c r="CB39" i="58" l="1"/>
  <c r="DI39" i="58"/>
  <c r="CB40" i="58"/>
  <c r="DI40" i="58"/>
  <c r="CC41" i="58"/>
  <c r="DJ41" i="58"/>
  <c r="CB42" i="58"/>
  <c r="DI42" i="58"/>
  <c r="BZ40" i="57"/>
  <c r="DG40" i="57"/>
  <c r="BZ41" i="57"/>
  <c r="DG41" i="57"/>
  <c r="CA42" i="57"/>
  <c r="DH42" i="57"/>
  <c r="CA39" i="57"/>
  <c r="DH39" i="57"/>
  <c r="BZ40" i="56"/>
  <c r="DG40" i="56"/>
  <c r="DG41" i="56"/>
  <c r="BZ41" i="56"/>
  <c r="CA42" i="56"/>
  <c r="DH42" i="56"/>
  <c r="BZ39" i="56"/>
  <c r="DG39" i="56"/>
  <c r="CA42" i="54"/>
  <c r="DH42" i="54"/>
  <c r="DG39" i="54"/>
  <c r="BZ39" i="54"/>
  <c r="BZ40" i="54"/>
  <c r="DG40" i="54"/>
  <c r="BZ41" i="54"/>
  <c r="DG41" i="54"/>
  <c r="BZ36" i="58"/>
  <c r="DG36" i="58"/>
  <c r="DG31" i="58"/>
  <c r="BZ31" i="58"/>
  <c r="BZ33" i="58"/>
  <c r="DG33" i="58"/>
  <c r="DH38" i="58"/>
  <c r="CA38" i="58"/>
  <c r="CA37" i="58"/>
  <c r="DH37" i="58"/>
  <c r="CB32" i="58"/>
  <c r="DI32" i="58"/>
  <c r="BZ34" i="58"/>
  <c r="DG34" i="58"/>
  <c r="DH35" i="58"/>
  <c r="CA35" i="58"/>
  <c r="DE31" i="57"/>
  <c r="BX31" i="57"/>
  <c r="BY33" i="57"/>
  <c r="DF33" i="57"/>
  <c r="BX37" i="57"/>
  <c r="DE37" i="57"/>
  <c r="DE35" i="57"/>
  <c r="BX35" i="57"/>
  <c r="BY36" i="57"/>
  <c r="DF36" i="57"/>
  <c r="BY32" i="57"/>
  <c r="DF32" i="57"/>
  <c r="BY38" i="57"/>
  <c r="DF38" i="57"/>
  <c r="BX34" i="57"/>
  <c r="DE34" i="57"/>
  <c r="BX34" i="56"/>
  <c r="DE34" i="56"/>
  <c r="BY33" i="56"/>
  <c r="DF33" i="56"/>
  <c r="DF38" i="56"/>
  <c r="BY38" i="56"/>
  <c r="DE31" i="56"/>
  <c r="BX31" i="56"/>
  <c r="BX36" i="56"/>
  <c r="DE36" i="56"/>
  <c r="BY35" i="56"/>
  <c r="DF35" i="56"/>
  <c r="DG32" i="56"/>
  <c r="BZ32" i="56"/>
  <c r="BX37" i="56"/>
  <c r="DE37" i="56"/>
  <c r="BX35" i="54"/>
  <c r="DE35" i="54"/>
  <c r="BX34" i="54"/>
  <c r="DE34" i="54"/>
  <c r="BX31" i="54"/>
  <c r="DE31" i="54"/>
  <c r="BY33" i="54"/>
  <c r="DF33" i="54"/>
  <c r="BX37" i="54"/>
  <c r="DE37" i="54"/>
  <c r="BX38" i="54"/>
  <c r="DE38" i="54"/>
  <c r="DE32" i="54"/>
  <c r="BX32" i="54"/>
  <c r="BX36" i="54"/>
  <c r="DE36" i="54"/>
  <c r="CD41" i="58" l="1"/>
  <c r="DK41" i="58"/>
  <c r="CC40" i="58"/>
  <c r="DJ40" i="58"/>
  <c r="CC39" i="58"/>
  <c r="DJ39" i="58"/>
  <c r="CC42" i="58"/>
  <c r="DJ42" i="58"/>
  <c r="CB39" i="57"/>
  <c r="DI39" i="57"/>
  <c r="CB42" i="57"/>
  <c r="DI42" i="57"/>
  <c r="CA40" i="57"/>
  <c r="DH40" i="57"/>
  <c r="CA41" i="57"/>
  <c r="DH41" i="57"/>
  <c r="CB42" i="56"/>
  <c r="DI42" i="56"/>
  <c r="CA39" i="56"/>
  <c r="DH39" i="56"/>
  <c r="CA41" i="56"/>
  <c r="DH41" i="56"/>
  <c r="CA40" i="56"/>
  <c r="DH40" i="56"/>
  <c r="CA40" i="54"/>
  <c r="DH40" i="54"/>
  <c r="CA39" i="54"/>
  <c r="DH39" i="54"/>
  <c r="CB42" i="54"/>
  <c r="DI42" i="54"/>
  <c r="CA41" i="54"/>
  <c r="DH41" i="54"/>
  <c r="CB35" i="58"/>
  <c r="DI35" i="58"/>
  <c r="CB38" i="58"/>
  <c r="DI38" i="58"/>
  <c r="CA34" i="58"/>
  <c r="DH34" i="58"/>
  <c r="CA33" i="58"/>
  <c r="DH33" i="58"/>
  <c r="DH31" i="58"/>
  <c r="CA31" i="58"/>
  <c r="CB37" i="58"/>
  <c r="DI37" i="58"/>
  <c r="CA36" i="58"/>
  <c r="DH36" i="58"/>
  <c r="CC32" i="58"/>
  <c r="DJ32" i="58"/>
  <c r="BY35" i="57"/>
  <c r="DF35" i="57"/>
  <c r="DG38" i="57"/>
  <c r="BZ38" i="57"/>
  <c r="BY37" i="57"/>
  <c r="DF37" i="57"/>
  <c r="BY34" i="57"/>
  <c r="DF34" i="57"/>
  <c r="BZ32" i="57"/>
  <c r="DG32" i="57"/>
  <c r="BZ33" i="57"/>
  <c r="DG33" i="57"/>
  <c r="BZ36" i="57"/>
  <c r="DG36" i="57"/>
  <c r="DF31" i="57"/>
  <c r="BY31" i="57"/>
  <c r="BY37" i="56"/>
  <c r="DF37" i="56"/>
  <c r="CA32" i="56"/>
  <c r="DH32" i="56"/>
  <c r="BZ38" i="56"/>
  <c r="DG38" i="56"/>
  <c r="BZ35" i="56"/>
  <c r="DG35" i="56"/>
  <c r="BZ33" i="56"/>
  <c r="DG33" i="56"/>
  <c r="DF31" i="56"/>
  <c r="BY31" i="56"/>
  <c r="BY36" i="56"/>
  <c r="DF36" i="56"/>
  <c r="BY34" i="56"/>
  <c r="DF34" i="56"/>
  <c r="BY36" i="54"/>
  <c r="DF36" i="54"/>
  <c r="BZ33" i="54"/>
  <c r="DG33" i="54"/>
  <c r="BY34" i="54"/>
  <c r="DF34" i="54"/>
  <c r="BY31" i="54"/>
  <c r="DF31" i="54"/>
  <c r="BY38" i="54"/>
  <c r="DF38" i="54"/>
  <c r="BY37" i="54"/>
  <c r="DF37" i="54"/>
  <c r="BY35" i="54"/>
  <c r="DF35" i="54"/>
  <c r="BY32" i="54"/>
  <c r="DF32" i="54"/>
  <c r="CD39" i="58" l="1"/>
  <c r="DK39" i="58"/>
  <c r="CD40" i="58"/>
  <c r="DK40" i="58"/>
  <c r="CD42" i="58"/>
  <c r="DK42" i="58"/>
  <c r="CE41" i="58"/>
  <c r="DL41" i="58"/>
  <c r="CC39" i="57"/>
  <c r="DJ39" i="57"/>
  <c r="CB41" i="57"/>
  <c r="DI41" i="57"/>
  <c r="CB40" i="57"/>
  <c r="DI40" i="57"/>
  <c r="CC42" i="57"/>
  <c r="DJ42" i="57"/>
  <c r="DI41" i="56"/>
  <c r="CB41" i="56"/>
  <c r="DI39" i="56"/>
  <c r="CB39" i="56"/>
  <c r="CB40" i="56"/>
  <c r="DI40" i="56"/>
  <c r="CC42" i="56"/>
  <c r="DJ42" i="56"/>
  <c r="CB41" i="54"/>
  <c r="DI41" i="54"/>
  <c r="CB39" i="54"/>
  <c r="DI39" i="54"/>
  <c r="CC42" i="54"/>
  <c r="DJ42" i="54"/>
  <c r="CB40" i="54"/>
  <c r="DI40" i="54"/>
  <c r="CB36" i="58"/>
  <c r="DI36" i="58"/>
  <c r="CB34" i="58"/>
  <c r="DI34" i="58"/>
  <c r="CD32" i="58"/>
  <c r="DK32" i="58"/>
  <c r="DJ37" i="58"/>
  <c r="CC37" i="58"/>
  <c r="CC38" i="58"/>
  <c r="DJ38" i="58"/>
  <c r="CC35" i="58"/>
  <c r="DJ35" i="58"/>
  <c r="CB33" i="58"/>
  <c r="DI33" i="58"/>
  <c r="CB31" i="58"/>
  <c r="DI31" i="58"/>
  <c r="BZ31" i="57"/>
  <c r="DG31" i="57"/>
  <c r="CA36" i="57"/>
  <c r="DH36" i="57"/>
  <c r="BZ37" i="57"/>
  <c r="DG37" i="57"/>
  <c r="BZ34" i="57"/>
  <c r="DG34" i="57"/>
  <c r="CA33" i="57"/>
  <c r="DH33" i="57"/>
  <c r="CA38" i="57"/>
  <c r="DH38" i="57"/>
  <c r="DH32" i="57"/>
  <c r="CA32" i="57"/>
  <c r="BZ35" i="57"/>
  <c r="DG35" i="57"/>
  <c r="BZ34" i="56"/>
  <c r="DG34" i="56"/>
  <c r="CA35" i="56"/>
  <c r="DH35" i="56"/>
  <c r="CA38" i="56"/>
  <c r="DH38" i="56"/>
  <c r="CB32" i="56"/>
  <c r="DI32" i="56"/>
  <c r="BZ31" i="56"/>
  <c r="DG31" i="56"/>
  <c r="BZ36" i="56"/>
  <c r="DG36" i="56"/>
  <c r="CA33" i="56"/>
  <c r="DH33" i="56"/>
  <c r="BZ37" i="56"/>
  <c r="DG37" i="56"/>
  <c r="BZ32" i="54"/>
  <c r="DG32" i="54"/>
  <c r="BZ31" i="54"/>
  <c r="DG31" i="54"/>
  <c r="BZ35" i="54"/>
  <c r="DG35" i="54"/>
  <c r="BZ34" i="54"/>
  <c r="DG34" i="54"/>
  <c r="BZ37" i="54"/>
  <c r="DG37" i="54"/>
  <c r="CA33" i="54"/>
  <c r="DH33" i="54"/>
  <c r="DG38" i="54"/>
  <c r="BZ38" i="54"/>
  <c r="BZ36" i="54"/>
  <c r="DG36" i="54"/>
  <c r="I159" i="12"/>
  <c r="CE40" i="58" l="1"/>
  <c r="DL40" i="58"/>
  <c r="CF41" i="58"/>
  <c r="DM41" i="58"/>
  <c r="CE42" i="58"/>
  <c r="DL42" i="58"/>
  <c r="CE39" i="58"/>
  <c r="DL39" i="58"/>
  <c r="CC40" i="57"/>
  <c r="DJ40" i="57"/>
  <c r="CD42" i="57"/>
  <c r="DK42" i="57"/>
  <c r="CC41" i="57"/>
  <c r="DJ41" i="57"/>
  <c r="CD39" i="57"/>
  <c r="DK39" i="57"/>
  <c r="CD42" i="56"/>
  <c r="DK42" i="56"/>
  <c r="DJ40" i="56"/>
  <c r="CC40" i="56"/>
  <c r="CC39" i="56"/>
  <c r="DJ39" i="56"/>
  <c r="CC41" i="56"/>
  <c r="DJ41" i="56"/>
  <c r="CD42" i="54"/>
  <c r="DK42" i="54"/>
  <c r="CC39" i="54"/>
  <c r="DJ39" i="54"/>
  <c r="CC40" i="54"/>
  <c r="DJ40" i="54"/>
  <c r="CC41" i="54"/>
  <c r="DJ41" i="54"/>
  <c r="CE32" i="58"/>
  <c r="DL32" i="58"/>
  <c r="CD37" i="58"/>
  <c r="DK37" i="58"/>
  <c r="CC34" i="58"/>
  <c r="DJ34" i="58"/>
  <c r="CC31" i="58"/>
  <c r="DJ31" i="58"/>
  <c r="CC33" i="58"/>
  <c r="DJ33" i="58"/>
  <c r="DK38" i="58"/>
  <c r="CD38" i="58"/>
  <c r="CC36" i="58"/>
  <c r="DJ36" i="58"/>
  <c r="CD35" i="58"/>
  <c r="DK35" i="58"/>
  <c r="CA35" i="57"/>
  <c r="DH35" i="57"/>
  <c r="CA34" i="57"/>
  <c r="DH34" i="57"/>
  <c r="DH37" i="57"/>
  <c r="CA37" i="57"/>
  <c r="CB32" i="57"/>
  <c r="DI32" i="57"/>
  <c r="CB38" i="57"/>
  <c r="DI38" i="57"/>
  <c r="CB36" i="57"/>
  <c r="DI36" i="57"/>
  <c r="CA31" i="57"/>
  <c r="DH31" i="57"/>
  <c r="CB33" i="57"/>
  <c r="DI33" i="57"/>
  <c r="CC32" i="56"/>
  <c r="DJ32" i="56"/>
  <c r="CB38" i="56"/>
  <c r="DI38" i="56"/>
  <c r="DH36" i="56"/>
  <c r="CA36" i="56"/>
  <c r="DI35" i="56"/>
  <c r="CB35" i="56"/>
  <c r="CA37" i="56"/>
  <c r="DH37" i="56"/>
  <c r="CB33" i="56"/>
  <c r="DI33" i="56"/>
  <c r="DH31" i="56"/>
  <c r="CA31" i="56"/>
  <c r="CA34" i="56"/>
  <c r="DH34" i="56"/>
  <c r="CA36" i="54"/>
  <c r="DH36" i="54"/>
  <c r="DH38" i="54"/>
  <c r="CA38" i="54"/>
  <c r="CA31" i="54"/>
  <c r="DH31" i="54"/>
  <c r="CA34" i="54"/>
  <c r="DH34" i="54"/>
  <c r="CA35" i="54"/>
  <c r="DH35" i="54"/>
  <c r="CB33" i="54"/>
  <c r="DI33" i="54"/>
  <c r="CA37" i="54"/>
  <c r="DH37" i="54"/>
  <c r="CA32" i="54"/>
  <c r="DH32" i="54"/>
  <c r="CW25" i="58"/>
  <c r="CW26" i="58"/>
  <c r="CW27" i="58"/>
  <c r="CW28" i="58"/>
  <c r="CW29" i="58"/>
  <c r="CW30" i="58"/>
  <c r="CU25" i="57"/>
  <c r="L25" i="57"/>
  <c r="CU26" i="57"/>
  <c r="L26" i="57"/>
  <c r="CU27" i="57"/>
  <c r="K27" i="57"/>
  <c r="CU28" i="57"/>
  <c r="K28" i="57"/>
  <c r="CU29" i="57"/>
  <c r="K29" i="57"/>
  <c r="CU30" i="57"/>
  <c r="K30" i="57"/>
  <c r="CU25" i="56"/>
  <c r="K25" i="56"/>
  <c r="CU26" i="56"/>
  <c r="M26" i="56"/>
  <c r="CU27" i="56"/>
  <c r="W27" i="56"/>
  <c r="CU28" i="56"/>
  <c r="H28" i="56"/>
  <c r="CU29" i="56"/>
  <c r="H29" i="56"/>
  <c r="CU30" i="56"/>
  <c r="I30" i="56"/>
  <c r="CZ25" i="55"/>
  <c r="CZ27" i="55"/>
  <c r="CZ28" i="55"/>
  <c r="CZ29" i="55"/>
  <c r="CZ30" i="55"/>
  <c r="CU25" i="54"/>
  <c r="CU27" i="54"/>
  <c r="CU29" i="54"/>
  <c r="CJ27" i="59"/>
  <c r="DN41" i="58" l="1"/>
  <c r="CG41" i="58"/>
  <c r="CF39" i="58"/>
  <c r="DM39" i="58"/>
  <c r="DM42" i="58"/>
  <c r="CF42" i="58"/>
  <c r="CF40" i="58"/>
  <c r="DM40" i="58"/>
  <c r="CD41" i="57"/>
  <c r="DK41" i="57"/>
  <c r="CE39" i="57"/>
  <c r="DL39" i="57"/>
  <c r="CE42" i="57"/>
  <c r="DL42" i="57"/>
  <c r="CD40" i="57"/>
  <c r="DK40" i="57"/>
  <c r="CD39" i="56"/>
  <c r="DK39" i="56"/>
  <c r="CD41" i="56"/>
  <c r="DK41" i="56"/>
  <c r="CD40" i="56"/>
  <c r="DK40" i="56"/>
  <c r="CE42" i="56"/>
  <c r="DL42" i="56"/>
  <c r="CD40" i="54"/>
  <c r="DK40" i="54"/>
  <c r="CD39" i="54"/>
  <c r="DK39" i="54"/>
  <c r="CD41" i="54"/>
  <c r="DK41" i="54"/>
  <c r="DL42" i="54"/>
  <c r="CE42" i="54"/>
  <c r="CE35" i="58"/>
  <c r="DL35" i="58"/>
  <c r="CD31" i="58"/>
  <c r="DK31" i="58"/>
  <c r="CD36" i="58"/>
  <c r="DK36" i="58"/>
  <c r="CD34" i="58"/>
  <c r="DK34" i="58"/>
  <c r="CE37" i="58"/>
  <c r="DL37" i="58"/>
  <c r="CE38" i="58"/>
  <c r="DL38" i="58"/>
  <c r="CD33" i="58"/>
  <c r="DK33" i="58"/>
  <c r="CF32" i="58"/>
  <c r="DM32" i="58"/>
  <c r="CC38" i="57"/>
  <c r="DJ38" i="57"/>
  <c r="CC33" i="57"/>
  <c r="DJ33" i="57"/>
  <c r="CC32" i="57"/>
  <c r="DJ32" i="57"/>
  <c r="DI31" i="57"/>
  <c r="CB31" i="57"/>
  <c r="CB37" i="57"/>
  <c r="DI37" i="57"/>
  <c r="CC36" i="57"/>
  <c r="DJ36" i="57"/>
  <c r="CB34" i="57"/>
  <c r="DI34" i="57"/>
  <c r="CB35" i="57"/>
  <c r="DI35" i="57"/>
  <c r="CB34" i="56"/>
  <c r="DI34" i="56"/>
  <c r="CC35" i="56"/>
  <c r="DJ35" i="56"/>
  <c r="CB31" i="56"/>
  <c r="DI31" i="56"/>
  <c r="CB36" i="56"/>
  <c r="DI36" i="56"/>
  <c r="CC33" i="56"/>
  <c r="DJ33" i="56"/>
  <c r="CC38" i="56"/>
  <c r="DJ38" i="56"/>
  <c r="CB37" i="56"/>
  <c r="DI37" i="56"/>
  <c r="CD32" i="56"/>
  <c r="DK32" i="56"/>
  <c r="CB32" i="54"/>
  <c r="DI32" i="54"/>
  <c r="CB34" i="54"/>
  <c r="DI34" i="54"/>
  <c r="CB37" i="54"/>
  <c r="DI37" i="54"/>
  <c r="CB31" i="54"/>
  <c r="DI31" i="54"/>
  <c r="CC33" i="54"/>
  <c r="DJ33" i="54"/>
  <c r="DI38" i="54"/>
  <c r="CB38" i="54"/>
  <c r="CB35" i="54"/>
  <c r="DI35" i="54"/>
  <c r="CB36" i="54"/>
  <c r="DI36" i="54"/>
  <c r="DA25" i="55"/>
  <c r="DB25" i="55" s="1"/>
  <c r="DC25" i="55" s="1"/>
  <c r="DD25" i="55" s="1"/>
  <c r="DE25" i="55" s="1"/>
  <c r="DF25" i="55" s="1"/>
  <c r="DG25" i="55" s="1"/>
  <c r="DH25" i="55" s="1"/>
  <c r="DI25" i="55" s="1"/>
  <c r="DJ25" i="55" s="1"/>
  <c r="DK25" i="55" s="1"/>
  <c r="DL25" i="55" s="1"/>
  <c r="DM25" i="55" s="1"/>
  <c r="DN25" i="55" s="1"/>
  <c r="DO25" i="55" s="1"/>
  <c r="DP25" i="55" s="1"/>
  <c r="DQ25" i="55" s="1"/>
  <c r="DR25" i="55" s="1"/>
  <c r="DS25" i="55" s="1"/>
  <c r="DT25" i="55" s="1"/>
  <c r="DU25" i="55" s="1"/>
  <c r="DV25" i="55" s="1"/>
  <c r="DW25" i="55" s="1"/>
  <c r="DX25" i="55" s="1"/>
  <c r="DY25" i="55" s="1"/>
  <c r="DZ25" i="55" s="1"/>
  <c r="EA25" i="55" s="1"/>
  <c r="EB25" i="55" s="1"/>
  <c r="EC25" i="55" s="1"/>
  <c r="CX27" i="58"/>
  <c r="CY27" i="58" s="1"/>
  <c r="CZ27" i="58" s="1"/>
  <c r="DA27" i="58" s="1"/>
  <c r="DB27" i="58" s="1"/>
  <c r="DC27" i="58" s="1"/>
  <c r="DD27" i="58" s="1"/>
  <c r="DE27" i="58" s="1"/>
  <c r="DF27" i="58" s="1"/>
  <c r="DG27" i="58" s="1"/>
  <c r="DH27" i="58" s="1"/>
  <c r="DI27" i="58" s="1"/>
  <c r="DJ27" i="58" s="1"/>
  <c r="DK27" i="58" s="1"/>
  <c r="DL27" i="58" s="1"/>
  <c r="DM27" i="58" s="1"/>
  <c r="DN27" i="58" s="1"/>
  <c r="DO27" i="58" s="1"/>
  <c r="DP27" i="58" s="1"/>
  <c r="DQ27" i="58" s="1"/>
  <c r="DR27" i="58" s="1"/>
  <c r="DS27" i="58" s="1"/>
  <c r="DT27" i="58" s="1"/>
  <c r="DU27" i="58" s="1"/>
  <c r="DV27" i="58" s="1"/>
  <c r="DW27" i="58" s="1"/>
  <c r="DX27" i="58" s="1"/>
  <c r="DY27" i="58" s="1"/>
  <c r="DZ27" i="58" s="1"/>
  <c r="CR27" i="59"/>
  <c r="Y27" i="57"/>
  <c r="W30" i="56"/>
  <c r="AC28" i="56"/>
  <c r="AF26" i="56"/>
  <c r="AB29" i="58"/>
  <c r="CX26" i="58"/>
  <c r="CY26" i="58" s="1"/>
  <c r="CZ26" i="58" s="1"/>
  <c r="K27" i="56"/>
  <c r="X30" i="56"/>
  <c r="AD29" i="56"/>
  <c r="AG26" i="56"/>
  <c r="Q29" i="57"/>
  <c r="V30" i="56"/>
  <c r="AA28" i="56"/>
  <c r="U26" i="56"/>
  <c r="I27" i="57"/>
  <c r="P30" i="56"/>
  <c r="Y28" i="56"/>
  <c r="S26" i="56"/>
  <c r="R25" i="57"/>
  <c r="CX28" i="58"/>
  <c r="CY28" i="58" s="1"/>
  <c r="CZ28" i="58" s="1"/>
  <c r="DA28" i="58" s="1"/>
  <c r="DB28" i="58" s="1"/>
  <c r="DC28" i="58" s="1"/>
  <c r="DD28" i="58" s="1"/>
  <c r="DE28" i="58" s="1"/>
  <c r="DF28" i="58" s="1"/>
  <c r="DG28" i="58" s="1"/>
  <c r="DH28" i="58" s="1"/>
  <c r="DI28" i="58" s="1"/>
  <c r="DJ28" i="58" s="1"/>
  <c r="DK28" i="58" s="1"/>
  <c r="DL28" i="58" s="1"/>
  <c r="DM28" i="58" s="1"/>
  <c r="DN28" i="58" s="1"/>
  <c r="DO28" i="58" s="1"/>
  <c r="DP28" i="58" s="1"/>
  <c r="DQ28" i="58" s="1"/>
  <c r="DR28" i="58" s="1"/>
  <c r="DS28" i="58" s="1"/>
  <c r="DT28" i="58" s="1"/>
  <c r="DU28" i="58" s="1"/>
  <c r="DV28" i="58" s="1"/>
  <c r="DW28" i="58" s="1"/>
  <c r="DX28" i="58" s="1"/>
  <c r="DY28" i="58" s="1"/>
  <c r="DZ28" i="58" s="1"/>
  <c r="DA30" i="55"/>
  <c r="O30" i="56"/>
  <c r="O28" i="56"/>
  <c r="Q26" i="56"/>
  <c r="AF30" i="56"/>
  <c r="N30" i="56"/>
  <c r="M28" i="56"/>
  <c r="G26" i="56"/>
  <c r="BO26" i="56" s="1"/>
  <c r="AE30" i="56"/>
  <c r="H30" i="56"/>
  <c r="AJ27" i="56"/>
  <c r="AB25" i="56"/>
  <c r="AD30" i="56"/>
  <c r="G30" i="56"/>
  <c r="O25" i="56"/>
  <c r="AB30" i="56"/>
  <c r="L30" i="56"/>
  <c r="P28" i="56"/>
  <c r="AE26" i="56"/>
  <c r="Y30" i="57"/>
  <c r="Y27" i="58"/>
  <c r="AE29" i="58"/>
  <c r="AJ30" i="56"/>
  <c r="T30" i="56"/>
  <c r="R29" i="56"/>
  <c r="H26" i="56"/>
  <c r="Z26" i="57"/>
  <c r="I25" i="58"/>
  <c r="L29" i="58"/>
  <c r="R27" i="58"/>
  <c r="Q27" i="58"/>
  <c r="N27" i="56"/>
  <c r="V27" i="56"/>
  <c r="AD27" i="56"/>
  <c r="H27" i="56"/>
  <c r="P27" i="56"/>
  <c r="X27" i="56"/>
  <c r="AF27" i="56"/>
  <c r="J27" i="56"/>
  <c r="R27" i="56"/>
  <c r="Z27" i="56"/>
  <c r="AH27" i="56"/>
  <c r="H28" i="59"/>
  <c r="BP28" i="59" s="1"/>
  <c r="G26" i="59"/>
  <c r="BO26" i="59" s="1"/>
  <c r="CV29" i="56"/>
  <c r="CV27" i="56"/>
  <c r="CV25" i="56"/>
  <c r="AC30" i="56"/>
  <c r="U30" i="56"/>
  <c r="M30" i="56"/>
  <c r="AA29" i="56"/>
  <c r="N29" i="56"/>
  <c r="X28" i="56"/>
  <c r="K28" i="56"/>
  <c r="AG27" i="56"/>
  <c r="T27" i="56"/>
  <c r="G27" i="56"/>
  <c r="AC26" i="56"/>
  <c r="P26" i="56"/>
  <c r="Y25" i="56"/>
  <c r="L25" i="56"/>
  <c r="AB29" i="56"/>
  <c r="CU30" i="54"/>
  <c r="CU26" i="54"/>
  <c r="CZ26" i="55"/>
  <c r="Z29" i="56"/>
  <c r="L29" i="56"/>
  <c r="AI28" i="56"/>
  <c r="W28" i="56"/>
  <c r="I28" i="56"/>
  <c r="AE27" i="56"/>
  <c r="S27" i="56"/>
  <c r="AA26" i="56"/>
  <c r="O26" i="56"/>
  <c r="AJ25" i="56"/>
  <c r="W25" i="56"/>
  <c r="CV29" i="57"/>
  <c r="CV27" i="57"/>
  <c r="CV25" i="57"/>
  <c r="N25" i="56"/>
  <c r="V25" i="56"/>
  <c r="AD25" i="56"/>
  <c r="H25" i="56"/>
  <c r="P25" i="56"/>
  <c r="X25" i="56"/>
  <c r="AF25" i="56"/>
  <c r="J25" i="56"/>
  <c r="R25" i="56"/>
  <c r="Z25" i="56"/>
  <c r="AH25" i="56"/>
  <c r="AI27" i="56"/>
  <c r="M25" i="56"/>
  <c r="CU28" i="54"/>
  <c r="AI30" i="56"/>
  <c r="AA30" i="56"/>
  <c r="S30" i="56"/>
  <c r="K30" i="56"/>
  <c r="AJ29" i="56"/>
  <c r="X29" i="56"/>
  <c r="K29" i="56"/>
  <c r="AG28" i="56"/>
  <c r="U28" i="56"/>
  <c r="AC27" i="56"/>
  <c r="Q27" i="56"/>
  <c r="Y26" i="56"/>
  <c r="AI25" i="56"/>
  <c r="U25" i="56"/>
  <c r="I25" i="56"/>
  <c r="U27" i="56"/>
  <c r="AA25" i="56"/>
  <c r="DA29" i="55"/>
  <c r="J28" i="56"/>
  <c r="R28" i="56"/>
  <c r="Z28" i="56"/>
  <c r="AH28" i="56"/>
  <c r="L28" i="56"/>
  <c r="T28" i="56"/>
  <c r="AB28" i="56"/>
  <c r="AJ28" i="56"/>
  <c r="N28" i="56"/>
  <c r="V28" i="56"/>
  <c r="AD28" i="56"/>
  <c r="J26" i="56"/>
  <c r="R26" i="56"/>
  <c r="Z26" i="56"/>
  <c r="AH26" i="56"/>
  <c r="L26" i="56"/>
  <c r="T26" i="56"/>
  <c r="AB26" i="56"/>
  <c r="AJ26" i="56"/>
  <c r="N26" i="56"/>
  <c r="V26" i="56"/>
  <c r="AD26" i="56"/>
  <c r="AH30" i="56"/>
  <c r="Z30" i="56"/>
  <c r="R30" i="56"/>
  <c r="J30" i="56"/>
  <c r="AI29" i="56"/>
  <c r="V29" i="56"/>
  <c r="J29" i="56"/>
  <c r="AF28" i="56"/>
  <c r="S28" i="56"/>
  <c r="G28" i="56"/>
  <c r="AK28" i="56" s="1"/>
  <c r="AB27" i="56"/>
  <c r="O27" i="56"/>
  <c r="X26" i="56"/>
  <c r="K26" i="56"/>
  <c r="AG25" i="56"/>
  <c r="T25" i="56"/>
  <c r="G25" i="56"/>
  <c r="AK25" i="56" s="1"/>
  <c r="P29" i="56"/>
  <c r="I27" i="56"/>
  <c r="DA28" i="55"/>
  <c r="DB28" i="55" s="1"/>
  <c r="DC28" i="55" s="1"/>
  <c r="DD28" i="55" s="1"/>
  <c r="DE28" i="55" s="1"/>
  <c r="DF28" i="55" s="1"/>
  <c r="DG28" i="55" s="1"/>
  <c r="DH28" i="55" s="1"/>
  <c r="DI28" i="55" s="1"/>
  <c r="DJ28" i="55" s="1"/>
  <c r="DK28" i="55" s="1"/>
  <c r="DL28" i="55" s="1"/>
  <c r="DM28" i="55" s="1"/>
  <c r="DN28" i="55" s="1"/>
  <c r="DO28" i="55" s="1"/>
  <c r="DP28" i="55" s="1"/>
  <c r="DQ28" i="55" s="1"/>
  <c r="DR28" i="55" s="1"/>
  <c r="DS28" i="55" s="1"/>
  <c r="DT28" i="55" s="1"/>
  <c r="DU28" i="55" s="1"/>
  <c r="DV28" i="55" s="1"/>
  <c r="DW28" i="55" s="1"/>
  <c r="DX28" i="55" s="1"/>
  <c r="DY28" i="55" s="1"/>
  <c r="CV30" i="56"/>
  <c r="CV28" i="56"/>
  <c r="CV26" i="56"/>
  <c r="AG30" i="56"/>
  <c r="Y30" i="56"/>
  <c r="Q30" i="56"/>
  <c r="AH29" i="56"/>
  <c r="T29" i="56"/>
  <c r="AE28" i="56"/>
  <c r="Q28" i="56"/>
  <c r="AA27" i="56"/>
  <c r="M27" i="56"/>
  <c r="AI26" i="56"/>
  <c r="W26" i="56"/>
  <c r="I26" i="56"/>
  <c r="AE25" i="56"/>
  <c r="S25" i="56"/>
  <c r="P27" i="58"/>
  <c r="M29" i="56"/>
  <c r="U29" i="56"/>
  <c r="AC29" i="56"/>
  <c r="G29" i="56"/>
  <c r="BO29" i="56" s="1"/>
  <c r="O29" i="56"/>
  <c r="W29" i="56"/>
  <c r="AE29" i="56"/>
  <c r="I29" i="56"/>
  <c r="Q29" i="56"/>
  <c r="Y29" i="56"/>
  <c r="AG29" i="56"/>
  <c r="CV29" i="54"/>
  <c r="CV27" i="54"/>
  <c r="CV25" i="54"/>
  <c r="DA27" i="55"/>
  <c r="DB27" i="55" s="1"/>
  <c r="DC27" i="55" s="1"/>
  <c r="DD27" i="55" s="1"/>
  <c r="DE27" i="55" s="1"/>
  <c r="DF27" i="55" s="1"/>
  <c r="DG27" i="55" s="1"/>
  <c r="DH27" i="55" s="1"/>
  <c r="DI27" i="55" s="1"/>
  <c r="DJ27" i="55" s="1"/>
  <c r="DK27" i="55" s="1"/>
  <c r="DL27" i="55" s="1"/>
  <c r="DM27" i="55" s="1"/>
  <c r="DN27" i="55" s="1"/>
  <c r="DO27" i="55" s="1"/>
  <c r="DP27" i="55" s="1"/>
  <c r="DQ27" i="55" s="1"/>
  <c r="DR27" i="55" s="1"/>
  <c r="DS27" i="55" s="1"/>
  <c r="DT27" i="55" s="1"/>
  <c r="DU27" i="55" s="1"/>
  <c r="DV27" i="55" s="1"/>
  <c r="DW27" i="55" s="1"/>
  <c r="DX27" i="55" s="1"/>
  <c r="DY27" i="55" s="1"/>
  <c r="DZ27" i="55" s="1"/>
  <c r="EA27" i="55" s="1"/>
  <c r="EB27" i="55" s="1"/>
  <c r="EC27" i="55" s="1"/>
  <c r="AF29" i="56"/>
  <c r="S29" i="56"/>
  <c r="Y27" i="56"/>
  <c r="L27" i="56"/>
  <c r="AC25" i="56"/>
  <c r="Q25" i="56"/>
  <c r="CX30" i="58"/>
  <c r="O28" i="58"/>
  <c r="X29" i="58"/>
  <c r="J27" i="58"/>
  <c r="W29" i="58"/>
  <c r="I27" i="58"/>
  <c r="AG30" i="57"/>
  <c r="AG29" i="57"/>
  <c r="I28" i="57"/>
  <c r="Q27" i="57"/>
  <c r="AH26" i="57"/>
  <c r="AH25" i="57"/>
  <c r="N29" i="58"/>
  <c r="T29" i="58"/>
  <c r="AH27" i="58"/>
  <c r="P29" i="58"/>
  <c r="AG27" i="58"/>
  <c r="N30" i="58"/>
  <c r="P26" i="58"/>
  <c r="AJ29" i="58"/>
  <c r="O29" i="58"/>
  <c r="Z27" i="58"/>
  <c r="CV30" i="57"/>
  <c r="CV28" i="57"/>
  <c r="CV26" i="57"/>
  <c r="CX29" i="58"/>
  <c r="CX25" i="58"/>
  <c r="AF29" i="58"/>
  <c r="AE30" i="58"/>
  <c r="AD30" i="58"/>
  <c r="AL29" i="58"/>
  <c r="V29" i="58"/>
  <c r="W28" i="58"/>
  <c r="X27" i="58"/>
  <c r="AG25" i="58"/>
  <c r="AK30" i="58"/>
  <c r="AC30" i="58"/>
  <c r="U30" i="58"/>
  <c r="M30" i="58"/>
  <c r="AK29" i="58"/>
  <c r="AC29" i="58"/>
  <c r="U29" i="58"/>
  <c r="M29" i="58"/>
  <c r="AL28" i="58"/>
  <c r="AD28" i="58"/>
  <c r="V28" i="58"/>
  <c r="N28" i="58"/>
  <c r="AE27" i="58"/>
  <c r="W27" i="58"/>
  <c r="O27" i="58"/>
  <c r="AE26" i="58"/>
  <c r="W26" i="58"/>
  <c r="O26" i="58"/>
  <c r="AF25" i="58"/>
  <c r="X25" i="58"/>
  <c r="P25" i="58"/>
  <c r="AJ30" i="58"/>
  <c r="AB30" i="58"/>
  <c r="T30" i="58"/>
  <c r="L30" i="58"/>
  <c r="AK28" i="58"/>
  <c r="AC28" i="58"/>
  <c r="U28" i="58"/>
  <c r="M28" i="58"/>
  <c r="AL27" i="58"/>
  <c r="AD27" i="58"/>
  <c r="V27" i="58"/>
  <c r="N27" i="58"/>
  <c r="AL26" i="58"/>
  <c r="AD26" i="58"/>
  <c r="V26" i="58"/>
  <c r="N26" i="58"/>
  <c r="AE25" i="58"/>
  <c r="W25" i="58"/>
  <c r="O25" i="58"/>
  <c r="AI30" i="58"/>
  <c r="AA30" i="58"/>
  <c r="S30" i="58"/>
  <c r="K30" i="58"/>
  <c r="AI29" i="58"/>
  <c r="AA29" i="58"/>
  <c r="S29" i="58"/>
  <c r="K29" i="58"/>
  <c r="AJ28" i="58"/>
  <c r="AB28" i="58"/>
  <c r="T28" i="58"/>
  <c r="L28" i="58"/>
  <c r="AK27" i="58"/>
  <c r="AC27" i="58"/>
  <c r="U27" i="58"/>
  <c r="M27" i="58"/>
  <c r="AK26" i="58"/>
  <c r="AC26" i="58"/>
  <c r="U26" i="58"/>
  <c r="M26" i="58"/>
  <c r="AL25" i="58"/>
  <c r="AD25" i="58"/>
  <c r="V25" i="58"/>
  <c r="N25" i="58"/>
  <c r="AH30" i="58"/>
  <c r="R30" i="58"/>
  <c r="Z29" i="58"/>
  <c r="S28" i="58"/>
  <c r="AJ27" i="58"/>
  <c r="AB27" i="58"/>
  <c r="L27" i="58"/>
  <c r="AJ26" i="58"/>
  <c r="AB26" i="58"/>
  <c r="T26" i="58"/>
  <c r="L26" i="58"/>
  <c r="AC25" i="58"/>
  <c r="U25" i="58"/>
  <c r="M25" i="58"/>
  <c r="Z30" i="58"/>
  <c r="J30" i="58"/>
  <c r="AH29" i="58"/>
  <c r="R29" i="58"/>
  <c r="J29" i="58"/>
  <c r="AI28" i="58"/>
  <c r="AA28" i="58"/>
  <c r="K28" i="58"/>
  <c r="T27" i="58"/>
  <c r="AK25" i="58"/>
  <c r="AG30" i="58"/>
  <c r="Y30" i="58"/>
  <c r="Q30" i="58"/>
  <c r="I30" i="58"/>
  <c r="BQ30" i="58" s="1"/>
  <c r="AG29" i="58"/>
  <c r="Y29" i="58"/>
  <c r="Q29" i="58"/>
  <c r="I29" i="58"/>
  <c r="BQ29" i="58" s="1"/>
  <c r="AH28" i="58"/>
  <c r="Z28" i="58"/>
  <c r="R28" i="58"/>
  <c r="J28" i="58"/>
  <c r="AI27" i="58"/>
  <c r="AA27" i="58"/>
  <c r="S27" i="58"/>
  <c r="K27" i="58"/>
  <c r="AI26" i="58"/>
  <c r="AA26" i="58"/>
  <c r="S26" i="58"/>
  <c r="K26" i="58"/>
  <c r="AJ25" i="58"/>
  <c r="AB25" i="58"/>
  <c r="T25" i="58"/>
  <c r="L25" i="58"/>
  <c r="AF30" i="58"/>
  <c r="X30" i="58"/>
  <c r="P30" i="58"/>
  <c r="AG28" i="58"/>
  <c r="Y28" i="58"/>
  <c r="Q28" i="58"/>
  <c r="I28" i="58"/>
  <c r="BQ28" i="58" s="1"/>
  <c r="AH26" i="58"/>
  <c r="Z26" i="58"/>
  <c r="R26" i="58"/>
  <c r="J26" i="58"/>
  <c r="AI25" i="58"/>
  <c r="AA25" i="58"/>
  <c r="S25" i="58"/>
  <c r="K25" i="58"/>
  <c r="O30" i="58"/>
  <c r="X28" i="58"/>
  <c r="P28" i="58"/>
  <c r="AG26" i="58"/>
  <c r="Q26" i="58"/>
  <c r="I26" i="58"/>
  <c r="BQ26" i="58" s="1"/>
  <c r="AH25" i="58"/>
  <c r="Z25" i="58"/>
  <c r="R25" i="58"/>
  <c r="J25" i="58"/>
  <c r="W30" i="58"/>
  <c r="AF28" i="58"/>
  <c r="Y26" i="58"/>
  <c r="AL30" i="58"/>
  <c r="V30" i="58"/>
  <c r="AD29" i="58"/>
  <c r="AE28" i="58"/>
  <c r="AF27" i="58"/>
  <c r="AF26" i="58"/>
  <c r="X26" i="58"/>
  <c r="Y25" i="58"/>
  <c r="Q25" i="58"/>
  <c r="Q30" i="57"/>
  <c r="R26" i="57"/>
  <c r="I30" i="57"/>
  <c r="Y29" i="57"/>
  <c r="J26" i="57"/>
  <c r="Z25" i="57"/>
  <c r="AG28" i="57"/>
  <c r="I29" i="57"/>
  <c r="Y28" i="57"/>
  <c r="J25" i="57"/>
  <c r="Q28" i="57"/>
  <c r="AG27" i="57"/>
  <c r="AH30" i="57"/>
  <c r="Z30" i="57"/>
  <c r="R30" i="57"/>
  <c r="J30" i="57"/>
  <c r="AH29" i="57"/>
  <c r="Z29" i="57"/>
  <c r="R29" i="57"/>
  <c r="J29" i="57"/>
  <c r="AH28" i="57"/>
  <c r="Z28" i="57"/>
  <c r="R28" i="57"/>
  <c r="J28" i="57"/>
  <c r="AH27" i="57"/>
  <c r="Z27" i="57"/>
  <c r="R27" i="57"/>
  <c r="J27" i="57"/>
  <c r="AI26" i="57"/>
  <c r="AA26" i="57"/>
  <c r="S26" i="57"/>
  <c r="K26" i="57"/>
  <c r="AI25" i="57"/>
  <c r="AA25" i="57"/>
  <c r="S25" i="57"/>
  <c r="K25" i="57"/>
  <c r="AF30" i="57"/>
  <c r="X30" i="57"/>
  <c r="P30" i="57"/>
  <c r="H30" i="57"/>
  <c r="AF29" i="57"/>
  <c r="X29" i="57"/>
  <c r="P29" i="57"/>
  <c r="H29" i="57"/>
  <c r="AF28" i="57"/>
  <c r="X28" i="57"/>
  <c r="P28" i="57"/>
  <c r="H28" i="57"/>
  <c r="AF27" i="57"/>
  <c r="X27" i="57"/>
  <c r="P27" i="57"/>
  <c r="H27" i="57"/>
  <c r="AG26" i="57"/>
  <c r="Y26" i="57"/>
  <c r="Q26" i="57"/>
  <c r="I26" i="57"/>
  <c r="AG25" i="57"/>
  <c r="Y25" i="57"/>
  <c r="Q25" i="57"/>
  <c r="I25" i="57"/>
  <c r="AE30" i="57"/>
  <c r="W30" i="57"/>
  <c r="O30" i="57"/>
  <c r="G30" i="57"/>
  <c r="BO30" i="57" s="1"/>
  <c r="AE29" i="57"/>
  <c r="W29" i="57"/>
  <c r="O29" i="57"/>
  <c r="G29" i="57"/>
  <c r="AL29" i="57" s="1"/>
  <c r="AE28" i="57"/>
  <c r="W28" i="57"/>
  <c r="O28" i="57"/>
  <c r="G28" i="57"/>
  <c r="AE27" i="57"/>
  <c r="W27" i="57"/>
  <c r="O27" i="57"/>
  <c r="G27" i="57"/>
  <c r="AL27" i="57" s="1"/>
  <c r="AF26" i="57"/>
  <c r="X26" i="57"/>
  <c r="P26" i="57"/>
  <c r="H26" i="57"/>
  <c r="AF25" i="57"/>
  <c r="X25" i="57"/>
  <c r="P25" i="57"/>
  <c r="H25" i="57"/>
  <c r="AD30" i="57"/>
  <c r="V30" i="57"/>
  <c r="N30" i="57"/>
  <c r="AD29" i="57"/>
  <c r="V29" i="57"/>
  <c r="N29" i="57"/>
  <c r="AD28" i="57"/>
  <c r="V28" i="57"/>
  <c r="N28" i="57"/>
  <c r="AD27" i="57"/>
  <c r="V27" i="57"/>
  <c r="N27" i="57"/>
  <c r="AE26" i="57"/>
  <c r="W26" i="57"/>
  <c r="O26" i="57"/>
  <c r="G26" i="57"/>
  <c r="AE25" i="57"/>
  <c r="W25" i="57"/>
  <c r="O25" i="57"/>
  <c r="G25" i="57"/>
  <c r="BO25" i="57" s="1"/>
  <c r="AC30" i="57"/>
  <c r="U30" i="57"/>
  <c r="M30" i="57"/>
  <c r="AC29" i="57"/>
  <c r="U29" i="57"/>
  <c r="M29" i="57"/>
  <c r="AC28" i="57"/>
  <c r="U28" i="57"/>
  <c r="M28" i="57"/>
  <c r="AC27" i="57"/>
  <c r="U27" i="57"/>
  <c r="M27" i="57"/>
  <c r="AD26" i="57"/>
  <c r="V26" i="57"/>
  <c r="N26" i="57"/>
  <c r="AD25" i="57"/>
  <c r="V25" i="57"/>
  <c r="N25" i="57"/>
  <c r="AJ30" i="57"/>
  <c r="AB30" i="57"/>
  <c r="T30" i="57"/>
  <c r="L30" i="57"/>
  <c r="AJ29" i="57"/>
  <c r="AB29" i="57"/>
  <c r="T29" i="57"/>
  <c r="L29" i="57"/>
  <c r="AJ28" i="57"/>
  <c r="AB28" i="57"/>
  <c r="T28" i="57"/>
  <c r="L28" i="57"/>
  <c r="AJ27" i="57"/>
  <c r="AB27" i="57"/>
  <c r="T27" i="57"/>
  <c r="L27" i="57"/>
  <c r="AC26" i="57"/>
  <c r="U26" i="57"/>
  <c r="M26" i="57"/>
  <c r="AC25" i="57"/>
  <c r="U25" i="57"/>
  <c r="M25" i="57"/>
  <c r="AI30" i="57"/>
  <c r="AA30" i="57"/>
  <c r="S30" i="57"/>
  <c r="AI29" i="57"/>
  <c r="AA29" i="57"/>
  <c r="S29" i="57"/>
  <c r="AI28" i="57"/>
  <c r="AA28" i="57"/>
  <c r="S28" i="57"/>
  <c r="AI27" i="57"/>
  <c r="AA27" i="57"/>
  <c r="S27" i="57"/>
  <c r="AJ26" i="57"/>
  <c r="AB26" i="57"/>
  <c r="T26" i="57"/>
  <c r="AJ25" i="57"/>
  <c r="AB25" i="57"/>
  <c r="T25" i="57"/>
  <c r="CO28" i="59"/>
  <c r="CG28" i="59"/>
  <c r="BY28" i="59"/>
  <c r="AD28" i="59"/>
  <c r="V28" i="59"/>
  <c r="G29" i="59"/>
  <c r="AK29" i="59" s="1"/>
  <c r="N27" i="59"/>
  <c r="I25" i="59"/>
  <c r="N28" i="59"/>
  <c r="H30" i="59"/>
  <c r="P30" i="59"/>
  <c r="X30" i="59"/>
  <c r="AF30" i="59"/>
  <c r="BW30" i="59"/>
  <c r="CE30" i="59"/>
  <c r="CM30" i="59"/>
  <c r="I30" i="59"/>
  <c r="Q30" i="59"/>
  <c r="Y30" i="59"/>
  <c r="AG30" i="59"/>
  <c r="BX30" i="59"/>
  <c r="CF30" i="59"/>
  <c r="CN30" i="59"/>
  <c r="J30" i="59"/>
  <c r="R30" i="59"/>
  <c r="Z30" i="59"/>
  <c r="AH30" i="59"/>
  <c r="BQ30" i="59"/>
  <c r="BY30" i="59"/>
  <c r="CG30" i="59"/>
  <c r="CO30" i="59"/>
  <c r="K30" i="59"/>
  <c r="S30" i="59"/>
  <c r="AA30" i="59"/>
  <c r="AI30" i="59"/>
  <c r="BR30" i="59"/>
  <c r="BZ30" i="59"/>
  <c r="CH30" i="59"/>
  <c r="CP30" i="59"/>
  <c r="N30" i="59"/>
  <c r="AD30" i="59"/>
  <c r="BU30" i="59"/>
  <c r="CC30" i="59"/>
  <c r="L30" i="59"/>
  <c r="T30" i="59"/>
  <c r="AB30" i="59"/>
  <c r="AJ30" i="59"/>
  <c r="BS30" i="59"/>
  <c r="CA30" i="59"/>
  <c r="CI30" i="59"/>
  <c r="CQ30" i="59"/>
  <c r="M30" i="59"/>
  <c r="U30" i="59"/>
  <c r="AC30" i="59"/>
  <c r="BT30" i="59"/>
  <c r="CB30" i="59"/>
  <c r="CJ30" i="59"/>
  <c r="CR30" i="59"/>
  <c r="V30" i="59"/>
  <c r="CK30" i="59"/>
  <c r="G30" i="59"/>
  <c r="BO30" i="59" s="1"/>
  <c r="O30" i="59"/>
  <c r="W30" i="59"/>
  <c r="AE30" i="59"/>
  <c r="BV30" i="59"/>
  <c r="CD30" i="59"/>
  <c r="CL30" i="59"/>
  <c r="CP28" i="59"/>
  <c r="CH28" i="59"/>
  <c r="BZ28" i="59"/>
  <c r="AE28" i="59"/>
  <c r="W28" i="59"/>
  <c r="O28" i="59"/>
  <c r="G28" i="59"/>
  <c r="BO28" i="59" s="1"/>
  <c r="CK27" i="59"/>
  <c r="CC27" i="59"/>
  <c r="BU27" i="59"/>
  <c r="AC27" i="59"/>
  <c r="U27" i="59"/>
  <c r="M27" i="59"/>
  <c r="CQ26" i="59"/>
  <c r="CI26" i="59"/>
  <c r="CA26" i="59"/>
  <c r="BS26" i="59"/>
  <c r="AD26" i="59"/>
  <c r="V26" i="59"/>
  <c r="N26" i="59"/>
  <c r="CR25" i="59"/>
  <c r="CJ25" i="59"/>
  <c r="CB25" i="59"/>
  <c r="BT25" i="59"/>
  <c r="AF25" i="59"/>
  <c r="X25" i="59"/>
  <c r="P25" i="59"/>
  <c r="H25" i="59"/>
  <c r="BP25" i="59" s="1"/>
  <c r="CK29" i="59"/>
  <c r="CC29" i="59"/>
  <c r="BU29" i="59"/>
  <c r="AD29" i="59"/>
  <c r="V29" i="59"/>
  <c r="N29" i="59"/>
  <c r="CB27" i="59"/>
  <c r="AJ27" i="59"/>
  <c r="T27" i="59"/>
  <c r="CH26" i="59"/>
  <c r="AC26" i="59"/>
  <c r="CQ25" i="59"/>
  <c r="CA25" i="59"/>
  <c r="BS25" i="59"/>
  <c r="AE25" i="59"/>
  <c r="W25" i="59"/>
  <c r="O25" i="59"/>
  <c r="G25" i="59"/>
  <c r="BO25" i="59" s="1"/>
  <c r="CJ29" i="59"/>
  <c r="BT29" i="59"/>
  <c r="U29" i="59"/>
  <c r="CN28" i="59"/>
  <c r="AC28" i="59"/>
  <c r="M28" i="59"/>
  <c r="CA27" i="59"/>
  <c r="AA27" i="59"/>
  <c r="K27" i="59"/>
  <c r="BY26" i="59"/>
  <c r="AB26" i="59"/>
  <c r="CP25" i="59"/>
  <c r="BZ25" i="59"/>
  <c r="AD25" i="59"/>
  <c r="V25" i="59"/>
  <c r="N25" i="59"/>
  <c r="CQ29" i="59"/>
  <c r="CI29" i="59"/>
  <c r="CA29" i="59"/>
  <c r="BS29" i="59"/>
  <c r="AJ29" i="59"/>
  <c r="AB29" i="59"/>
  <c r="T29" i="59"/>
  <c r="L29" i="59"/>
  <c r="CE28" i="59"/>
  <c r="AJ28" i="59"/>
  <c r="AB28" i="59"/>
  <c r="T28" i="59"/>
  <c r="L28" i="59"/>
  <c r="CP27" i="59"/>
  <c r="CH27" i="59"/>
  <c r="BZ27" i="59"/>
  <c r="BR27" i="59"/>
  <c r="AH27" i="59"/>
  <c r="Z27" i="59"/>
  <c r="R27" i="59"/>
  <c r="J27" i="59"/>
  <c r="CN26" i="59"/>
  <c r="CF26" i="59"/>
  <c r="BX26" i="59"/>
  <c r="AI26" i="59"/>
  <c r="AA26" i="59"/>
  <c r="S26" i="59"/>
  <c r="K26" i="59"/>
  <c r="CO25" i="59"/>
  <c r="CG25" i="59"/>
  <c r="BY25" i="59"/>
  <c r="BQ25" i="59"/>
  <c r="AC25" i="59"/>
  <c r="U25" i="59"/>
  <c r="M25" i="59"/>
  <c r="CP29" i="59"/>
  <c r="CH29" i="59"/>
  <c r="BZ29" i="59"/>
  <c r="BR29" i="59"/>
  <c r="AI29" i="59"/>
  <c r="AA29" i="59"/>
  <c r="S29" i="59"/>
  <c r="K29" i="59"/>
  <c r="BT27" i="59"/>
  <c r="AB27" i="59"/>
  <c r="L27" i="59"/>
  <c r="CP26" i="59"/>
  <c r="BZ26" i="59"/>
  <c r="U26" i="59"/>
  <c r="M26" i="59"/>
  <c r="CI25" i="59"/>
  <c r="CR29" i="59"/>
  <c r="CB29" i="59"/>
  <c r="AC29" i="59"/>
  <c r="M29" i="59"/>
  <c r="CF28" i="59"/>
  <c r="BX28" i="59"/>
  <c r="U28" i="59"/>
  <c r="CQ27" i="59"/>
  <c r="CI27" i="59"/>
  <c r="BS27" i="59"/>
  <c r="AI27" i="59"/>
  <c r="S27" i="59"/>
  <c r="CO26" i="59"/>
  <c r="CG26" i="59"/>
  <c r="AJ26" i="59"/>
  <c r="T26" i="59"/>
  <c r="L26" i="59"/>
  <c r="CH25" i="59"/>
  <c r="BR25" i="59"/>
  <c r="BW28" i="59"/>
  <c r="CL28" i="59"/>
  <c r="CD28" i="59"/>
  <c r="BV28" i="59"/>
  <c r="AI28" i="59"/>
  <c r="AA28" i="59"/>
  <c r="S28" i="59"/>
  <c r="K28" i="59"/>
  <c r="CO27" i="59"/>
  <c r="CG27" i="59"/>
  <c r="BY27" i="59"/>
  <c r="AG27" i="59"/>
  <c r="Y27" i="59"/>
  <c r="Q27" i="59"/>
  <c r="I27" i="59"/>
  <c r="BQ27" i="59" s="1"/>
  <c r="CM26" i="59"/>
  <c r="CE26" i="59"/>
  <c r="BW26" i="59"/>
  <c r="AH26" i="59"/>
  <c r="Z26" i="59"/>
  <c r="R26" i="59"/>
  <c r="J26" i="59"/>
  <c r="BR26" i="59" s="1"/>
  <c r="CN25" i="59"/>
  <c r="CF25" i="59"/>
  <c r="BX25" i="59"/>
  <c r="AJ25" i="59"/>
  <c r="AB25" i="59"/>
  <c r="T25" i="59"/>
  <c r="L25" i="59"/>
  <c r="CO29" i="59"/>
  <c r="CG29" i="59"/>
  <c r="BY29" i="59"/>
  <c r="BQ29" i="59"/>
  <c r="AH29" i="59"/>
  <c r="Z29" i="59"/>
  <c r="R29" i="59"/>
  <c r="J29" i="59"/>
  <c r="CM28" i="59"/>
  <c r="CK28" i="59"/>
  <c r="CC28" i="59"/>
  <c r="BU28" i="59"/>
  <c r="AH28" i="59"/>
  <c r="Z28" i="59"/>
  <c r="R28" i="59"/>
  <c r="J28" i="59"/>
  <c r="CN27" i="59"/>
  <c r="CF27" i="59"/>
  <c r="BX27" i="59"/>
  <c r="AF27" i="59"/>
  <c r="X27" i="59"/>
  <c r="P27" i="59"/>
  <c r="H27" i="59"/>
  <c r="BP27" i="59" s="1"/>
  <c r="CL26" i="59"/>
  <c r="CD26" i="59"/>
  <c r="BV26" i="59"/>
  <c r="AG26" i="59"/>
  <c r="Y26" i="59"/>
  <c r="Q26" i="59"/>
  <c r="I26" i="59"/>
  <c r="BQ26" i="59" s="1"/>
  <c r="CM25" i="59"/>
  <c r="CE25" i="59"/>
  <c r="BW25" i="59"/>
  <c r="AI25" i="59"/>
  <c r="AA25" i="59"/>
  <c r="S25" i="59"/>
  <c r="K25" i="59"/>
  <c r="CN29" i="59"/>
  <c r="CF29" i="59"/>
  <c r="BX29" i="59"/>
  <c r="AG29" i="59"/>
  <c r="Y29" i="59"/>
  <c r="Q29" i="59"/>
  <c r="I29" i="59"/>
  <c r="CR28" i="59"/>
  <c r="CJ28" i="59"/>
  <c r="CB28" i="59"/>
  <c r="BT28" i="59"/>
  <c r="AG28" i="59"/>
  <c r="Y28" i="59"/>
  <c r="Q28" i="59"/>
  <c r="I28" i="59"/>
  <c r="BQ28" i="59" s="1"/>
  <c r="CM27" i="59"/>
  <c r="CE27" i="59"/>
  <c r="BW27" i="59"/>
  <c r="AE27" i="59"/>
  <c r="W27" i="59"/>
  <c r="O27" i="59"/>
  <c r="G27" i="59"/>
  <c r="CK26" i="59"/>
  <c r="CC26" i="59"/>
  <c r="BU26" i="59"/>
  <c r="AF26" i="59"/>
  <c r="X26" i="59"/>
  <c r="P26" i="59"/>
  <c r="H26" i="59"/>
  <c r="CL25" i="59"/>
  <c r="CD25" i="59"/>
  <c r="BV25" i="59"/>
  <c r="AH25" i="59"/>
  <c r="Z25" i="59"/>
  <c r="R25" i="59"/>
  <c r="J25" i="59"/>
  <c r="CM29" i="59"/>
  <c r="CE29" i="59"/>
  <c r="BW29" i="59"/>
  <c r="AF29" i="59"/>
  <c r="X29" i="59"/>
  <c r="P29" i="59"/>
  <c r="H29" i="59"/>
  <c r="CQ28" i="59"/>
  <c r="CI28" i="59"/>
  <c r="CA28" i="59"/>
  <c r="BS28" i="59"/>
  <c r="AF28" i="59"/>
  <c r="X28" i="59"/>
  <c r="P28" i="59"/>
  <c r="CL27" i="59"/>
  <c r="CD27" i="59"/>
  <c r="BV27" i="59"/>
  <c r="AD27" i="59"/>
  <c r="V27" i="59"/>
  <c r="CR26" i="59"/>
  <c r="CJ26" i="59"/>
  <c r="CB26" i="59"/>
  <c r="BT26" i="59"/>
  <c r="AE26" i="59"/>
  <c r="W26" i="59"/>
  <c r="O26" i="59"/>
  <c r="CK25" i="59"/>
  <c r="CC25" i="59"/>
  <c r="BU25" i="59"/>
  <c r="AG25" i="59"/>
  <c r="Y25" i="59"/>
  <c r="Q25" i="59"/>
  <c r="CL29" i="59"/>
  <c r="CD29" i="59"/>
  <c r="BV29" i="59"/>
  <c r="AE29" i="59"/>
  <c r="W29" i="59"/>
  <c r="O29" i="59"/>
  <c r="CG39" i="58" l="1"/>
  <c r="DN39" i="58"/>
  <c r="CG40" i="58"/>
  <c r="DN40" i="58"/>
  <c r="CH41" i="58"/>
  <c r="DO41" i="58"/>
  <c r="CG42" i="58"/>
  <c r="DN42" i="58"/>
  <c r="CF42" i="57"/>
  <c r="DM42" i="57"/>
  <c r="CF39" i="57"/>
  <c r="DM39" i="57"/>
  <c r="CE40" i="57"/>
  <c r="DL40" i="57"/>
  <c r="CE41" i="57"/>
  <c r="DL41" i="57"/>
  <c r="CE40" i="56"/>
  <c r="DL40" i="56"/>
  <c r="CE41" i="56"/>
  <c r="DL41" i="56"/>
  <c r="CF42" i="56"/>
  <c r="DM42" i="56"/>
  <c r="CE39" i="56"/>
  <c r="DL39" i="56"/>
  <c r="CE41" i="54"/>
  <c r="DL41" i="54"/>
  <c r="CE39" i="54"/>
  <c r="DL39" i="54"/>
  <c r="CF42" i="54"/>
  <c r="DM42" i="54"/>
  <c r="CE40" i="54"/>
  <c r="DL40" i="54"/>
  <c r="DB29" i="55"/>
  <c r="DB30" i="55"/>
  <c r="CG32" i="58"/>
  <c r="DN32" i="58"/>
  <c r="CE34" i="58"/>
  <c r="DL34" i="58"/>
  <c r="CE33" i="58"/>
  <c r="DL33" i="58"/>
  <c r="CE36" i="58"/>
  <c r="DL36" i="58"/>
  <c r="CF38" i="58"/>
  <c r="DM38" i="58"/>
  <c r="DL31" i="58"/>
  <c r="CE31" i="58"/>
  <c r="CF37" i="58"/>
  <c r="DM37" i="58"/>
  <c r="CF35" i="58"/>
  <c r="DM35" i="58"/>
  <c r="CT28" i="58"/>
  <c r="CC35" i="57"/>
  <c r="DJ35" i="57"/>
  <c r="CC31" i="57"/>
  <c r="DJ31" i="57"/>
  <c r="DJ34" i="57"/>
  <c r="CC34" i="57"/>
  <c r="CD32" i="57"/>
  <c r="DK32" i="57"/>
  <c r="CD36" i="57"/>
  <c r="DK36" i="57"/>
  <c r="DK33" i="57"/>
  <c r="CD33" i="57"/>
  <c r="CC37" i="57"/>
  <c r="DJ37" i="57"/>
  <c r="CD38" i="57"/>
  <c r="DK38" i="57"/>
  <c r="CC36" i="56"/>
  <c r="DJ36" i="56"/>
  <c r="CE32" i="56"/>
  <c r="DL32" i="56"/>
  <c r="DJ37" i="56"/>
  <c r="CC37" i="56"/>
  <c r="CC31" i="56"/>
  <c r="DJ31" i="56"/>
  <c r="CD38" i="56"/>
  <c r="DK38" i="56"/>
  <c r="CD35" i="56"/>
  <c r="DK35" i="56"/>
  <c r="CD33" i="56"/>
  <c r="DK33" i="56"/>
  <c r="CC34" i="56"/>
  <c r="DJ34" i="56"/>
  <c r="CC31" i="54"/>
  <c r="DJ31" i="54"/>
  <c r="CC36" i="54"/>
  <c r="DJ36" i="54"/>
  <c r="DJ35" i="54"/>
  <c r="CC35" i="54"/>
  <c r="CC37" i="54"/>
  <c r="DJ37" i="54"/>
  <c r="CC34" i="54"/>
  <c r="DJ34" i="54"/>
  <c r="CC38" i="54"/>
  <c r="DJ38" i="54"/>
  <c r="CD33" i="54"/>
  <c r="DK33" i="54"/>
  <c r="CC32" i="54"/>
  <c r="DJ32" i="54"/>
  <c r="CA27" i="58"/>
  <c r="CB27" i="58"/>
  <c r="BT27" i="58"/>
  <c r="CC27" i="58"/>
  <c r="CL27" i="58"/>
  <c r="BW27" i="58"/>
  <c r="CF27" i="58"/>
  <c r="BO29" i="59"/>
  <c r="CP27" i="58"/>
  <c r="BX27" i="58"/>
  <c r="CI27" i="58"/>
  <c r="CJ27" i="58"/>
  <c r="CK27" i="58"/>
  <c r="CT27" i="58"/>
  <c r="CE27" i="58"/>
  <c r="CO27" i="58"/>
  <c r="BX28" i="58"/>
  <c r="CH28" i="58"/>
  <c r="AK26" i="56"/>
  <c r="CM28" i="58"/>
  <c r="BY28" i="58"/>
  <c r="CE28" i="58"/>
  <c r="BY27" i="58"/>
  <c r="CG28" i="58"/>
  <c r="CI28" i="58"/>
  <c r="BU28" i="58"/>
  <c r="CN28" i="58"/>
  <c r="BZ28" i="58"/>
  <c r="CB28" i="58"/>
  <c r="CK28" i="58"/>
  <c r="CD28" i="58"/>
  <c r="CP28" i="58"/>
  <c r="CQ27" i="58"/>
  <c r="CR27" i="58"/>
  <c r="CS27" i="58"/>
  <c r="CM27" i="58"/>
  <c r="AY30" i="56"/>
  <c r="CH27" i="58"/>
  <c r="BZ27" i="58"/>
  <c r="CN27" i="58"/>
  <c r="BV27" i="58"/>
  <c r="CG27" i="58"/>
  <c r="AL30" i="56"/>
  <c r="AM30" i="58"/>
  <c r="BU27" i="58"/>
  <c r="CD27" i="58"/>
  <c r="BR27" i="58"/>
  <c r="AK29" i="56"/>
  <c r="AP30" i="56"/>
  <c r="BR26" i="58"/>
  <c r="AL28" i="56"/>
  <c r="AL25" i="56"/>
  <c r="AM30" i="56"/>
  <c r="AK30" i="56"/>
  <c r="AS30" i="56"/>
  <c r="AM28" i="56"/>
  <c r="AL29" i="56"/>
  <c r="BW28" i="58"/>
  <c r="BH27" i="56"/>
  <c r="AN27" i="56"/>
  <c r="AL26" i="56"/>
  <c r="AT30" i="56"/>
  <c r="AZ29" i="56"/>
  <c r="BF30" i="58"/>
  <c r="AV26" i="56"/>
  <c r="CF28" i="58"/>
  <c r="CQ28" i="58"/>
  <c r="CR28" i="58"/>
  <c r="BB26" i="59"/>
  <c r="AM29" i="56"/>
  <c r="BB27" i="58"/>
  <c r="AS30" i="58"/>
  <c r="AK27" i="56"/>
  <c r="AO26" i="56"/>
  <c r="AR26" i="56"/>
  <c r="AL27" i="56"/>
  <c r="AO27" i="56"/>
  <c r="AQ27" i="56"/>
  <c r="BL27" i="56"/>
  <c r="AJ31" i="53" s="1"/>
  <c r="BO27" i="56"/>
  <c r="AN30" i="56"/>
  <c r="BB28" i="56"/>
  <c r="BG30" i="56"/>
  <c r="AU30" i="56"/>
  <c r="AR27" i="56"/>
  <c r="AP27" i="56"/>
  <c r="AW28" i="56"/>
  <c r="AN29" i="56"/>
  <c r="AK27" i="57"/>
  <c r="AW29" i="58"/>
  <c r="AO29" i="56"/>
  <c r="BK25" i="56"/>
  <c r="BJ26" i="58"/>
  <c r="AO30" i="58"/>
  <c r="CS28" i="58"/>
  <c r="BO30" i="56"/>
  <c r="BF25" i="58"/>
  <c r="AT29" i="56"/>
  <c r="AX28" i="56"/>
  <c r="BB25" i="56"/>
  <c r="AU29" i="58"/>
  <c r="AM25" i="58"/>
  <c r="CO28" i="58"/>
  <c r="CA28" i="58"/>
  <c r="BT28" i="58"/>
  <c r="CC28" i="58"/>
  <c r="BV28" i="58"/>
  <c r="BO28" i="56"/>
  <c r="AX27" i="56"/>
  <c r="BB28" i="58"/>
  <c r="AQ29" i="58"/>
  <c r="AU26" i="56"/>
  <c r="AZ30" i="56"/>
  <c r="AV29" i="58"/>
  <c r="CJ28" i="58"/>
  <c r="CL28" i="58"/>
  <c r="AW25" i="56"/>
  <c r="AY26" i="57"/>
  <c r="BK30" i="58"/>
  <c r="BQ25" i="58"/>
  <c r="AR28" i="58"/>
  <c r="AQ30" i="56"/>
  <c r="BL27" i="58"/>
  <c r="BB28" i="57"/>
  <c r="AV25" i="56"/>
  <c r="AO30" i="56"/>
  <c r="BA29" i="56"/>
  <c r="AS27" i="56"/>
  <c r="BE26" i="56"/>
  <c r="AQ26" i="56"/>
  <c r="AP27" i="57"/>
  <c r="BD26" i="58"/>
  <c r="AX26" i="58"/>
  <c r="AP29" i="58"/>
  <c r="AV30" i="56"/>
  <c r="AP26" i="56"/>
  <c r="AW26" i="56"/>
  <c r="BC27" i="56"/>
  <c r="AR27" i="57"/>
  <c r="AP25" i="58"/>
  <c r="AP30" i="59"/>
  <c r="BI26" i="56"/>
  <c r="BC26" i="56"/>
  <c r="BN28" i="56"/>
  <c r="BG28" i="56"/>
  <c r="AV27" i="56"/>
  <c r="AZ25" i="58"/>
  <c r="AO29" i="58"/>
  <c r="AO28" i="56"/>
  <c r="AM27" i="56"/>
  <c r="AM26" i="56"/>
  <c r="BN29" i="58"/>
  <c r="AL33" i="53" s="1"/>
  <c r="BD27" i="58"/>
  <c r="BI25" i="56"/>
  <c r="BB29" i="56"/>
  <c r="BJ26" i="56"/>
  <c r="AN26" i="56"/>
  <c r="AR30" i="56"/>
  <c r="AV29" i="56"/>
  <c r="BF29" i="56"/>
  <c r="BI29" i="58"/>
  <c r="AN29" i="58"/>
  <c r="AT30" i="58"/>
  <c r="AZ26" i="58"/>
  <c r="BJ30" i="56"/>
  <c r="BE28" i="56"/>
  <c r="BA28" i="58"/>
  <c r="BG29" i="56"/>
  <c r="BK28" i="56"/>
  <c r="AY27" i="56"/>
  <c r="BL26" i="56"/>
  <c r="AS25" i="56"/>
  <c r="BD29" i="58"/>
  <c r="AY26" i="58"/>
  <c r="AV26" i="58"/>
  <c r="AT28" i="58"/>
  <c r="BI25" i="58"/>
  <c r="BI30" i="56"/>
  <c r="BH28" i="56"/>
  <c r="BE28" i="58"/>
  <c r="BC26" i="58"/>
  <c r="AT29" i="59"/>
  <c r="BP29" i="59"/>
  <c r="AN28" i="59"/>
  <c r="BN29" i="59"/>
  <c r="BJ25" i="58"/>
  <c r="BH25" i="59"/>
  <c r="BP25" i="58"/>
  <c r="CY29" i="58"/>
  <c r="BR29" i="58"/>
  <c r="CY30" i="58"/>
  <c r="BR30" i="58"/>
  <c r="CW26" i="56"/>
  <c r="BP26" i="56"/>
  <c r="AK26" i="59"/>
  <c r="BC25" i="56"/>
  <c r="BJ28" i="56"/>
  <c r="BJ29" i="56"/>
  <c r="AR29" i="56"/>
  <c r="AO25" i="56"/>
  <c r="AS29" i="56"/>
  <c r="AZ27" i="56"/>
  <c r="BD26" i="56"/>
  <c r="BF28" i="56"/>
  <c r="BH30" i="56"/>
  <c r="BM26" i="56"/>
  <c r="AT25" i="56"/>
  <c r="BD27" i="56"/>
  <c r="BN29" i="56"/>
  <c r="AU29" i="57"/>
  <c r="AY27" i="58"/>
  <c r="AX30" i="58"/>
  <c r="BN25" i="58"/>
  <c r="BM28" i="58"/>
  <c r="BL26" i="58"/>
  <c r="BC29" i="58"/>
  <c r="BH25" i="58"/>
  <c r="BJ27" i="58"/>
  <c r="BL29" i="58"/>
  <c r="AP26" i="58"/>
  <c r="AZ28" i="58"/>
  <c r="BB30" i="58"/>
  <c r="AQ26" i="58"/>
  <c r="AS28" i="58"/>
  <c r="AU30" i="58"/>
  <c r="BH26" i="58"/>
  <c r="AX26" i="56"/>
  <c r="AT28" i="56"/>
  <c r="AN25" i="56"/>
  <c r="AU27" i="56"/>
  <c r="AV28" i="57"/>
  <c r="AX27" i="58"/>
  <c r="CW26" i="57"/>
  <c r="BP26" i="57"/>
  <c r="BQ27" i="58"/>
  <c r="CV28" i="54"/>
  <c r="CW25" i="57"/>
  <c r="BP25" i="57"/>
  <c r="CW25" i="56"/>
  <c r="BP25" i="56"/>
  <c r="BK29" i="58"/>
  <c r="BP26" i="58"/>
  <c r="BA25" i="56"/>
  <c r="BC26" i="57"/>
  <c r="BO26" i="57"/>
  <c r="AM27" i="58"/>
  <c r="CW28" i="57"/>
  <c r="BP28" i="57"/>
  <c r="AZ26" i="56"/>
  <c r="BD30" i="56"/>
  <c r="BD25" i="56"/>
  <c r="BF27" i="56"/>
  <c r="BH29" i="56"/>
  <c r="BE25" i="56"/>
  <c r="BG27" i="56"/>
  <c r="BI29" i="56"/>
  <c r="BM28" i="56"/>
  <c r="AR25" i="56"/>
  <c r="AT27" i="56"/>
  <c r="BD29" i="56"/>
  <c r="BJ25" i="56"/>
  <c r="AS28" i="56"/>
  <c r="BC30" i="56"/>
  <c r="BD29" i="57"/>
  <c r="AN27" i="57"/>
  <c r="BO27" i="58"/>
  <c r="BN30" i="58"/>
  <c r="AL34" i="53" s="1"/>
  <c r="BK26" i="58"/>
  <c r="BJ29" i="58"/>
  <c r="BI27" i="58"/>
  <c r="AR30" i="58"/>
  <c r="AO26" i="58"/>
  <c r="AY28" i="58"/>
  <c r="BA30" i="58"/>
  <c r="BF26" i="58"/>
  <c r="BP28" i="58"/>
  <c r="AW30" i="58"/>
  <c r="BG26" i="58"/>
  <c r="BI28" i="58"/>
  <c r="AO27" i="58"/>
  <c r="BG29" i="58"/>
  <c r="AU25" i="56"/>
  <c r="AZ28" i="56"/>
  <c r="AM25" i="56"/>
  <c r="BJ28" i="58"/>
  <c r="AS29" i="58"/>
  <c r="CW30" i="57"/>
  <c r="BP30" i="57"/>
  <c r="CW25" i="54"/>
  <c r="CW30" i="56"/>
  <c r="BP30" i="56"/>
  <c r="CW27" i="57"/>
  <c r="BP27" i="57"/>
  <c r="DA26" i="55"/>
  <c r="DB26" i="55" s="1"/>
  <c r="DC26" i="55" s="1"/>
  <c r="DD26" i="55" s="1"/>
  <c r="DE26" i="55" s="1"/>
  <c r="DF26" i="55" s="1"/>
  <c r="DG26" i="55" s="1"/>
  <c r="DH26" i="55" s="1"/>
  <c r="DI26" i="55" s="1"/>
  <c r="DJ26" i="55" s="1"/>
  <c r="DK26" i="55" s="1"/>
  <c r="DL26" i="55" s="1"/>
  <c r="DM26" i="55" s="1"/>
  <c r="DN26" i="55" s="1"/>
  <c r="DO26" i="55" s="1"/>
  <c r="DP26" i="55" s="1"/>
  <c r="DQ26" i="55" s="1"/>
  <c r="DR26" i="55" s="1"/>
  <c r="DS26" i="55" s="1"/>
  <c r="DT26" i="55" s="1"/>
  <c r="DU26" i="55" s="1"/>
  <c r="DV26" i="55" s="1"/>
  <c r="DW26" i="55" s="1"/>
  <c r="DX26" i="55" s="1"/>
  <c r="DY26" i="55" s="1"/>
  <c r="DZ26" i="55" s="1"/>
  <c r="EA26" i="55" s="1"/>
  <c r="EB26" i="55" s="1"/>
  <c r="EC26" i="55" s="1"/>
  <c r="BO27" i="57"/>
  <c r="AV26" i="59"/>
  <c r="BI30" i="59"/>
  <c r="BH26" i="56"/>
  <c r="BL30" i="56"/>
  <c r="AJ34" i="53" s="1"/>
  <c r="BL25" i="56"/>
  <c r="BN27" i="56"/>
  <c r="BM25" i="56"/>
  <c r="AN28" i="56"/>
  <c r="AQ25" i="56"/>
  <c r="AU29" i="56"/>
  <c r="AZ25" i="56"/>
  <c r="BB27" i="56"/>
  <c r="BL29" i="56"/>
  <c r="AJ33" i="53" s="1"/>
  <c r="BA28" i="56"/>
  <c r="BK30" i="56"/>
  <c r="AK29" i="57"/>
  <c r="AW25" i="58"/>
  <c r="AV28" i="58"/>
  <c r="AQ30" i="58"/>
  <c r="AR27" i="58"/>
  <c r="AY25" i="58"/>
  <c r="AP28" i="58"/>
  <c r="AZ30" i="58"/>
  <c r="AW26" i="58"/>
  <c r="BG28" i="58"/>
  <c r="BI30" i="58"/>
  <c r="BN26" i="58"/>
  <c r="BE30" i="58"/>
  <c r="BO26" i="58"/>
  <c r="AU25" i="58"/>
  <c r="AW27" i="58"/>
  <c r="BO29" i="58"/>
  <c r="BN25" i="56"/>
  <c r="AQ29" i="56"/>
  <c r="AY29" i="56"/>
  <c r="BL30" i="58"/>
  <c r="BR28" i="58"/>
  <c r="CW27" i="54"/>
  <c r="BO29" i="57"/>
  <c r="CV26" i="54"/>
  <c r="BO25" i="56"/>
  <c r="CW29" i="56"/>
  <c r="BP29" i="56"/>
  <c r="BA27" i="58"/>
  <c r="BH28" i="58"/>
  <c r="AY29" i="58"/>
  <c r="BE29" i="56"/>
  <c r="CW27" i="56"/>
  <c r="BP27" i="56"/>
  <c r="AW26" i="59"/>
  <c r="BJ29" i="59"/>
  <c r="AW27" i="56"/>
  <c r="AP25" i="56"/>
  <c r="AW30" i="56"/>
  <c r="AV28" i="56"/>
  <c r="AX30" i="56"/>
  <c r="AY25" i="56"/>
  <c r="BA27" i="56"/>
  <c r="BC29" i="56"/>
  <c r="BH25" i="56"/>
  <c r="BJ27" i="56"/>
  <c r="AY26" i="56"/>
  <c r="BI28" i="56"/>
  <c r="BK26" i="56"/>
  <c r="BA29" i="57"/>
  <c r="BE25" i="58"/>
  <c r="BD28" i="58"/>
  <c r="AY30" i="58"/>
  <c r="AZ27" i="58"/>
  <c r="BG25" i="58"/>
  <c r="AX28" i="58"/>
  <c r="BH30" i="58"/>
  <c r="BE26" i="58"/>
  <c r="BO28" i="58"/>
  <c r="BJ30" i="58"/>
  <c r="AU27" i="58"/>
  <c r="BM30" i="58"/>
  <c r="AN27" i="58"/>
  <c r="AX29" i="58"/>
  <c r="BC25" i="58"/>
  <c r="BE27" i="58"/>
  <c r="AN30" i="58"/>
  <c r="BF26" i="56"/>
  <c r="BN26" i="56"/>
  <c r="BM29" i="56"/>
  <c r="AW29" i="56"/>
  <c r="AQ27" i="58"/>
  <c r="BS28" i="58"/>
  <c r="BS26" i="58"/>
  <c r="CW29" i="54"/>
  <c r="DZ28" i="55"/>
  <c r="CW29" i="57"/>
  <c r="BP29" i="57"/>
  <c r="CW28" i="56"/>
  <c r="BP28" i="56"/>
  <c r="AM26" i="59"/>
  <c r="BE27" i="56"/>
  <c r="AX25" i="56"/>
  <c r="AS26" i="56"/>
  <c r="AU28" i="56"/>
  <c r="BE30" i="56"/>
  <c r="AT26" i="56"/>
  <c r="BD28" i="56"/>
  <c r="BF30" i="56"/>
  <c r="BG25" i="56"/>
  <c r="BI27" i="56"/>
  <c r="BK29" i="56"/>
  <c r="AQ28" i="56"/>
  <c r="BA30" i="56"/>
  <c r="BG26" i="56"/>
  <c r="AP29" i="56"/>
  <c r="BM25" i="58"/>
  <c r="BL28" i="58"/>
  <c r="BG30" i="58"/>
  <c r="BH27" i="58"/>
  <c r="BO25" i="58"/>
  <c r="BF28" i="58"/>
  <c r="BP30" i="58"/>
  <c r="BM26" i="58"/>
  <c r="AS25" i="58"/>
  <c r="BC27" i="58"/>
  <c r="BE29" i="58"/>
  <c r="AT25" i="58"/>
  <c r="AV27" i="58"/>
  <c r="BF29" i="58"/>
  <c r="BK25" i="58"/>
  <c r="BM27" i="58"/>
  <c r="AV30" i="58"/>
  <c r="BK27" i="56"/>
  <c r="BB30" i="56"/>
  <c r="AR25" i="57"/>
  <c r="BC25" i="57"/>
  <c r="AP28" i="57"/>
  <c r="BO28" i="57"/>
  <c r="AX29" i="57"/>
  <c r="BF27" i="58"/>
  <c r="AS27" i="58"/>
  <c r="BS27" i="58"/>
  <c r="AT29" i="58"/>
  <c r="DA26" i="58"/>
  <c r="BT26" i="58"/>
  <c r="CV30" i="54"/>
  <c r="BG27" i="58"/>
  <c r="BB29" i="58"/>
  <c r="AQ28" i="58"/>
  <c r="BJ27" i="59"/>
  <c r="BM27" i="56"/>
  <c r="BF25" i="56"/>
  <c r="BA26" i="56"/>
  <c r="BC28" i="56"/>
  <c r="BM30" i="56"/>
  <c r="BB26" i="56"/>
  <c r="BL28" i="56"/>
  <c r="AJ32" i="53" s="1"/>
  <c r="BN30" i="56"/>
  <c r="AP28" i="56"/>
  <c r="AY28" i="56"/>
  <c r="AX29" i="56"/>
  <c r="BB26" i="58"/>
  <c r="BA29" i="58"/>
  <c r="BO30" i="58"/>
  <c r="BP27" i="58"/>
  <c r="BN28" i="58"/>
  <c r="AL32" i="53" s="1"/>
  <c r="AR25" i="58"/>
  <c r="AT27" i="58"/>
  <c r="BA25" i="58"/>
  <c r="BK27" i="58"/>
  <c r="BM29" i="58"/>
  <c r="BB25" i="58"/>
  <c r="AR26" i="58"/>
  <c r="AR28" i="56"/>
  <c r="CY25" i="58"/>
  <c r="BR25" i="58"/>
  <c r="AN26" i="58"/>
  <c r="BD30" i="58"/>
  <c r="AP27" i="58"/>
  <c r="AO25" i="58"/>
  <c r="AT26" i="58"/>
  <c r="BN27" i="58"/>
  <c r="AL31" i="53" s="1"/>
  <c r="AN25" i="58"/>
  <c r="BC30" i="58"/>
  <c r="AP30" i="58"/>
  <c r="AU26" i="58"/>
  <c r="AX25" i="58"/>
  <c r="BL25" i="58"/>
  <c r="BD25" i="58"/>
  <c r="AV25" i="58"/>
  <c r="AS26" i="58"/>
  <c r="BA26" i="58"/>
  <c r="BI26" i="58"/>
  <c r="AM26" i="58"/>
  <c r="AQ25" i="58"/>
  <c r="AN28" i="58"/>
  <c r="AO28" i="58"/>
  <c r="AU28" i="58"/>
  <c r="BC28" i="58"/>
  <c r="BK28" i="58"/>
  <c r="AM28" i="58"/>
  <c r="AM29" i="58"/>
  <c r="AR29" i="58"/>
  <c r="AZ29" i="58"/>
  <c r="BH29" i="58"/>
  <c r="BP29" i="58"/>
  <c r="AW28" i="58"/>
  <c r="BK28" i="57"/>
  <c r="BI27" i="57"/>
  <c r="AZ29" i="57"/>
  <c r="AT29" i="57"/>
  <c r="BC29" i="57"/>
  <c r="BI29" i="57"/>
  <c r="AX25" i="57"/>
  <c r="AR26" i="57"/>
  <c r="BM27" i="57"/>
  <c r="BH29" i="57"/>
  <c r="AS29" i="57"/>
  <c r="BB29" i="57"/>
  <c r="BM26" i="57"/>
  <c r="BL29" i="57"/>
  <c r="AK33" i="53" s="1"/>
  <c r="AY29" i="57"/>
  <c r="AW25" i="57"/>
  <c r="AN29" i="57"/>
  <c r="AN26" i="57"/>
  <c r="BL25" i="57"/>
  <c r="BM25" i="57"/>
  <c r="AP25" i="57"/>
  <c r="BA28" i="57"/>
  <c r="BI26" i="57"/>
  <c r="AQ27" i="57"/>
  <c r="AP29" i="57"/>
  <c r="BG27" i="57"/>
  <c r="AM29" i="57"/>
  <c r="AL28" i="57"/>
  <c r="AM28" i="57"/>
  <c r="AR28" i="57"/>
  <c r="AZ28" i="57"/>
  <c r="BH28" i="57"/>
  <c r="BK25" i="57"/>
  <c r="BJ28" i="57"/>
  <c r="AZ25" i="57"/>
  <c r="AT26" i="57"/>
  <c r="BD28" i="57"/>
  <c r="AZ27" i="57"/>
  <c r="AV26" i="57"/>
  <c r="AX28" i="57"/>
  <c r="BB27" i="57"/>
  <c r="BG26" i="57"/>
  <c r="BI28" i="57"/>
  <c r="BA25" i="57"/>
  <c r="AS26" i="57"/>
  <c r="AO25" i="57"/>
  <c r="AK25" i="57"/>
  <c r="AN25" i="57"/>
  <c r="AS25" i="57"/>
  <c r="BI25" i="57"/>
  <c r="AZ26" i="57"/>
  <c r="AX27" i="57"/>
  <c r="BH25" i="57"/>
  <c r="BB26" i="57"/>
  <c r="BL28" i="57"/>
  <c r="AK32" i="53" s="1"/>
  <c r="BF25" i="57"/>
  <c r="BH27" i="57"/>
  <c r="BJ29" i="57"/>
  <c r="BD26" i="57"/>
  <c r="BF28" i="57"/>
  <c r="BG28" i="57"/>
  <c r="AY28" i="57"/>
  <c r="AQ30" i="57"/>
  <c r="AY30" i="57"/>
  <c r="BG30" i="57"/>
  <c r="AR30" i="57"/>
  <c r="AZ30" i="57"/>
  <c r="BH30" i="57"/>
  <c r="AW30" i="57"/>
  <c r="AK30" i="57"/>
  <c r="AS30" i="57"/>
  <c r="BA30" i="57"/>
  <c r="BI30" i="57"/>
  <c r="BM30" i="57"/>
  <c r="AL30" i="57"/>
  <c r="AT30" i="57"/>
  <c r="BB30" i="57"/>
  <c r="BJ30" i="57"/>
  <c r="AM30" i="57"/>
  <c r="AU30" i="57"/>
  <c r="BC30" i="57"/>
  <c r="BK30" i="57"/>
  <c r="AO30" i="57"/>
  <c r="BE30" i="57"/>
  <c r="AN30" i="57"/>
  <c r="AV30" i="57"/>
  <c r="BD30" i="57"/>
  <c r="BL30" i="57"/>
  <c r="AK34" i="53" s="1"/>
  <c r="AP30" i="57"/>
  <c r="AX30" i="57"/>
  <c r="BF30" i="57"/>
  <c r="BN30" i="57"/>
  <c r="BH26" i="57"/>
  <c r="BG29" i="57"/>
  <c r="BF27" i="57"/>
  <c r="AW26" i="57"/>
  <c r="BJ26" i="57"/>
  <c r="BN25" i="57"/>
  <c r="AO28" i="57"/>
  <c r="BE26" i="57"/>
  <c r="BL26" i="57"/>
  <c r="BN28" i="57"/>
  <c r="AL25" i="57"/>
  <c r="AV27" i="57"/>
  <c r="AW27" i="57"/>
  <c r="AT27" i="57"/>
  <c r="BN27" i="57"/>
  <c r="BJ27" i="57"/>
  <c r="AM26" i="57"/>
  <c r="AW28" i="57"/>
  <c r="AT25" i="57"/>
  <c r="BD27" i="57"/>
  <c r="BF29" i="57"/>
  <c r="AL26" i="57"/>
  <c r="AK26" i="57"/>
  <c r="AP26" i="57"/>
  <c r="AX26" i="57"/>
  <c r="BF26" i="57"/>
  <c r="BN26" i="57"/>
  <c r="AM25" i="57"/>
  <c r="AO27" i="57"/>
  <c r="AM27" i="57"/>
  <c r="AU27" i="57"/>
  <c r="BC27" i="57"/>
  <c r="BK27" i="57"/>
  <c r="AQ29" i="57"/>
  <c r="AO29" i="57"/>
  <c r="AW29" i="57"/>
  <c r="BE29" i="57"/>
  <c r="BM29" i="57"/>
  <c r="AO26" i="57"/>
  <c r="BE27" i="57"/>
  <c r="BD25" i="57"/>
  <c r="BC28" i="57"/>
  <c r="AY27" i="57"/>
  <c r="AU26" i="57"/>
  <c r="BE28" i="57"/>
  <c r="AQ25" i="57"/>
  <c r="AS27" i="57"/>
  <c r="BB25" i="57"/>
  <c r="BL27" i="57"/>
  <c r="AK31" i="53" s="1"/>
  <c r="BN29" i="57"/>
  <c r="AR29" i="57"/>
  <c r="AV29" i="57"/>
  <c r="BM28" i="57"/>
  <c r="AK27" i="53" s="1"/>
  <c r="AY25" i="57"/>
  <c r="BA27" i="57"/>
  <c r="BJ25" i="57"/>
  <c r="AK28" i="57"/>
  <c r="AQ28" i="57"/>
  <c r="AV25" i="57"/>
  <c r="AU25" i="57"/>
  <c r="AT28" i="57"/>
  <c r="BA26" i="57"/>
  <c r="BE25" i="57"/>
  <c r="AN28" i="57"/>
  <c r="BK26" i="57"/>
  <c r="BG25" i="57"/>
  <c r="BK29" i="57"/>
  <c r="AQ26" i="57"/>
  <c r="AS28" i="57"/>
  <c r="AU28" i="57"/>
  <c r="AZ27" i="59"/>
  <c r="AZ29" i="59"/>
  <c r="BI28" i="59"/>
  <c r="BK28" i="59"/>
  <c r="AN26" i="59"/>
  <c r="AY28" i="59"/>
  <c r="AN27" i="59"/>
  <c r="BO27" i="59"/>
  <c r="CS27" i="59" s="1"/>
  <c r="AM31" i="53" s="1"/>
  <c r="BA27" i="59"/>
  <c r="AW29" i="59"/>
  <c r="AU29" i="59"/>
  <c r="AK27" i="59"/>
  <c r="BE27" i="59"/>
  <c r="AP28" i="59"/>
  <c r="AP29" i="59"/>
  <c r="AX25" i="59"/>
  <c r="BE26" i="59"/>
  <c r="AX28" i="59"/>
  <c r="BI25" i="59"/>
  <c r="AX29" i="59"/>
  <c r="BB28" i="59"/>
  <c r="BK26" i="59"/>
  <c r="BH30" i="59"/>
  <c r="AY26" i="59"/>
  <c r="BK29" i="59"/>
  <c r="BL25" i="59"/>
  <c r="AZ25" i="59"/>
  <c r="BA26" i="59"/>
  <c r="AR26" i="59"/>
  <c r="AU28" i="59"/>
  <c r="AY25" i="59"/>
  <c r="BD28" i="59"/>
  <c r="BA29" i="59"/>
  <c r="BG29" i="59"/>
  <c r="BM27" i="59"/>
  <c r="AS26" i="59"/>
  <c r="BC28" i="59"/>
  <c r="BJ26" i="59"/>
  <c r="BL28" i="59"/>
  <c r="AR27" i="59"/>
  <c r="BG25" i="59"/>
  <c r="BI27" i="59"/>
  <c r="AO26" i="59"/>
  <c r="AQ28" i="59"/>
  <c r="BG26" i="59"/>
  <c r="BA30" i="59"/>
  <c r="BF29" i="59"/>
  <c r="BH29" i="59"/>
  <c r="BI29" i="59"/>
  <c r="BB29" i="59"/>
  <c r="BC29" i="59"/>
  <c r="CS25" i="59"/>
  <c r="BA25" i="59"/>
  <c r="BG28" i="59"/>
  <c r="AL26" i="59"/>
  <c r="BI26" i="59"/>
  <c r="AP27" i="59"/>
  <c r="AY27" i="59"/>
  <c r="BD26" i="59"/>
  <c r="AT25" i="59"/>
  <c r="BM29" i="59"/>
  <c r="AW30" i="59"/>
  <c r="BF30" i="59"/>
  <c r="AY30" i="59"/>
  <c r="AO25" i="59"/>
  <c r="AP25" i="59"/>
  <c r="AM25" i="59"/>
  <c r="AK25" i="59"/>
  <c r="AL25" i="59"/>
  <c r="AN25" i="59"/>
  <c r="AO28" i="59"/>
  <c r="AR28" i="59"/>
  <c r="AZ28" i="59"/>
  <c r="BH28" i="59"/>
  <c r="AK28" i="59"/>
  <c r="AM28" i="59"/>
  <c r="AL28" i="59"/>
  <c r="AG32" i="53" s="1"/>
  <c r="AN29" i="59"/>
  <c r="BJ28" i="59"/>
  <c r="AQ27" i="59"/>
  <c r="AV27" i="59"/>
  <c r="AO30" i="59"/>
  <c r="AQ30" i="59"/>
  <c r="BK25" i="59"/>
  <c r="AW25" i="59"/>
  <c r="BF25" i="59"/>
  <c r="AW28" i="59"/>
  <c r="BF28" i="59"/>
  <c r="BM26" i="59"/>
  <c r="BD27" i="59"/>
  <c r="AM30" i="59"/>
  <c r="AZ30" i="59"/>
  <c r="AZ26" i="59"/>
  <c r="AM27" i="59"/>
  <c r="AX27" i="59"/>
  <c r="BE25" i="59"/>
  <c r="BG27" i="59"/>
  <c r="BN25" i="59"/>
  <c r="BE28" i="59"/>
  <c r="BL26" i="59"/>
  <c r="BN28" i="59"/>
  <c r="AL27" i="59"/>
  <c r="AG31" i="53" s="1"/>
  <c r="BB25" i="59"/>
  <c r="BL27" i="59"/>
  <c r="AT30" i="59"/>
  <c r="AU30" i="59"/>
  <c r="BE30" i="59"/>
  <c r="BN30" i="59"/>
  <c r="BG30" i="59"/>
  <c r="BP30" i="59"/>
  <c r="CS30" i="59" s="1"/>
  <c r="AM34" i="53" s="1"/>
  <c r="AO27" i="59"/>
  <c r="BC27" i="59"/>
  <c r="BK27" i="59"/>
  <c r="AU27" i="59"/>
  <c r="AT28" i="59"/>
  <c r="BF26" i="59"/>
  <c r="BH27" i="59"/>
  <c r="BE29" i="59"/>
  <c r="AS25" i="59"/>
  <c r="BH26" i="59"/>
  <c r="AV25" i="59"/>
  <c r="BF27" i="59"/>
  <c r="BM25" i="59"/>
  <c r="AU26" i="59"/>
  <c r="AR25" i="59"/>
  <c r="BJ25" i="59"/>
  <c r="AS28" i="59"/>
  <c r="BB30" i="59"/>
  <c r="BC30" i="59"/>
  <c r="BM30" i="59"/>
  <c r="AS30" i="59"/>
  <c r="BD29" i="59"/>
  <c r="BN26" i="59"/>
  <c r="AV29" i="59"/>
  <c r="AU25" i="59"/>
  <c r="AY29" i="59"/>
  <c r="AX26" i="59"/>
  <c r="BC25" i="59"/>
  <c r="BK30" i="59"/>
  <c r="AX30" i="59"/>
  <c r="AR30" i="59"/>
  <c r="BM28" i="59"/>
  <c r="AT27" i="59"/>
  <c r="AW27" i="59"/>
  <c r="BD25" i="59"/>
  <c r="BN27" i="59"/>
  <c r="AT26" i="59"/>
  <c r="AV28" i="59"/>
  <c r="BC26" i="59"/>
  <c r="AQ25" i="59"/>
  <c r="AS27" i="59"/>
  <c r="BB27" i="59"/>
  <c r="AQ26" i="59"/>
  <c r="BA28" i="59"/>
  <c r="BJ30" i="59"/>
  <c r="AR29" i="59"/>
  <c r="AS29" i="59"/>
  <c r="AL29" i="59"/>
  <c r="AG33" i="53" s="1"/>
  <c r="AM29" i="59"/>
  <c r="BL29" i="59"/>
  <c r="BP26" i="59"/>
  <c r="CS26" i="59" s="1"/>
  <c r="AQ29" i="59"/>
  <c r="AL30" i="59"/>
  <c r="AG34" i="53" s="1"/>
  <c r="BD30" i="59"/>
  <c r="BL30" i="59"/>
  <c r="AK30" i="59"/>
  <c r="AN30" i="59"/>
  <c r="AV30" i="59"/>
  <c r="AP26" i="59"/>
  <c r="BR28" i="59"/>
  <c r="CS28" i="59" s="1"/>
  <c r="AO29" i="59"/>
  <c r="AL27" i="53" l="1"/>
  <c r="AG27" i="53"/>
  <c r="AJ27" i="53"/>
  <c r="CI41" i="58"/>
  <c r="DP41" i="58"/>
  <c r="CH40" i="58"/>
  <c r="DO40" i="58"/>
  <c r="CH42" i="58"/>
  <c r="DO42" i="58"/>
  <c r="CH39" i="58"/>
  <c r="DO39" i="58"/>
  <c r="CF40" i="57"/>
  <c r="DM40" i="57"/>
  <c r="CF41" i="57"/>
  <c r="DM41" i="57"/>
  <c r="CG39" i="57"/>
  <c r="DN39" i="57"/>
  <c r="CG42" i="57"/>
  <c r="DN42" i="57"/>
  <c r="DM41" i="56"/>
  <c r="CF41" i="56"/>
  <c r="CF39" i="56"/>
  <c r="DM39" i="56"/>
  <c r="CF40" i="56"/>
  <c r="DM40" i="56"/>
  <c r="DN42" i="56"/>
  <c r="CG42" i="56"/>
  <c r="CG42" i="54"/>
  <c r="DN42" i="54"/>
  <c r="CF40" i="54"/>
  <c r="DM40" i="54"/>
  <c r="CF39" i="54"/>
  <c r="DM39" i="54"/>
  <c r="CF41" i="54"/>
  <c r="DM41" i="54"/>
  <c r="AM32" i="53"/>
  <c r="AM27" i="53"/>
  <c r="AG30" i="53"/>
  <c r="AK30" i="53"/>
  <c r="AJ30" i="53"/>
  <c r="AM30" i="53"/>
  <c r="AL30" i="53"/>
  <c r="DC30" i="55"/>
  <c r="DC29" i="55"/>
  <c r="CF36" i="58"/>
  <c r="DM36" i="58"/>
  <c r="CG35" i="58"/>
  <c r="DN35" i="58"/>
  <c r="CG37" i="58"/>
  <c r="DN37" i="58"/>
  <c r="CF33" i="58"/>
  <c r="DM33" i="58"/>
  <c r="CF34" i="58"/>
  <c r="DM34" i="58"/>
  <c r="CF31" i="58"/>
  <c r="DM31" i="58"/>
  <c r="DN38" i="58"/>
  <c r="CG38" i="58"/>
  <c r="CH32" i="58"/>
  <c r="DO32" i="58"/>
  <c r="CE38" i="57"/>
  <c r="DL38" i="57"/>
  <c r="DL32" i="57"/>
  <c r="CE32" i="57"/>
  <c r="CD34" i="57"/>
  <c r="DK34" i="57"/>
  <c r="DK37" i="57"/>
  <c r="CD37" i="57"/>
  <c r="CD31" i="57"/>
  <c r="DK31" i="57"/>
  <c r="CE33" i="57"/>
  <c r="DL33" i="57"/>
  <c r="DL36" i="57"/>
  <c r="CE36" i="57"/>
  <c r="CD35" i="57"/>
  <c r="DK35" i="57"/>
  <c r="CD34" i="56"/>
  <c r="DK34" i="56"/>
  <c r="CD31" i="56"/>
  <c r="DK31" i="56"/>
  <c r="CE33" i="56"/>
  <c r="DL33" i="56"/>
  <c r="CD37" i="56"/>
  <c r="DK37" i="56"/>
  <c r="CE35" i="56"/>
  <c r="DL35" i="56"/>
  <c r="CF32" i="56"/>
  <c r="DM32" i="56"/>
  <c r="CE38" i="56"/>
  <c r="DL38" i="56"/>
  <c r="CD36" i="56"/>
  <c r="DK36" i="56"/>
  <c r="CD32" i="54"/>
  <c r="DK32" i="54"/>
  <c r="CD37" i="54"/>
  <c r="DK37" i="54"/>
  <c r="CE33" i="54"/>
  <c r="DL33" i="54"/>
  <c r="CD35" i="54"/>
  <c r="DK35" i="54"/>
  <c r="CD38" i="54"/>
  <c r="DK38" i="54"/>
  <c r="CD36" i="54"/>
  <c r="DK36" i="54"/>
  <c r="CD34" i="54"/>
  <c r="DK34" i="54"/>
  <c r="CD31" i="54"/>
  <c r="DK31" i="54"/>
  <c r="CS29" i="59"/>
  <c r="AM33" i="53" s="1"/>
  <c r="CU28" i="58"/>
  <c r="CX28" i="57"/>
  <c r="BQ28" i="57"/>
  <c r="CZ30" i="58"/>
  <c r="BS30" i="58"/>
  <c r="CX29" i="54"/>
  <c r="CX29" i="56"/>
  <c r="BQ29" i="56"/>
  <c r="CX27" i="57"/>
  <c r="BQ27" i="57"/>
  <c r="CX25" i="57"/>
  <c r="BQ25" i="57"/>
  <c r="CZ29" i="58"/>
  <c r="BS29" i="58"/>
  <c r="CW30" i="54"/>
  <c r="CX28" i="56"/>
  <c r="BQ28" i="56"/>
  <c r="CX27" i="56"/>
  <c r="BQ27" i="56"/>
  <c r="CX30" i="56"/>
  <c r="BQ30" i="56"/>
  <c r="CW28" i="54"/>
  <c r="EA28" i="55"/>
  <c r="CX25" i="56"/>
  <c r="BQ25" i="56"/>
  <c r="CW26" i="54"/>
  <c r="CU27" i="58"/>
  <c r="CX27" i="54"/>
  <c r="CZ25" i="58"/>
  <c r="BS25" i="58"/>
  <c r="DB26" i="58"/>
  <c r="BU26" i="58"/>
  <c r="CX29" i="57"/>
  <c r="BQ29" i="57"/>
  <c r="CX25" i="54"/>
  <c r="CX30" i="57"/>
  <c r="BQ30" i="57"/>
  <c r="CX26" i="57"/>
  <c r="BQ26" i="57"/>
  <c r="CX26" i="56"/>
  <c r="BQ26" i="56"/>
  <c r="J15" i="12"/>
  <c r="J14" i="12"/>
  <c r="J13" i="12"/>
  <c r="J12" i="12"/>
  <c r="J10" i="12"/>
  <c r="AR27" i="53" l="1"/>
  <c r="CI42" i="58"/>
  <c r="DP42" i="58"/>
  <c r="CI39" i="58"/>
  <c r="DP39" i="58"/>
  <c r="CI40" i="58"/>
  <c r="DP40" i="58"/>
  <c r="CJ41" i="58"/>
  <c r="DQ41" i="58"/>
  <c r="CG41" i="57"/>
  <c r="DN41" i="57"/>
  <c r="CH42" i="57"/>
  <c r="DO42" i="57"/>
  <c r="CG40" i="57"/>
  <c r="DN40" i="57"/>
  <c r="DO39" i="57"/>
  <c r="CH39" i="57"/>
  <c r="CG40" i="56"/>
  <c r="DN40" i="56"/>
  <c r="CG39" i="56"/>
  <c r="DN39" i="56"/>
  <c r="CG41" i="56"/>
  <c r="DN41" i="56"/>
  <c r="CH42" i="56"/>
  <c r="DO42" i="56"/>
  <c r="CG39" i="54"/>
  <c r="DN39" i="54"/>
  <c r="CG40" i="54"/>
  <c r="DN40" i="54"/>
  <c r="CG41" i="54"/>
  <c r="DN41" i="54"/>
  <c r="CH42" i="54"/>
  <c r="DO42" i="54"/>
  <c r="DD29" i="55"/>
  <c r="DD30" i="55"/>
  <c r="CG33" i="58"/>
  <c r="DN33" i="58"/>
  <c r="CH37" i="58"/>
  <c r="DO37" i="58"/>
  <c r="CI32" i="58"/>
  <c r="DP32" i="58"/>
  <c r="CH38" i="58"/>
  <c r="DO38" i="58"/>
  <c r="CG31" i="58"/>
  <c r="DN31" i="58"/>
  <c r="CH35" i="58"/>
  <c r="DO35" i="58"/>
  <c r="CG34" i="58"/>
  <c r="DN34" i="58"/>
  <c r="CG36" i="58"/>
  <c r="DN36" i="58"/>
  <c r="CE35" i="57"/>
  <c r="DL35" i="57"/>
  <c r="CE37" i="57"/>
  <c r="DL37" i="57"/>
  <c r="CE34" i="57"/>
  <c r="DL34" i="57"/>
  <c r="CF36" i="57"/>
  <c r="DM36" i="57"/>
  <c r="CF33" i="57"/>
  <c r="DM33" i="57"/>
  <c r="CF32" i="57"/>
  <c r="DM32" i="57"/>
  <c r="CE31" i="57"/>
  <c r="DL31" i="57"/>
  <c r="CF38" i="57"/>
  <c r="DM38" i="57"/>
  <c r="CE36" i="56"/>
  <c r="DL36" i="56"/>
  <c r="CE37" i="56"/>
  <c r="DL37" i="56"/>
  <c r="CF33" i="56"/>
  <c r="DM33" i="56"/>
  <c r="CG32" i="56"/>
  <c r="DN32" i="56"/>
  <c r="CE31" i="56"/>
  <c r="DL31" i="56"/>
  <c r="CF38" i="56"/>
  <c r="DM38" i="56"/>
  <c r="CF35" i="56"/>
  <c r="DM35" i="56"/>
  <c r="CE34" i="56"/>
  <c r="DL34" i="56"/>
  <c r="CF33" i="54"/>
  <c r="DM33" i="54"/>
  <c r="CE35" i="54"/>
  <c r="DL35" i="54"/>
  <c r="CE34" i="54"/>
  <c r="DL34" i="54"/>
  <c r="CE36" i="54"/>
  <c r="DL36" i="54"/>
  <c r="CE37" i="54"/>
  <c r="DL37" i="54"/>
  <c r="CE31" i="54"/>
  <c r="DL31" i="54"/>
  <c r="CE38" i="54"/>
  <c r="DL38" i="54"/>
  <c r="CE32" i="54"/>
  <c r="DL32" i="54"/>
  <c r="DA29" i="58"/>
  <c r="BT29" i="58"/>
  <c r="CY25" i="54"/>
  <c r="DA25" i="58"/>
  <c r="BT25" i="58"/>
  <c r="CY25" i="56"/>
  <c r="BR25" i="56"/>
  <c r="CY27" i="56"/>
  <c r="BR27" i="56"/>
  <c r="DA30" i="58"/>
  <c r="BT30" i="58"/>
  <c r="CY26" i="56"/>
  <c r="BR26" i="56"/>
  <c r="CY27" i="57"/>
  <c r="BR27" i="57"/>
  <c r="CY27" i="54"/>
  <c r="EB28" i="55"/>
  <c r="CY28" i="56"/>
  <c r="BR28" i="56"/>
  <c r="CY28" i="57"/>
  <c r="BR28" i="57"/>
  <c r="CY26" i="57"/>
  <c r="BR26" i="57"/>
  <c r="CY29" i="56"/>
  <c r="BR29" i="56"/>
  <c r="CY29" i="57"/>
  <c r="BR29" i="57"/>
  <c r="CX28" i="54"/>
  <c r="CY30" i="57"/>
  <c r="BR30" i="57"/>
  <c r="CX26" i="54"/>
  <c r="CX30" i="54"/>
  <c r="CY29" i="54"/>
  <c r="DC26" i="58"/>
  <c r="BV26" i="58"/>
  <c r="CY30" i="56"/>
  <c r="BR30" i="56"/>
  <c r="CY25" i="57"/>
  <c r="BR25" i="57"/>
  <c r="K5" i="12"/>
  <c r="CJ40" i="58" l="1"/>
  <c r="DQ40" i="58"/>
  <c r="CK41" i="58"/>
  <c r="DR41" i="58"/>
  <c r="CJ39" i="58"/>
  <c r="DQ39" i="58"/>
  <c r="CJ42" i="58"/>
  <c r="DQ42" i="58"/>
  <c r="CI39" i="57"/>
  <c r="DP39" i="57"/>
  <c r="CH40" i="57"/>
  <c r="DO40" i="57"/>
  <c r="CI42" i="57"/>
  <c r="DP42" i="57"/>
  <c r="CH41" i="57"/>
  <c r="DO41" i="57"/>
  <c r="DO41" i="56"/>
  <c r="CH41" i="56"/>
  <c r="DP42" i="56"/>
  <c r="CI42" i="56"/>
  <c r="CH39" i="56"/>
  <c r="DO39" i="56"/>
  <c r="CH40" i="56"/>
  <c r="DO40" i="56"/>
  <c r="CH41" i="54"/>
  <c r="DO41" i="54"/>
  <c r="CI42" i="54"/>
  <c r="DP42" i="54"/>
  <c r="CH40" i="54"/>
  <c r="DO40" i="54"/>
  <c r="CH39" i="54"/>
  <c r="DO39" i="54"/>
  <c r="DE29" i="55"/>
  <c r="DE30" i="55"/>
  <c r="DO36" i="58"/>
  <c r="CH36" i="58"/>
  <c r="DP38" i="58"/>
  <c r="CI38" i="58"/>
  <c r="CH34" i="58"/>
  <c r="DO34" i="58"/>
  <c r="CJ32" i="58"/>
  <c r="DQ32" i="58"/>
  <c r="CI35" i="58"/>
  <c r="DP35" i="58"/>
  <c r="CI37" i="58"/>
  <c r="DP37" i="58"/>
  <c r="CH31" i="58"/>
  <c r="DO31" i="58"/>
  <c r="CH33" i="58"/>
  <c r="DO33" i="58"/>
  <c r="CG38" i="57"/>
  <c r="DN38" i="57"/>
  <c r="CG36" i="57"/>
  <c r="DN36" i="57"/>
  <c r="CF34" i="57"/>
  <c r="DM34" i="57"/>
  <c r="DM31" i="57"/>
  <c r="CF31" i="57"/>
  <c r="CG32" i="57"/>
  <c r="DN32" i="57"/>
  <c r="CF37" i="57"/>
  <c r="DM37" i="57"/>
  <c r="CG33" i="57"/>
  <c r="DN33" i="57"/>
  <c r="CF35" i="57"/>
  <c r="DM35" i="57"/>
  <c r="DN33" i="56"/>
  <c r="CG33" i="56"/>
  <c r="CF34" i="56"/>
  <c r="DM34" i="56"/>
  <c r="CG38" i="56"/>
  <c r="DN38" i="56"/>
  <c r="CF37" i="56"/>
  <c r="DM37" i="56"/>
  <c r="CH32" i="56"/>
  <c r="DO32" i="56"/>
  <c r="CG35" i="56"/>
  <c r="DN35" i="56"/>
  <c r="DM31" i="56"/>
  <c r="CF31" i="56"/>
  <c r="CF36" i="56"/>
  <c r="DM36" i="56"/>
  <c r="CF36" i="54"/>
  <c r="DM36" i="54"/>
  <c r="CF34" i="54"/>
  <c r="DM34" i="54"/>
  <c r="CF38" i="54"/>
  <c r="DM38" i="54"/>
  <c r="CF31" i="54"/>
  <c r="DM31" i="54"/>
  <c r="CF35" i="54"/>
  <c r="DM35" i="54"/>
  <c r="CF32" i="54"/>
  <c r="DM32" i="54"/>
  <c r="CF37" i="54"/>
  <c r="DM37" i="54"/>
  <c r="CG33" i="54"/>
  <c r="DN33" i="54"/>
  <c r="CZ29" i="54"/>
  <c r="CZ28" i="57"/>
  <c r="BS28" i="57"/>
  <c r="CZ25" i="56"/>
  <c r="BS25" i="56"/>
  <c r="CZ25" i="57"/>
  <c r="BS25" i="57"/>
  <c r="CY30" i="54"/>
  <c r="CZ29" i="57"/>
  <c r="BS29" i="57"/>
  <c r="CZ28" i="56"/>
  <c r="BS28" i="56"/>
  <c r="CZ26" i="56"/>
  <c r="BS26" i="56"/>
  <c r="DB25" i="58"/>
  <c r="BU25" i="58"/>
  <c r="CY26" i="54"/>
  <c r="CZ29" i="56"/>
  <c r="BS29" i="56"/>
  <c r="EC28" i="55"/>
  <c r="DB30" i="58"/>
  <c r="BU30" i="58"/>
  <c r="CZ25" i="54"/>
  <c r="CY28" i="54"/>
  <c r="CZ27" i="57"/>
  <c r="BS27" i="57"/>
  <c r="CZ30" i="56"/>
  <c r="BS30" i="56"/>
  <c r="DD26" i="58"/>
  <c r="BW26" i="58"/>
  <c r="CZ30" i="57"/>
  <c r="BS30" i="57"/>
  <c r="CZ26" i="57"/>
  <c r="BS26" i="57"/>
  <c r="CZ27" i="54"/>
  <c r="CZ27" i="56"/>
  <c r="BS27" i="56"/>
  <c r="DB29" i="58"/>
  <c r="BU29" i="58"/>
  <c r="L5" i="12"/>
  <c r="K10" i="12" s="1"/>
  <c r="V5" i="12"/>
  <c r="CK39" i="58" l="1"/>
  <c r="DR39" i="58"/>
  <c r="CL41" i="58"/>
  <c r="DS41" i="58"/>
  <c r="CK42" i="58"/>
  <c r="DR42" i="58"/>
  <c r="CK40" i="58"/>
  <c r="DR40" i="58"/>
  <c r="CI41" i="57"/>
  <c r="DP41" i="57"/>
  <c r="CI40" i="57"/>
  <c r="DP40" i="57"/>
  <c r="CJ42" i="57"/>
  <c r="DQ42" i="57"/>
  <c r="CJ39" i="57"/>
  <c r="DQ39" i="57"/>
  <c r="CI39" i="56"/>
  <c r="DP39" i="56"/>
  <c r="CJ42" i="56"/>
  <c r="DQ42" i="56"/>
  <c r="DP40" i="56"/>
  <c r="CI40" i="56"/>
  <c r="CI41" i="56"/>
  <c r="DP41" i="56"/>
  <c r="CI40" i="54"/>
  <c r="DP40" i="54"/>
  <c r="CJ42" i="54"/>
  <c r="DQ42" i="54"/>
  <c r="CI39" i="54"/>
  <c r="DP39" i="54"/>
  <c r="CI41" i="54"/>
  <c r="DP41" i="54"/>
  <c r="DF30" i="55"/>
  <c r="DF29" i="55"/>
  <c r="CI31" i="58"/>
  <c r="DP31" i="58"/>
  <c r="CI34" i="58"/>
  <c r="DP34" i="58"/>
  <c r="CJ37" i="58"/>
  <c r="DQ37" i="58"/>
  <c r="DQ38" i="58"/>
  <c r="CJ38" i="58"/>
  <c r="CK32" i="58"/>
  <c r="DR32" i="58"/>
  <c r="CJ35" i="58"/>
  <c r="DQ35" i="58"/>
  <c r="CI33" i="58"/>
  <c r="DP33" i="58"/>
  <c r="CI36" i="58"/>
  <c r="DP36" i="58"/>
  <c r="CG31" i="57"/>
  <c r="DN31" i="57"/>
  <c r="CH33" i="57"/>
  <c r="DO33" i="57"/>
  <c r="CG34" i="57"/>
  <c r="DN34" i="57"/>
  <c r="CG35" i="57"/>
  <c r="DN35" i="57"/>
  <c r="DN37" i="57"/>
  <c r="CG37" i="57"/>
  <c r="CH36" i="57"/>
  <c r="DO36" i="57"/>
  <c r="CH32" i="57"/>
  <c r="DO32" i="57"/>
  <c r="CH38" i="57"/>
  <c r="DO38" i="57"/>
  <c r="CH38" i="56"/>
  <c r="DO38" i="56"/>
  <c r="CG36" i="56"/>
  <c r="DN36" i="56"/>
  <c r="CH35" i="56"/>
  <c r="DO35" i="56"/>
  <c r="CG34" i="56"/>
  <c r="DN34" i="56"/>
  <c r="CG37" i="56"/>
  <c r="DN37" i="56"/>
  <c r="DN31" i="56"/>
  <c r="CG31" i="56"/>
  <c r="CI32" i="56"/>
  <c r="DP32" i="56"/>
  <c r="CH33" i="56"/>
  <c r="DO33" i="56"/>
  <c r="DN38" i="54"/>
  <c r="CG38" i="54"/>
  <c r="CG32" i="54"/>
  <c r="DN32" i="54"/>
  <c r="CG34" i="54"/>
  <c r="DN34" i="54"/>
  <c r="CG31" i="54"/>
  <c r="DN31" i="54"/>
  <c r="CH33" i="54"/>
  <c r="DO33" i="54"/>
  <c r="CG35" i="54"/>
  <c r="DN35" i="54"/>
  <c r="CG36" i="54"/>
  <c r="DN36" i="54"/>
  <c r="CG37" i="54"/>
  <c r="DN37" i="54"/>
  <c r="DC25" i="58"/>
  <c r="BV25" i="58"/>
  <c r="DA30" i="57"/>
  <c r="BT30" i="57"/>
  <c r="DA29" i="57"/>
  <c r="BT29" i="57"/>
  <c r="DA28" i="57"/>
  <c r="BT28" i="57"/>
  <c r="DA29" i="54"/>
  <c r="DC29" i="58"/>
  <c r="BV29" i="58"/>
  <c r="DA26" i="57"/>
  <c r="BT26" i="57"/>
  <c r="DC30" i="58"/>
  <c r="BV30" i="58"/>
  <c r="CZ28" i="54"/>
  <c r="DA26" i="56"/>
  <c r="BT26" i="56"/>
  <c r="DA25" i="57"/>
  <c r="BT25" i="57"/>
  <c r="DA27" i="57"/>
  <c r="BT27" i="57"/>
  <c r="DA27" i="56"/>
  <c r="BT27" i="56"/>
  <c r="DE26" i="58"/>
  <c r="BX26" i="58"/>
  <c r="DA29" i="56"/>
  <c r="BT29" i="56"/>
  <c r="DA28" i="56"/>
  <c r="BT28" i="56"/>
  <c r="DA25" i="56"/>
  <c r="BT25" i="56"/>
  <c r="CZ30" i="54"/>
  <c r="DA27" i="54"/>
  <c r="DA30" i="56"/>
  <c r="BT30" i="56"/>
  <c r="DA25" i="54"/>
  <c r="CZ26" i="54"/>
  <c r="F2" i="54"/>
  <c r="K2" i="55"/>
  <c r="J2" i="55"/>
  <c r="H2" i="55"/>
  <c r="F2" i="55"/>
  <c r="F2" i="56"/>
  <c r="F2" i="57"/>
  <c r="H2" i="58"/>
  <c r="G2" i="58"/>
  <c r="F2" i="58"/>
  <c r="CL42" i="58" l="1"/>
  <c r="DS42" i="58"/>
  <c r="CL40" i="58"/>
  <c r="DS40" i="58"/>
  <c r="CM41" i="58"/>
  <c r="DT41" i="58"/>
  <c r="CL39" i="58"/>
  <c r="DS39" i="58"/>
  <c r="CK42" i="57"/>
  <c r="DR42" i="57"/>
  <c r="CJ40" i="57"/>
  <c r="DQ40" i="57"/>
  <c r="CJ41" i="57"/>
  <c r="DQ41" i="57"/>
  <c r="CK39" i="57"/>
  <c r="DR39" i="57"/>
  <c r="CJ40" i="56"/>
  <c r="DQ40" i="56"/>
  <c r="CJ41" i="56"/>
  <c r="DQ41" i="56"/>
  <c r="CK42" i="56"/>
  <c r="DR42" i="56"/>
  <c r="DQ39" i="56"/>
  <c r="CJ39" i="56"/>
  <c r="CK42" i="54"/>
  <c r="DR42" i="54"/>
  <c r="CJ41" i="54"/>
  <c r="DQ41" i="54"/>
  <c r="CJ39" i="54"/>
  <c r="DQ39" i="54"/>
  <c r="CJ40" i="54"/>
  <c r="DQ40" i="54"/>
  <c r="DG29" i="55"/>
  <c r="DG30" i="55"/>
  <c r="CK38" i="58"/>
  <c r="DR38" i="58"/>
  <c r="CJ33" i="58"/>
  <c r="DQ33" i="58"/>
  <c r="CK37" i="58"/>
  <c r="DR37" i="58"/>
  <c r="CK35" i="58"/>
  <c r="DR35" i="58"/>
  <c r="CJ34" i="58"/>
  <c r="DQ34" i="58"/>
  <c r="CL32" i="58"/>
  <c r="DS32" i="58"/>
  <c r="CJ31" i="58"/>
  <c r="DQ31" i="58"/>
  <c r="CJ36" i="58"/>
  <c r="DQ36" i="58"/>
  <c r="CI38" i="57"/>
  <c r="DP38" i="57"/>
  <c r="CI32" i="57"/>
  <c r="DP32" i="57"/>
  <c r="CH34" i="57"/>
  <c r="DO34" i="57"/>
  <c r="CH35" i="57"/>
  <c r="DO35" i="57"/>
  <c r="CI36" i="57"/>
  <c r="DP36" i="57"/>
  <c r="CI33" i="57"/>
  <c r="DP33" i="57"/>
  <c r="CH31" i="57"/>
  <c r="DO31" i="57"/>
  <c r="CH37" i="57"/>
  <c r="DO37" i="57"/>
  <c r="CI33" i="56"/>
  <c r="DP33" i="56"/>
  <c r="CH34" i="56"/>
  <c r="DO34" i="56"/>
  <c r="CI35" i="56"/>
  <c r="DP35" i="56"/>
  <c r="CJ32" i="56"/>
  <c r="DQ32" i="56"/>
  <c r="CH36" i="56"/>
  <c r="DO36" i="56"/>
  <c r="CH31" i="56"/>
  <c r="DO31" i="56"/>
  <c r="DO37" i="56"/>
  <c r="CH37" i="56"/>
  <c r="CI38" i="56"/>
  <c r="DP38" i="56"/>
  <c r="CH36" i="54"/>
  <c r="DO36" i="54"/>
  <c r="CH34" i="54"/>
  <c r="DO34" i="54"/>
  <c r="CH37" i="54"/>
  <c r="DO37" i="54"/>
  <c r="CH35" i="54"/>
  <c r="DO35" i="54"/>
  <c r="CH32" i="54"/>
  <c r="DO32" i="54"/>
  <c r="CI33" i="54"/>
  <c r="DP33" i="54"/>
  <c r="CH31" i="54"/>
  <c r="DO31" i="54"/>
  <c r="CH38" i="54"/>
  <c r="DO38" i="54"/>
  <c r="DB26" i="57"/>
  <c r="BU26" i="57"/>
  <c r="DB29" i="57"/>
  <c r="BU29" i="57"/>
  <c r="DA26" i="54"/>
  <c r="DA30" i="54"/>
  <c r="DF26" i="58"/>
  <c r="BY26" i="58"/>
  <c r="DB26" i="56"/>
  <c r="BU26" i="56"/>
  <c r="DB25" i="54"/>
  <c r="DB25" i="56"/>
  <c r="BU25" i="56"/>
  <c r="DB27" i="56"/>
  <c r="BU27" i="56"/>
  <c r="DA28" i="54"/>
  <c r="DB30" i="57"/>
  <c r="BU30" i="57"/>
  <c r="DB29" i="54"/>
  <c r="DD25" i="58"/>
  <c r="BW25" i="58"/>
  <c r="DB30" i="56"/>
  <c r="BU30" i="56"/>
  <c r="DB28" i="56"/>
  <c r="BU28" i="56"/>
  <c r="DB27" i="57"/>
  <c r="BU27" i="57"/>
  <c r="DD30" i="58"/>
  <c r="BW30" i="58"/>
  <c r="DB28" i="57"/>
  <c r="BU28" i="57"/>
  <c r="DD29" i="58"/>
  <c r="BW29" i="58"/>
  <c r="DB27" i="54"/>
  <c r="DB29" i="56"/>
  <c r="BU29" i="56"/>
  <c r="DB25" i="57"/>
  <c r="BU25" i="57"/>
  <c r="CK24" i="59"/>
  <c r="CQ23" i="59"/>
  <c r="CG22" i="59"/>
  <c r="CM21" i="59"/>
  <c r="CR20" i="59"/>
  <c r="CQ19" i="59"/>
  <c r="CL17" i="59"/>
  <c r="CR16" i="59"/>
  <c r="CP15" i="59"/>
  <c r="CN14" i="59"/>
  <c r="CL13" i="59"/>
  <c r="CR12" i="59"/>
  <c r="CP11" i="59"/>
  <c r="CR8" i="59"/>
  <c r="CP7" i="59"/>
  <c r="CN6" i="59"/>
  <c r="CL5" i="59"/>
  <c r="CR4" i="59"/>
  <c r="CN41" i="58" l="1"/>
  <c r="DU41" i="58"/>
  <c r="CM40" i="58"/>
  <c r="DT40" i="58"/>
  <c r="CM39" i="58"/>
  <c r="DT39" i="58"/>
  <c r="CM42" i="58"/>
  <c r="DT42" i="58"/>
  <c r="CL39" i="57"/>
  <c r="DS39" i="57"/>
  <c r="CK41" i="57"/>
  <c r="DR41" i="57"/>
  <c r="CK40" i="57"/>
  <c r="DR40" i="57"/>
  <c r="CL42" i="57"/>
  <c r="DS42" i="57"/>
  <c r="CL42" i="56"/>
  <c r="DS42" i="56"/>
  <c r="CK41" i="56"/>
  <c r="DR41" i="56"/>
  <c r="DR40" i="56"/>
  <c r="CK40" i="56"/>
  <c r="CK39" i="56"/>
  <c r="DR39" i="56"/>
  <c r="CK40" i="54"/>
  <c r="DR40" i="54"/>
  <c r="CK41" i="54"/>
  <c r="DR41" i="54"/>
  <c r="CK39" i="54"/>
  <c r="DR39" i="54"/>
  <c r="CL42" i="54"/>
  <c r="DS42" i="54"/>
  <c r="DH30" i="55"/>
  <c r="DH29" i="55"/>
  <c r="CK31" i="58"/>
  <c r="DR31" i="58"/>
  <c r="CL37" i="58"/>
  <c r="DS37" i="58"/>
  <c r="DR36" i="58"/>
  <c r="CK36" i="58"/>
  <c r="CM32" i="58"/>
  <c r="DT32" i="58"/>
  <c r="CK33" i="58"/>
  <c r="DR33" i="58"/>
  <c r="CL35" i="58"/>
  <c r="DS35" i="58"/>
  <c r="CK34" i="58"/>
  <c r="DR34" i="58"/>
  <c r="CL38" i="58"/>
  <c r="DS38" i="58"/>
  <c r="CI35" i="57"/>
  <c r="DP35" i="57"/>
  <c r="CI31" i="57"/>
  <c r="DP31" i="57"/>
  <c r="CI34" i="57"/>
  <c r="DP34" i="57"/>
  <c r="CI37" i="57"/>
  <c r="DP37" i="57"/>
  <c r="CJ33" i="57"/>
  <c r="DQ33" i="57"/>
  <c r="CJ32" i="57"/>
  <c r="DQ32" i="57"/>
  <c r="CJ36" i="57"/>
  <c r="DQ36" i="57"/>
  <c r="CJ38" i="57"/>
  <c r="DQ38" i="57"/>
  <c r="CJ35" i="56"/>
  <c r="DQ35" i="56"/>
  <c r="DP37" i="56"/>
  <c r="CI37" i="56"/>
  <c r="CJ38" i="56"/>
  <c r="DQ38" i="56"/>
  <c r="CI31" i="56"/>
  <c r="DP31" i="56"/>
  <c r="CI34" i="56"/>
  <c r="DP34" i="56"/>
  <c r="CI36" i="56"/>
  <c r="DP36" i="56"/>
  <c r="CJ33" i="56"/>
  <c r="DQ33" i="56"/>
  <c r="CK32" i="56"/>
  <c r="DR32" i="56"/>
  <c r="CI31" i="54"/>
  <c r="DP31" i="54"/>
  <c r="DP37" i="54"/>
  <c r="CI37" i="54"/>
  <c r="CI35" i="54"/>
  <c r="DP35" i="54"/>
  <c r="DP38" i="54"/>
  <c r="CI38" i="54"/>
  <c r="CJ33" i="54"/>
  <c r="DQ33" i="54"/>
  <c r="CI34" i="54"/>
  <c r="DP34" i="54"/>
  <c r="CI32" i="54"/>
  <c r="DP32" i="54"/>
  <c r="CI36" i="54"/>
  <c r="DP36" i="54"/>
  <c r="DC25" i="57"/>
  <c r="BV25" i="57"/>
  <c r="DC27" i="57"/>
  <c r="BV27" i="57"/>
  <c r="DC29" i="54"/>
  <c r="DB26" i="54"/>
  <c r="AE10" i="59"/>
  <c r="DE29" i="58"/>
  <c r="BX29" i="58"/>
  <c r="DC25" i="56"/>
  <c r="BV25" i="56"/>
  <c r="DB30" i="54"/>
  <c r="DC25" i="54"/>
  <c r="DC30" i="56"/>
  <c r="BV30" i="56"/>
  <c r="DC28" i="57"/>
  <c r="BV28" i="57"/>
  <c r="DC29" i="56"/>
  <c r="BV29" i="56"/>
  <c r="DE30" i="58"/>
  <c r="BX30" i="58"/>
  <c r="DB28" i="54"/>
  <c r="DC26" i="56"/>
  <c r="BV26" i="56"/>
  <c r="DC29" i="57"/>
  <c r="BV29" i="57"/>
  <c r="DC28" i="56"/>
  <c r="BV28" i="56"/>
  <c r="DC30" i="57"/>
  <c r="BV30" i="57"/>
  <c r="DE25" i="58"/>
  <c r="BX25" i="58"/>
  <c r="DC27" i="54"/>
  <c r="DC27" i="56"/>
  <c r="BV27" i="56"/>
  <c r="DG26" i="58"/>
  <c r="BZ26" i="58"/>
  <c r="DC26" i="57"/>
  <c r="BV26" i="57"/>
  <c r="AE18" i="59"/>
  <c r="S3" i="59"/>
  <c r="AC9" i="59"/>
  <c r="CE13" i="59"/>
  <c r="CI15" i="59"/>
  <c r="CC20" i="59"/>
  <c r="CQ3" i="59"/>
  <c r="BY6" i="59"/>
  <c r="CC8" i="59"/>
  <c r="CA11" i="59"/>
  <c r="CM13" i="59"/>
  <c r="CQ15" i="59"/>
  <c r="CG18" i="59"/>
  <c r="CK20" i="59"/>
  <c r="BS23" i="59"/>
  <c r="BY18" i="59"/>
  <c r="BU4" i="59"/>
  <c r="CG6" i="59"/>
  <c r="CK8" i="59"/>
  <c r="CI11" i="59"/>
  <c r="BQ14" i="59"/>
  <c r="BU16" i="59"/>
  <c r="CO18" i="59"/>
  <c r="BW21" i="59"/>
  <c r="CA23" i="59"/>
  <c r="CI3" i="59"/>
  <c r="BU8" i="59"/>
  <c r="CO10" i="59"/>
  <c r="CO22" i="59"/>
  <c r="CC4" i="59"/>
  <c r="CO6" i="59"/>
  <c r="BW9" i="59"/>
  <c r="CQ11" i="59"/>
  <c r="BY14" i="59"/>
  <c r="CC16" i="59"/>
  <c r="BS19" i="59"/>
  <c r="CE21" i="59"/>
  <c r="CI23" i="59"/>
  <c r="CK4" i="59"/>
  <c r="BS7" i="59"/>
  <c r="CE9" i="59"/>
  <c r="BU12" i="59"/>
  <c r="CG14" i="59"/>
  <c r="CK16" i="59"/>
  <c r="CA19" i="59"/>
  <c r="BW5" i="59"/>
  <c r="CA7" i="59"/>
  <c r="CM9" i="59"/>
  <c r="CC12" i="59"/>
  <c r="CO14" i="59"/>
  <c r="BW17" i="59"/>
  <c r="CI19" i="59"/>
  <c r="BU24" i="59"/>
  <c r="CE5" i="59"/>
  <c r="CI7" i="59"/>
  <c r="BY10" i="59"/>
  <c r="CK12" i="59"/>
  <c r="BS15" i="59"/>
  <c r="CE17" i="59"/>
  <c r="BY22" i="59"/>
  <c r="CC24" i="59"/>
  <c r="CA3" i="59"/>
  <c r="CM5" i="59"/>
  <c r="CQ7" i="59"/>
  <c r="CG10" i="59"/>
  <c r="BW13" i="59"/>
  <c r="CA15" i="59"/>
  <c r="CM17" i="59"/>
  <c r="BU20" i="59"/>
  <c r="CB3" i="59"/>
  <c r="CJ3" i="59"/>
  <c r="CR3" i="59"/>
  <c r="BV4" i="59"/>
  <c r="CD4" i="59"/>
  <c r="CL4" i="59"/>
  <c r="BX5" i="59"/>
  <c r="CF5" i="59"/>
  <c r="CN5" i="59"/>
  <c r="BZ6" i="59"/>
  <c r="CH6" i="59"/>
  <c r="CP6" i="59"/>
  <c r="BT7" i="59"/>
  <c r="CB7" i="59"/>
  <c r="CJ7" i="59"/>
  <c r="CR7" i="59"/>
  <c r="BV8" i="59"/>
  <c r="CD8" i="59"/>
  <c r="CL8" i="59"/>
  <c r="BX9" i="59"/>
  <c r="CF9" i="59"/>
  <c r="CN9" i="59"/>
  <c r="BZ10" i="59"/>
  <c r="CH10" i="59"/>
  <c r="CP10" i="59"/>
  <c r="CB11" i="59"/>
  <c r="CJ11" i="59"/>
  <c r="CR11" i="59"/>
  <c r="BV12" i="59"/>
  <c r="CD12" i="59"/>
  <c r="CL12" i="59"/>
  <c r="BX13" i="59"/>
  <c r="CF13" i="59"/>
  <c r="CN13" i="59"/>
  <c r="BR14" i="59"/>
  <c r="BZ14" i="59"/>
  <c r="CH14" i="59"/>
  <c r="CP14" i="59"/>
  <c r="BT15" i="59"/>
  <c r="CB15" i="59"/>
  <c r="CJ15" i="59"/>
  <c r="CR15" i="59"/>
  <c r="BV16" i="59"/>
  <c r="CD16" i="59"/>
  <c r="CL16" i="59"/>
  <c r="BX17" i="59"/>
  <c r="CF17" i="59"/>
  <c r="CN17" i="59"/>
  <c r="BZ18" i="59"/>
  <c r="CH18" i="59"/>
  <c r="CP18" i="59"/>
  <c r="BT19" i="59"/>
  <c r="CB19" i="59"/>
  <c r="CJ19" i="59"/>
  <c r="CR19" i="59"/>
  <c r="BV20" i="59"/>
  <c r="CD20" i="59"/>
  <c r="CL20" i="59"/>
  <c r="BX21" i="59"/>
  <c r="CF21" i="59"/>
  <c r="CN21" i="59"/>
  <c r="BZ22" i="59"/>
  <c r="CH22" i="59"/>
  <c r="CP22" i="59"/>
  <c r="BT23" i="59"/>
  <c r="CB23" i="59"/>
  <c r="CJ23" i="59"/>
  <c r="CR23" i="59"/>
  <c r="BV24" i="59"/>
  <c r="CD24" i="59"/>
  <c r="CL24" i="59"/>
  <c r="BU3" i="59"/>
  <c r="CC3" i="59"/>
  <c r="CK3" i="59"/>
  <c r="BW4" i="59"/>
  <c r="CE4" i="59"/>
  <c r="CM4" i="59"/>
  <c r="BY5" i="59"/>
  <c r="CG5" i="59"/>
  <c r="CO5" i="59"/>
  <c r="CA6" i="59"/>
  <c r="CI6" i="59"/>
  <c r="CQ6" i="59"/>
  <c r="BU7" i="59"/>
  <c r="CC7" i="59"/>
  <c r="CK7" i="59"/>
  <c r="BW8" i="59"/>
  <c r="CE8" i="59"/>
  <c r="CM8" i="59"/>
  <c r="BQ9" i="59"/>
  <c r="BY9" i="59"/>
  <c r="CG9" i="59"/>
  <c r="CO9" i="59"/>
  <c r="CA10" i="59"/>
  <c r="CI10" i="59"/>
  <c r="CQ10" i="59"/>
  <c r="BU11" i="59"/>
  <c r="CC11" i="59"/>
  <c r="CK11" i="59"/>
  <c r="BW12" i="59"/>
  <c r="CE12" i="59"/>
  <c r="CM12" i="59"/>
  <c r="BY13" i="59"/>
  <c r="CG13" i="59"/>
  <c r="CO13" i="59"/>
  <c r="BS14" i="59"/>
  <c r="CA14" i="59"/>
  <c r="CI14" i="59"/>
  <c r="CQ14" i="59"/>
  <c r="BU15" i="59"/>
  <c r="CC15" i="59"/>
  <c r="CK15" i="59"/>
  <c r="BW16" i="59"/>
  <c r="CE16" i="59"/>
  <c r="CM16" i="59"/>
  <c r="BY17" i="59"/>
  <c r="CG17" i="59"/>
  <c r="CO17" i="59"/>
  <c r="BS18" i="59"/>
  <c r="CA18" i="59"/>
  <c r="CI18" i="59"/>
  <c r="CQ18" i="59"/>
  <c r="BU19" i="59"/>
  <c r="CC19" i="59"/>
  <c r="CK19" i="59"/>
  <c r="BW20" i="59"/>
  <c r="CE20" i="59"/>
  <c r="CM20" i="59"/>
  <c r="BY21" i="59"/>
  <c r="CG21" i="59"/>
  <c r="CO21" i="59"/>
  <c r="BS22" i="59"/>
  <c r="CA22" i="59"/>
  <c r="CI22" i="59"/>
  <c r="CQ22" i="59"/>
  <c r="BU23" i="59"/>
  <c r="CC23" i="59"/>
  <c r="CK23" i="59"/>
  <c r="BW24" i="59"/>
  <c r="CE24" i="59"/>
  <c r="CM24" i="59"/>
  <c r="BV3" i="59"/>
  <c r="CD3" i="59"/>
  <c r="CL3" i="59"/>
  <c r="BX4" i="59"/>
  <c r="CF4" i="59"/>
  <c r="CN4" i="59"/>
  <c r="BZ5" i="59"/>
  <c r="CH5" i="59"/>
  <c r="CP5" i="59"/>
  <c r="CB6" i="59"/>
  <c r="CJ6" i="59"/>
  <c r="CR6" i="59"/>
  <c r="BV7" i="59"/>
  <c r="CD7" i="59"/>
  <c r="CL7" i="59"/>
  <c r="BX8" i="59"/>
  <c r="CF8" i="59"/>
  <c r="CN8" i="59"/>
  <c r="BR9" i="59"/>
  <c r="BZ9" i="59"/>
  <c r="CH9" i="59"/>
  <c r="CP9" i="59"/>
  <c r="CB10" i="59"/>
  <c r="CJ10" i="59"/>
  <c r="CR10" i="59"/>
  <c r="BV11" i="59"/>
  <c r="CD11" i="59"/>
  <c r="CL11" i="59"/>
  <c r="BX12" i="59"/>
  <c r="CF12" i="59"/>
  <c r="CN12" i="59"/>
  <c r="BZ13" i="59"/>
  <c r="CH13" i="59"/>
  <c r="CP13" i="59"/>
  <c r="BT14" i="59"/>
  <c r="CB14" i="59"/>
  <c r="CJ14" i="59"/>
  <c r="CR14" i="59"/>
  <c r="BV15" i="59"/>
  <c r="CD15" i="59"/>
  <c r="CL15" i="59"/>
  <c r="BX16" i="59"/>
  <c r="CF16" i="59"/>
  <c r="CN16" i="59"/>
  <c r="BZ17" i="59"/>
  <c r="CH17" i="59"/>
  <c r="CP17" i="59"/>
  <c r="BT18" i="59"/>
  <c r="CB18" i="59"/>
  <c r="CJ18" i="59"/>
  <c r="CR18" i="59"/>
  <c r="BV19" i="59"/>
  <c r="CD19" i="59"/>
  <c r="CL19" i="59"/>
  <c r="BX20" i="59"/>
  <c r="CF20" i="59"/>
  <c r="CN20" i="59"/>
  <c r="BZ21" i="59"/>
  <c r="CH21" i="59"/>
  <c r="CP21" i="59"/>
  <c r="BT22" i="59"/>
  <c r="CB22" i="59"/>
  <c r="CJ22" i="59"/>
  <c r="CR22" i="59"/>
  <c r="BV23" i="59"/>
  <c r="CD23" i="59"/>
  <c r="CL23" i="59"/>
  <c r="BX24" i="59"/>
  <c r="CF24" i="59"/>
  <c r="CN24" i="59"/>
  <c r="BW3" i="59"/>
  <c r="CE3" i="59"/>
  <c r="CM3" i="59"/>
  <c r="BY4" i="59"/>
  <c r="CG4" i="59"/>
  <c r="CO4" i="59"/>
  <c r="BS5" i="59"/>
  <c r="CA5" i="59"/>
  <c r="CI5" i="59"/>
  <c r="CQ5" i="59"/>
  <c r="BU6" i="59"/>
  <c r="CC6" i="59"/>
  <c r="CK6" i="59"/>
  <c r="BW7" i="59"/>
  <c r="CE7" i="59"/>
  <c r="CM7" i="59"/>
  <c r="BY8" i="59"/>
  <c r="CG8" i="59"/>
  <c r="CO8" i="59"/>
  <c r="BS9" i="59"/>
  <c r="CA9" i="59"/>
  <c r="CI9" i="59"/>
  <c r="CQ9" i="59"/>
  <c r="BU10" i="59"/>
  <c r="CC10" i="59"/>
  <c r="CK10" i="59"/>
  <c r="BW11" i="59"/>
  <c r="CE11" i="59"/>
  <c r="CM11" i="59"/>
  <c r="BY12" i="59"/>
  <c r="CG12" i="59"/>
  <c r="CO12" i="59"/>
  <c r="CA13" i="59"/>
  <c r="CI13" i="59"/>
  <c r="CQ13" i="59"/>
  <c r="BU14" i="59"/>
  <c r="CC14" i="59"/>
  <c r="CK14" i="59"/>
  <c r="BW15" i="59"/>
  <c r="CE15" i="59"/>
  <c r="CM15" i="59"/>
  <c r="BY16" i="59"/>
  <c r="CG16" i="59"/>
  <c r="CO16" i="59"/>
  <c r="BS17" i="59"/>
  <c r="CA17" i="59"/>
  <c r="CI17" i="59"/>
  <c r="CQ17" i="59"/>
  <c r="BU18" i="59"/>
  <c r="CC18" i="59"/>
  <c r="CK18" i="59"/>
  <c r="BW19" i="59"/>
  <c r="CE19" i="59"/>
  <c r="CM19" i="59"/>
  <c r="BY20" i="59"/>
  <c r="CG20" i="59"/>
  <c r="CO20" i="59"/>
  <c r="BS21" i="59"/>
  <c r="CA21" i="59"/>
  <c r="CI21" i="59"/>
  <c r="CQ21" i="59"/>
  <c r="BU22" i="59"/>
  <c r="CC22" i="59"/>
  <c r="CK22" i="59"/>
  <c r="BW23" i="59"/>
  <c r="CE23" i="59"/>
  <c r="CM23" i="59"/>
  <c r="BQ24" i="59"/>
  <c r="BY24" i="59"/>
  <c r="CG24" i="59"/>
  <c r="CO24" i="59"/>
  <c r="BX3" i="59"/>
  <c r="CF3" i="59"/>
  <c r="CN3" i="59"/>
  <c r="BR4" i="59"/>
  <c r="BZ4" i="59"/>
  <c r="CH4" i="59"/>
  <c r="CP4" i="59"/>
  <c r="BT5" i="59"/>
  <c r="CB5" i="59"/>
  <c r="CJ5" i="59"/>
  <c r="CR5" i="59"/>
  <c r="BV6" i="59"/>
  <c r="CD6" i="59"/>
  <c r="CL6" i="59"/>
  <c r="BX7" i="59"/>
  <c r="CF7" i="59"/>
  <c r="CN7" i="59"/>
  <c r="BR8" i="59"/>
  <c r="BZ8" i="59"/>
  <c r="CH8" i="59"/>
  <c r="CP8" i="59"/>
  <c r="BT9" i="59"/>
  <c r="CB9" i="59"/>
  <c r="CJ9" i="59"/>
  <c r="CR9" i="59"/>
  <c r="BV10" i="59"/>
  <c r="CD10" i="59"/>
  <c r="CL10" i="59"/>
  <c r="BX11" i="59"/>
  <c r="CF11" i="59"/>
  <c r="CN11" i="59"/>
  <c r="BZ12" i="59"/>
  <c r="CH12" i="59"/>
  <c r="CP12" i="59"/>
  <c r="CB13" i="59"/>
  <c r="CJ13" i="59"/>
  <c r="CR13" i="59"/>
  <c r="BV14" i="59"/>
  <c r="CD14" i="59"/>
  <c r="CL14" i="59"/>
  <c r="BX15" i="59"/>
  <c r="CF15" i="59"/>
  <c r="CN15" i="59"/>
  <c r="BR16" i="59"/>
  <c r="BZ16" i="59"/>
  <c r="CH16" i="59"/>
  <c r="CP16" i="59"/>
  <c r="BT17" i="59"/>
  <c r="CB17" i="59"/>
  <c r="CJ17" i="59"/>
  <c r="CR17" i="59"/>
  <c r="BV18" i="59"/>
  <c r="CD18" i="59"/>
  <c r="CL18" i="59"/>
  <c r="BX19" i="59"/>
  <c r="CF19" i="59"/>
  <c r="CN19" i="59"/>
  <c r="BZ20" i="59"/>
  <c r="CH20" i="59"/>
  <c r="CP20" i="59"/>
  <c r="BT21" i="59"/>
  <c r="CB21" i="59"/>
  <c r="CJ21" i="59"/>
  <c r="CR21" i="59"/>
  <c r="BV22" i="59"/>
  <c r="CD22" i="59"/>
  <c r="CL22" i="59"/>
  <c r="BX23" i="59"/>
  <c r="CF23" i="59"/>
  <c r="CN23" i="59"/>
  <c r="BR24" i="59"/>
  <c r="BZ24" i="59"/>
  <c r="CH24" i="59"/>
  <c r="CP24" i="59"/>
  <c r="BY3" i="59"/>
  <c r="CG3" i="59"/>
  <c r="CO3" i="59"/>
  <c r="BS4" i="59"/>
  <c r="CA4" i="59"/>
  <c r="CI4" i="59"/>
  <c r="CQ4" i="59"/>
  <c r="BU5" i="59"/>
  <c r="CC5" i="59"/>
  <c r="CK5" i="59"/>
  <c r="BW6" i="59"/>
  <c r="CE6" i="59"/>
  <c r="CM6" i="59"/>
  <c r="BQ7" i="59"/>
  <c r="BY7" i="59"/>
  <c r="CG7" i="59"/>
  <c r="CO7" i="59"/>
  <c r="BS8" i="59"/>
  <c r="CA8" i="59"/>
  <c r="CI8" i="59"/>
  <c r="CQ8" i="59"/>
  <c r="BU9" i="59"/>
  <c r="CC9" i="59"/>
  <c r="CK9" i="59"/>
  <c r="BW10" i="59"/>
  <c r="CE10" i="59"/>
  <c r="CM10" i="59"/>
  <c r="BY11" i="59"/>
  <c r="CG11" i="59"/>
  <c r="CO11" i="59"/>
  <c r="CA12" i="59"/>
  <c r="CI12" i="59"/>
  <c r="CQ12" i="59"/>
  <c r="CC13" i="59"/>
  <c r="CK13" i="59"/>
  <c r="BW14" i="59"/>
  <c r="CE14" i="59"/>
  <c r="CM14" i="59"/>
  <c r="BY15" i="59"/>
  <c r="CG15" i="59"/>
  <c r="CO15" i="59"/>
  <c r="BS16" i="59"/>
  <c r="CA16" i="59"/>
  <c r="CI16" i="59"/>
  <c r="CQ16" i="59"/>
  <c r="BU17" i="59"/>
  <c r="CC17" i="59"/>
  <c r="CK17" i="59"/>
  <c r="BW18" i="59"/>
  <c r="CE18" i="59"/>
  <c r="CM18" i="59"/>
  <c r="BY19" i="59"/>
  <c r="CG19" i="59"/>
  <c r="CO19" i="59"/>
  <c r="BS20" i="59"/>
  <c r="CA20" i="59"/>
  <c r="CI20" i="59"/>
  <c r="CQ20" i="59"/>
  <c r="BU21" i="59"/>
  <c r="CC21" i="59"/>
  <c r="CK21" i="59"/>
  <c r="BW22" i="59"/>
  <c r="CE22" i="59"/>
  <c r="CM22" i="59"/>
  <c r="BY23" i="59"/>
  <c r="CG23" i="59"/>
  <c r="CO23" i="59"/>
  <c r="BS24" i="59"/>
  <c r="CA24" i="59"/>
  <c r="CI24" i="59"/>
  <c r="CQ24" i="59"/>
  <c r="BZ3" i="59"/>
  <c r="CH3" i="59"/>
  <c r="CP3" i="59"/>
  <c r="BT4" i="59"/>
  <c r="CB4" i="59"/>
  <c r="CJ4" i="59"/>
  <c r="BV5" i="59"/>
  <c r="CD5" i="59"/>
  <c r="BX6" i="59"/>
  <c r="CF6" i="59"/>
  <c r="BR7" i="59"/>
  <c r="BZ7" i="59"/>
  <c r="CH7" i="59"/>
  <c r="BT8" i="59"/>
  <c r="CB8" i="59"/>
  <c r="CJ8" i="59"/>
  <c r="BV9" i="59"/>
  <c r="CD9" i="59"/>
  <c r="CL9" i="59"/>
  <c r="BX10" i="59"/>
  <c r="CF10" i="59"/>
  <c r="CN10" i="59"/>
  <c r="BZ11" i="59"/>
  <c r="CH11" i="59"/>
  <c r="BT12" i="59"/>
  <c r="CB12" i="59"/>
  <c r="CJ12" i="59"/>
  <c r="BV13" i="59"/>
  <c r="CD13" i="59"/>
  <c r="BX14" i="59"/>
  <c r="CF14" i="59"/>
  <c r="BR15" i="59"/>
  <c r="BZ15" i="59"/>
  <c r="CH15" i="59"/>
  <c r="BT16" i="59"/>
  <c r="CB16" i="59"/>
  <c r="CJ16" i="59"/>
  <c r="BV17" i="59"/>
  <c r="CD17" i="59"/>
  <c r="BX18" i="59"/>
  <c r="CF18" i="59"/>
  <c r="CN18" i="59"/>
  <c r="BZ19" i="59"/>
  <c r="CH19" i="59"/>
  <c r="CP19" i="59"/>
  <c r="BT20" i="59"/>
  <c r="CB20" i="59"/>
  <c r="CJ20" i="59"/>
  <c r="BV21" i="59"/>
  <c r="CD21" i="59"/>
  <c r="CL21" i="59"/>
  <c r="BX22" i="59"/>
  <c r="CF22" i="59"/>
  <c r="CN22" i="59"/>
  <c r="BR23" i="59"/>
  <c r="BZ23" i="59"/>
  <c r="CH23" i="59"/>
  <c r="CP23" i="59"/>
  <c r="BT24" i="59"/>
  <c r="CB24" i="59"/>
  <c r="CJ24" i="59"/>
  <c r="CR24" i="59"/>
  <c r="G3" i="59"/>
  <c r="BO3" i="59" s="1"/>
  <c r="AE6" i="59"/>
  <c r="R5" i="59"/>
  <c r="V7" i="59"/>
  <c r="R15" i="59"/>
  <c r="AC17" i="59"/>
  <c r="AE14" i="59"/>
  <c r="Z13" i="59"/>
  <c r="X4" i="59"/>
  <c r="U12" i="59"/>
  <c r="AG11" i="59"/>
  <c r="V3" i="59"/>
  <c r="X14" i="59"/>
  <c r="Z11" i="59"/>
  <c r="AB4" i="59"/>
  <c r="J17" i="59"/>
  <c r="BR17" i="59" s="1"/>
  <c r="P6" i="59"/>
  <c r="AE17" i="59"/>
  <c r="AJ6" i="59"/>
  <c r="X18" i="59"/>
  <c r="V9" i="59"/>
  <c r="N19" i="59"/>
  <c r="Z21" i="59"/>
  <c r="AE13" i="59"/>
  <c r="W5" i="59"/>
  <c r="L10" i="59"/>
  <c r="BT10" i="59" s="1"/>
  <c r="AI19" i="59"/>
  <c r="AG10" i="59"/>
  <c r="Q22" i="59"/>
  <c r="J13" i="59"/>
  <c r="BR13" i="59" s="1"/>
  <c r="P12" i="59"/>
  <c r="U4" i="59"/>
  <c r="Z3" i="59"/>
  <c r="AC4" i="59"/>
  <c r="Z5" i="59"/>
  <c r="Q6" i="59"/>
  <c r="S7" i="59"/>
  <c r="W9" i="59"/>
  <c r="P10" i="59"/>
  <c r="AJ10" i="59"/>
  <c r="AA11" i="59"/>
  <c r="N13" i="59"/>
  <c r="AH13" i="59"/>
  <c r="Y14" i="59"/>
  <c r="N17" i="59"/>
  <c r="AH17" i="59"/>
  <c r="Y18" i="59"/>
  <c r="R19" i="59"/>
  <c r="G21" i="59"/>
  <c r="BO21" i="59" s="1"/>
  <c r="AD21" i="59"/>
  <c r="T22" i="59"/>
  <c r="AA3" i="59"/>
  <c r="BO5" i="59"/>
  <c r="AD5" i="59"/>
  <c r="T6" i="59"/>
  <c r="Z9" i="59"/>
  <c r="Q10" i="59"/>
  <c r="J11" i="59"/>
  <c r="BR11" i="59" s="1"/>
  <c r="AD11" i="59"/>
  <c r="O13" i="59"/>
  <c r="H14" i="59"/>
  <c r="BP14" i="59" s="1"/>
  <c r="AB14" i="59"/>
  <c r="O17" i="59"/>
  <c r="H18" i="59"/>
  <c r="BP18" i="59" s="1"/>
  <c r="AB18" i="59"/>
  <c r="S19" i="59"/>
  <c r="J21" i="59"/>
  <c r="BR21" i="59" s="1"/>
  <c r="AE21" i="59"/>
  <c r="X22" i="59"/>
  <c r="J3" i="59"/>
  <c r="BR3" i="59" s="1"/>
  <c r="AD3" i="59"/>
  <c r="J5" i="59"/>
  <c r="BR5" i="59" s="1"/>
  <c r="AE5" i="59"/>
  <c r="X6" i="59"/>
  <c r="G9" i="59"/>
  <c r="BO9" i="59" s="1"/>
  <c r="AD9" i="59"/>
  <c r="T10" i="59"/>
  <c r="K11" i="59"/>
  <c r="BS11" i="59" s="1"/>
  <c r="AH11" i="59"/>
  <c r="R13" i="59"/>
  <c r="I14" i="59"/>
  <c r="AF14" i="59"/>
  <c r="R17" i="59"/>
  <c r="I18" i="59"/>
  <c r="BQ18" i="59" s="1"/>
  <c r="AF18" i="59"/>
  <c r="V19" i="59"/>
  <c r="N21" i="59"/>
  <c r="AH21" i="59"/>
  <c r="Y22" i="59"/>
  <c r="K3" i="59"/>
  <c r="BS3" i="59" s="1"/>
  <c r="AH3" i="59"/>
  <c r="N5" i="59"/>
  <c r="AH5" i="59"/>
  <c r="Y6" i="59"/>
  <c r="J9" i="59"/>
  <c r="AE9" i="59"/>
  <c r="X10" i="59"/>
  <c r="N11" i="59"/>
  <c r="AI11" i="59"/>
  <c r="V13" i="59"/>
  <c r="L14" i="59"/>
  <c r="AG14" i="59"/>
  <c r="V17" i="59"/>
  <c r="L18" i="59"/>
  <c r="AG18" i="59"/>
  <c r="Z19" i="59"/>
  <c r="O21" i="59"/>
  <c r="H22" i="59"/>
  <c r="BP22" i="59" s="1"/>
  <c r="AB22" i="59"/>
  <c r="AB16" i="59"/>
  <c r="AF8" i="59"/>
  <c r="N3" i="59"/>
  <c r="AI3" i="59"/>
  <c r="O5" i="59"/>
  <c r="H6" i="59"/>
  <c r="BP6" i="59" s="1"/>
  <c r="AB6" i="59"/>
  <c r="N9" i="59"/>
  <c r="AH9" i="59"/>
  <c r="Y10" i="59"/>
  <c r="R11" i="59"/>
  <c r="T12" i="59"/>
  <c r="W13" i="59"/>
  <c r="P14" i="59"/>
  <c r="AJ14" i="59"/>
  <c r="W17" i="59"/>
  <c r="P18" i="59"/>
  <c r="AJ18" i="59"/>
  <c r="AA19" i="59"/>
  <c r="R21" i="59"/>
  <c r="I22" i="59"/>
  <c r="BQ22" i="59" s="1"/>
  <c r="AF22" i="59"/>
  <c r="AI15" i="59"/>
  <c r="R7" i="59"/>
  <c r="R3" i="59"/>
  <c r="H4" i="59"/>
  <c r="BP4" i="59" s="1"/>
  <c r="I6" i="59"/>
  <c r="BQ6" i="59" s="1"/>
  <c r="AF6" i="59"/>
  <c r="O9" i="59"/>
  <c r="H10" i="59"/>
  <c r="BP10" i="59" s="1"/>
  <c r="AB10" i="59"/>
  <c r="S11" i="59"/>
  <c r="Q14" i="59"/>
  <c r="Z17" i="59"/>
  <c r="Q18" i="59"/>
  <c r="J19" i="59"/>
  <c r="BR19" i="59" s="1"/>
  <c r="AD19" i="59"/>
  <c r="V21" i="59"/>
  <c r="L22" i="59"/>
  <c r="AG22" i="59"/>
  <c r="AC5" i="59"/>
  <c r="AC13" i="59"/>
  <c r="V5" i="59"/>
  <c r="L6" i="59"/>
  <c r="BT6" i="59" s="1"/>
  <c r="AG6" i="59"/>
  <c r="R9" i="59"/>
  <c r="I10" i="59"/>
  <c r="BQ10" i="59" s="1"/>
  <c r="AF10" i="59"/>
  <c r="V11" i="59"/>
  <c r="G13" i="59"/>
  <c r="BO13" i="59" s="1"/>
  <c r="AD13" i="59"/>
  <c r="T14" i="59"/>
  <c r="G17" i="59"/>
  <c r="BO17" i="59" s="1"/>
  <c r="AD17" i="59"/>
  <c r="T18" i="59"/>
  <c r="K19" i="59"/>
  <c r="AH19" i="59"/>
  <c r="W21" i="59"/>
  <c r="P22" i="59"/>
  <c r="AJ22" i="59"/>
  <c r="AJ24" i="59"/>
  <c r="AB24" i="59"/>
  <c r="T24" i="59"/>
  <c r="L24" i="59"/>
  <c r="AF24" i="59"/>
  <c r="X24" i="59"/>
  <c r="P24" i="59"/>
  <c r="H24" i="59"/>
  <c r="BP24" i="59" s="1"/>
  <c r="AC24" i="59"/>
  <c r="U24" i="59"/>
  <c r="M24" i="59"/>
  <c r="X12" i="59"/>
  <c r="S15" i="59"/>
  <c r="AF16" i="59"/>
  <c r="AG7" i="59"/>
  <c r="L4" i="59"/>
  <c r="AF4" i="59"/>
  <c r="AA7" i="59"/>
  <c r="T8" i="59"/>
  <c r="AB12" i="59"/>
  <c r="V15" i="59"/>
  <c r="M16" i="59"/>
  <c r="AJ16" i="59"/>
  <c r="AH23" i="59"/>
  <c r="Z23" i="59"/>
  <c r="R23" i="59"/>
  <c r="J23" i="59"/>
  <c r="AD23" i="59"/>
  <c r="V23" i="59"/>
  <c r="N23" i="59"/>
  <c r="AI23" i="59"/>
  <c r="S23" i="59"/>
  <c r="AA23" i="59"/>
  <c r="Z7" i="59"/>
  <c r="P8" i="59"/>
  <c r="L16" i="59"/>
  <c r="AG15" i="59"/>
  <c r="M4" i="59"/>
  <c r="AJ4" i="59"/>
  <c r="J7" i="59"/>
  <c r="AD7" i="59"/>
  <c r="U8" i="59"/>
  <c r="H12" i="59"/>
  <c r="BP12" i="59" s="1"/>
  <c r="AC12" i="59"/>
  <c r="Z15" i="59"/>
  <c r="P16" i="59"/>
  <c r="AC16" i="59"/>
  <c r="AJ20" i="59"/>
  <c r="AB20" i="59"/>
  <c r="T20" i="59"/>
  <c r="L20" i="59"/>
  <c r="AF20" i="59"/>
  <c r="X20" i="59"/>
  <c r="P20" i="59"/>
  <c r="H20" i="59"/>
  <c r="BP20" i="59" s="1"/>
  <c r="K7" i="59"/>
  <c r="AH7" i="59"/>
  <c r="X8" i="59"/>
  <c r="L12" i="59"/>
  <c r="AF12" i="59"/>
  <c r="AA15" i="59"/>
  <c r="T16" i="59"/>
  <c r="T4" i="59"/>
  <c r="N7" i="59"/>
  <c r="AI7" i="59"/>
  <c r="AB8" i="59"/>
  <c r="M12" i="59"/>
  <c r="AJ12" i="59"/>
  <c r="J15" i="59"/>
  <c r="AD15" i="59"/>
  <c r="U16" i="59"/>
  <c r="M20" i="59"/>
  <c r="AJ8" i="59"/>
  <c r="H16" i="59"/>
  <c r="BP16" i="59" s="1"/>
  <c r="P4" i="59"/>
  <c r="AI4" i="59"/>
  <c r="AI8" i="59"/>
  <c r="AI12" i="59"/>
  <c r="AI16" i="59"/>
  <c r="AI20" i="59"/>
  <c r="H8" i="59"/>
  <c r="BP8" i="59" s="1"/>
  <c r="AC8" i="59"/>
  <c r="K15" i="59"/>
  <c r="AH15" i="59"/>
  <c r="X16" i="59"/>
  <c r="U20" i="59"/>
  <c r="M8" i="59"/>
  <c r="L8" i="59"/>
  <c r="N15" i="59"/>
  <c r="AC20" i="59"/>
  <c r="K23" i="59"/>
  <c r="L3" i="59"/>
  <c r="BT3" i="59" s="1"/>
  <c r="T3" i="59"/>
  <c r="AB3" i="59"/>
  <c r="AJ3" i="59"/>
  <c r="N4" i="59"/>
  <c r="V4" i="59"/>
  <c r="AD4" i="59"/>
  <c r="H5" i="59"/>
  <c r="BP5" i="59" s="1"/>
  <c r="P5" i="59"/>
  <c r="X5" i="59"/>
  <c r="AF5" i="59"/>
  <c r="J6" i="59"/>
  <c r="BR6" i="59" s="1"/>
  <c r="R6" i="59"/>
  <c r="Z6" i="59"/>
  <c r="AH6" i="59"/>
  <c r="L7" i="59"/>
  <c r="T7" i="59"/>
  <c r="AB7" i="59"/>
  <c r="AJ7" i="59"/>
  <c r="N8" i="59"/>
  <c r="V8" i="59"/>
  <c r="AD8" i="59"/>
  <c r="H9" i="59"/>
  <c r="BP9" i="59" s="1"/>
  <c r="P9" i="59"/>
  <c r="X9" i="59"/>
  <c r="AF9" i="59"/>
  <c r="J10" i="59"/>
  <c r="BR10" i="59" s="1"/>
  <c r="R10" i="59"/>
  <c r="Z10" i="59"/>
  <c r="AH10" i="59"/>
  <c r="L11" i="59"/>
  <c r="BT11" i="59" s="1"/>
  <c r="T11" i="59"/>
  <c r="AB11" i="59"/>
  <c r="AJ11" i="59"/>
  <c r="N12" i="59"/>
  <c r="V12" i="59"/>
  <c r="AD12" i="59"/>
  <c r="H13" i="59"/>
  <c r="BP13" i="59" s="1"/>
  <c r="P13" i="59"/>
  <c r="X13" i="59"/>
  <c r="AF13" i="59"/>
  <c r="J14" i="59"/>
  <c r="R14" i="59"/>
  <c r="Z14" i="59"/>
  <c r="AH14" i="59"/>
  <c r="L15" i="59"/>
  <c r="T15" i="59"/>
  <c r="AB15" i="59"/>
  <c r="AJ15" i="59"/>
  <c r="N16" i="59"/>
  <c r="V16" i="59"/>
  <c r="AD16" i="59"/>
  <c r="H17" i="59"/>
  <c r="BP17" i="59" s="1"/>
  <c r="P17" i="59"/>
  <c r="X17" i="59"/>
  <c r="AF17" i="59"/>
  <c r="J18" i="59"/>
  <c r="BR18" i="59" s="1"/>
  <c r="R18" i="59"/>
  <c r="Z18" i="59"/>
  <c r="AH18" i="59"/>
  <c r="L19" i="59"/>
  <c r="T19" i="59"/>
  <c r="AB19" i="59"/>
  <c r="AJ19" i="59"/>
  <c r="N20" i="59"/>
  <c r="V20" i="59"/>
  <c r="AD20" i="59"/>
  <c r="H21" i="59"/>
  <c r="BP21" i="59" s="1"/>
  <c r="P21" i="59"/>
  <c r="X21" i="59"/>
  <c r="AF21" i="59"/>
  <c r="J22" i="59"/>
  <c r="BR22" i="59" s="1"/>
  <c r="R22" i="59"/>
  <c r="Z22" i="59"/>
  <c r="AH22" i="59"/>
  <c r="L23" i="59"/>
  <c r="T23" i="59"/>
  <c r="AB23" i="59"/>
  <c r="AJ23" i="59"/>
  <c r="N24" i="59"/>
  <c r="V24" i="59"/>
  <c r="AD24" i="59"/>
  <c r="M3" i="59"/>
  <c r="U3" i="59"/>
  <c r="AC3" i="59"/>
  <c r="G4" i="59"/>
  <c r="BO4" i="59" s="1"/>
  <c r="O4" i="59"/>
  <c r="W4" i="59"/>
  <c r="AE4" i="59"/>
  <c r="I5" i="59"/>
  <c r="BQ5" i="59" s="1"/>
  <c r="Q5" i="59"/>
  <c r="Y5" i="59"/>
  <c r="AG5" i="59"/>
  <c r="K6" i="59"/>
  <c r="BS6" i="59" s="1"/>
  <c r="S6" i="59"/>
  <c r="AA6" i="59"/>
  <c r="AI6" i="59"/>
  <c r="M7" i="59"/>
  <c r="U7" i="59"/>
  <c r="AC7" i="59"/>
  <c r="G8" i="59"/>
  <c r="BO8" i="59" s="1"/>
  <c r="O8" i="59"/>
  <c r="W8" i="59"/>
  <c r="AE8" i="59"/>
  <c r="I9" i="59"/>
  <c r="Q9" i="59"/>
  <c r="Y9" i="59"/>
  <c r="AG9" i="59"/>
  <c r="K10" i="59"/>
  <c r="BS10" i="59" s="1"/>
  <c r="S10" i="59"/>
  <c r="AA10" i="59"/>
  <c r="AI10" i="59"/>
  <c r="M11" i="59"/>
  <c r="U11" i="59"/>
  <c r="AC11" i="59"/>
  <c r="G12" i="59"/>
  <c r="BO12" i="59" s="1"/>
  <c r="O12" i="59"/>
  <c r="W12" i="59"/>
  <c r="AE12" i="59"/>
  <c r="I13" i="59"/>
  <c r="BQ13" i="59" s="1"/>
  <c r="Q13" i="59"/>
  <c r="Y13" i="59"/>
  <c r="AG13" i="59"/>
  <c r="K14" i="59"/>
  <c r="S14" i="59"/>
  <c r="AA14" i="59"/>
  <c r="AI14" i="59"/>
  <c r="M15" i="59"/>
  <c r="U15" i="59"/>
  <c r="AC15" i="59"/>
  <c r="G16" i="59"/>
  <c r="BO16" i="59" s="1"/>
  <c r="O16" i="59"/>
  <c r="W16" i="59"/>
  <c r="AE16" i="59"/>
  <c r="I17" i="59"/>
  <c r="BQ17" i="59" s="1"/>
  <c r="Q17" i="59"/>
  <c r="Y17" i="59"/>
  <c r="AG17" i="59"/>
  <c r="K18" i="59"/>
  <c r="S18" i="59"/>
  <c r="AA18" i="59"/>
  <c r="AI18" i="59"/>
  <c r="M19" i="59"/>
  <c r="U19" i="59"/>
  <c r="AC19" i="59"/>
  <c r="G20" i="59"/>
  <c r="BO20" i="59" s="1"/>
  <c r="O20" i="59"/>
  <c r="W20" i="59"/>
  <c r="AE20" i="59"/>
  <c r="I21" i="59"/>
  <c r="BQ21" i="59" s="1"/>
  <c r="Q21" i="59"/>
  <c r="Y21" i="59"/>
  <c r="AG21" i="59"/>
  <c r="K22" i="59"/>
  <c r="S22" i="59"/>
  <c r="AA22" i="59"/>
  <c r="AI22" i="59"/>
  <c r="M23" i="59"/>
  <c r="U23" i="59"/>
  <c r="AC23" i="59"/>
  <c r="G24" i="59"/>
  <c r="BO24" i="59" s="1"/>
  <c r="O24" i="59"/>
  <c r="W24" i="59"/>
  <c r="AE24" i="59"/>
  <c r="O3" i="59"/>
  <c r="W3" i="59"/>
  <c r="AE3" i="59"/>
  <c r="I4" i="59"/>
  <c r="BQ4" i="59" s="1"/>
  <c r="Q4" i="59"/>
  <c r="Y4" i="59"/>
  <c r="AG4" i="59"/>
  <c r="K5" i="59"/>
  <c r="S5" i="59"/>
  <c r="AA5" i="59"/>
  <c r="AI5" i="59"/>
  <c r="M6" i="59"/>
  <c r="U6" i="59"/>
  <c r="AC6" i="59"/>
  <c r="G7" i="59"/>
  <c r="BO7" i="59" s="1"/>
  <c r="O7" i="59"/>
  <c r="W7" i="59"/>
  <c r="AE7" i="59"/>
  <c r="I8" i="59"/>
  <c r="BQ8" i="59" s="1"/>
  <c r="Q8" i="59"/>
  <c r="Y8" i="59"/>
  <c r="AG8" i="59"/>
  <c r="K9" i="59"/>
  <c r="S9" i="59"/>
  <c r="AA9" i="59"/>
  <c r="AI9" i="59"/>
  <c r="M10" i="59"/>
  <c r="U10" i="59"/>
  <c r="AC10" i="59"/>
  <c r="G11" i="59"/>
  <c r="BO11" i="59" s="1"/>
  <c r="O11" i="59"/>
  <c r="W11" i="59"/>
  <c r="AE11" i="59"/>
  <c r="I12" i="59"/>
  <c r="BQ12" i="59" s="1"/>
  <c r="Q12" i="59"/>
  <c r="Y12" i="59"/>
  <c r="AG12" i="59"/>
  <c r="K13" i="59"/>
  <c r="BS13" i="59" s="1"/>
  <c r="S13" i="59"/>
  <c r="AA13" i="59"/>
  <c r="AI13" i="59"/>
  <c r="M14" i="59"/>
  <c r="U14" i="59"/>
  <c r="AC14" i="59"/>
  <c r="G15" i="59"/>
  <c r="BO15" i="59" s="1"/>
  <c r="O15" i="59"/>
  <c r="W15" i="59"/>
  <c r="AE15" i="59"/>
  <c r="I16" i="59"/>
  <c r="BQ16" i="59" s="1"/>
  <c r="Q16" i="59"/>
  <c r="Y16" i="59"/>
  <c r="AG16" i="59"/>
  <c r="K17" i="59"/>
  <c r="S17" i="59"/>
  <c r="AA17" i="59"/>
  <c r="AI17" i="59"/>
  <c r="M18" i="59"/>
  <c r="U18" i="59"/>
  <c r="AC18" i="59"/>
  <c r="G19" i="59"/>
  <c r="BO19" i="59" s="1"/>
  <c r="O19" i="59"/>
  <c r="W19" i="59"/>
  <c r="AE19" i="59"/>
  <c r="I20" i="59"/>
  <c r="BQ20" i="59" s="1"/>
  <c r="Q20" i="59"/>
  <c r="Y20" i="59"/>
  <c r="AG20" i="59"/>
  <c r="K21" i="59"/>
  <c r="S21" i="59"/>
  <c r="AA21" i="59"/>
  <c r="AI21" i="59"/>
  <c r="M22" i="59"/>
  <c r="U22" i="59"/>
  <c r="AC22" i="59"/>
  <c r="G23" i="59"/>
  <c r="BO23" i="59" s="1"/>
  <c r="O23" i="59"/>
  <c r="W23" i="59"/>
  <c r="AE23" i="59"/>
  <c r="I24" i="59"/>
  <c r="Q24" i="59"/>
  <c r="Y24" i="59"/>
  <c r="AG24" i="59"/>
  <c r="H3" i="59"/>
  <c r="BP3" i="59" s="1"/>
  <c r="P3" i="59"/>
  <c r="X3" i="59"/>
  <c r="AF3" i="59"/>
  <c r="J4" i="59"/>
  <c r="R4" i="59"/>
  <c r="Z4" i="59"/>
  <c r="AH4" i="59"/>
  <c r="L5" i="59"/>
  <c r="T5" i="59"/>
  <c r="AB5" i="59"/>
  <c r="AJ5" i="59"/>
  <c r="N6" i="59"/>
  <c r="V6" i="59"/>
  <c r="AD6" i="59"/>
  <c r="H7" i="59"/>
  <c r="BP7" i="59" s="1"/>
  <c r="P7" i="59"/>
  <c r="X7" i="59"/>
  <c r="AF7" i="59"/>
  <c r="J8" i="59"/>
  <c r="R8" i="59"/>
  <c r="Z8" i="59"/>
  <c r="AH8" i="59"/>
  <c r="L9" i="59"/>
  <c r="T9" i="59"/>
  <c r="AB9" i="59"/>
  <c r="AJ9" i="59"/>
  <c r="N10" i="59"/>
  <c r="V10" i="59"/>
  <c r="AD10" i="59"/>
  <c r="H11" i="59"/>
  <c r="BP11" i="59" s="1"/>
  <c r="P11" i="59"/>
  <c r="X11" i="59"/>
  <c r="AF11" i="59"/>
  <c r="J12" i="59"/>
  <c r="BR12" i="59" s="1"/>
  <c r="R12" i="59"/>
  <c r="Z12" i="59"/>
  <c r="AH12" i="59"/>
  <c r="L13" i="59"/>
  <c r="BT13" i="59" s="1"/>
  <c r="T13" i="59"/>
  <c r="AB13" i="59"/>
  <c r="AJ13" i="59"/>
  <c r="N14" i="59"/>
  <c r="V14" i="59"/>
  <c r="AD14" i="59"/>
  <c r="H15" i="59"/>
  <c r="BP15" i="59" s="1"/>
  <c r="P15" i="59"/>
  <c r="X15" i="59"/>
  <c r="AF15" i="59"/>
  <c r="J16" i="59"/>
  <c r="R16" i="59"/>
  <c r="Z16" i="59"/>
  <c r="AH16" i="59"/>
  <c r="L17" i="59"/>
  <c r="T17" i="59"/>
  <c r="AB17" i="59"/>
  <c r="AJ17" i="59"/>
  <c r="N18" i="59"/>
  <c r="V18" i="59"/>
  <c r="AD18" i="59"/>
  <c r="H19" i="59"/>
  <c r="BP19" i="59" s="1"/>
  <c r="P19" i="59"/>
  <c r="X19" i="59"/>
  <c r="AF19" i="59"/>
  <c r="J20" i="59"/>
  <c r="BR20" i="59" s="1"/>
  <c r="R20" i="59"/>
  <c r="Z20" i="59"/>
  <c r="AH20" i="59"/>
  <c r="L21" i="59"/>
  <c r="T21" i="59"/>
  <c r="AB21" i="59"/>
  <c r="AJ21" i="59"/>
  <c r="N22" i="59"/>
  <c r="V22" i="59"/>
  <c r="AD22" i="59"/>
  <c r="H23" i="59"/>
  <c r="BP23" i="59" s="1"/>
  <c r="P23" i="59"/>
  <c r="X23" i="59"/>
  <c r="AF23" i="59"/>
  <c r="J24" i="59"/>
  <c r="R24" i="59"/>
  <c r="Z24" i="59"/>
  <c r="AH24" i="59"/>
  <c r="I3" i="59"/>
  <c r="BQ3" i="59" s="1"/>
  <c r="Q3" i="59"/>
  <c r="Y3" i="59"/>
  <c r="AG3" i="59"/>
  <c r="K4" i="59"/>
  <c r="S4" i="59"/>
  <c r="AA4" i="59"/>
  <c r="M5" i="59"/>
  <c r="U5" i="59"/>
  <c r="G6" i="59"/>
  <c r="BO6" i="59" s="1"/>
  <c r="O6" i="59"/>
  <c r="W6" i="59"/>
  <c r="I7" i="59"/>
  <c r="Q7" i="59"/>
  <c r="Y7" i="59"/>
  <c r="K8" i="59"/>
  <c r="S8" i="59"/>
  <c r="AA8" i="59"/>
  <c r="M9" i="59"/>
  <c r="U9" i="59"/>
  <c r="G10" i="59"/>
  <c r="BO10" i="59" s="1"/>
  <c r="O10" i="59"/>
  <c r="W10" i="59"/>
  <c r="I11" i="59"/>
  <c r="BQ11" i="59" s="1"/>
  <c r="Q11" i="59"/>
  <c r="Y11" i="59"/>
  <c r="K12" i="59"/>
  <c r="BS12" i="59" s="1"/>
  <c r="S12" i="59"/>
  <c r="AA12" i="59"/>
  <c r="M13" i="59"/>
  <c r="BU13" i="59" s="1"/>
  <c r="U13" i="59"/>
  <c r="G14" i="59"/>
  <c r="BO14" i="59" s="1"/>
  <c r="O14" i="59"/>
  <c r="W14" i="59"/>
  <c r="I15" i="59"/>
  <c r="BQ15" i="59" s="1"/>
  <c r="Q15" i="59"/>
  <c r="Y15" i="59"/>
  <c r="K16" i="59"/>
  <c r="S16" i="59"/>
  <c r="AA16" i="59"/>
  <c r="M17" i="59"/>
  <c r="U17" i="59"/>
  <c r="G18" i="59"/>
  <c r="BO18" i="59" s="1"/>
  <c r="O18" i="59"/>
  <c r="W18" i="59"/>
  <c r="I19" i="59"/>
  <c r="BQ19" i="59" s="1"/>
  <c r="Q19" i="59"/>
  <c r="Y19" i="59"/>
  <c r="AG19" i="59"/>
  <c r="K20" i="59"/>
  <c r="S20" i="59"/>
  <c r="AA20" i="59"/>
  <c r="M21" i="59"/>
  <c r="U21" i="59"/>
  <c r="AC21" i="59"/>
  <c r="G22" i="59"/>
  <c r="BO22" i="59" s="1"/>
  <c r="O22" i="59"/>
  <c r="W22" i="59"/>
  <c r="AE22" i="59"/>
  <c r="I23" i="59"/>
  <c r="BQ23" i="59" s="1"/>
  <c r="Q23" i="59"/>
  <c r="Y23" i="59"/>
  <c r="AG23" i="59"/>
  <c r="K24" i="59"/>
  <c r="S24" i="59"/>
  <c r="AA24" i="59"/>
  <c r="AI24" i="59"/>
  <c r="CW24" i="58"/>
  <c r="CW23" i="58"/>
  <c r="CW22" i="58"/>
  <c r="CW21" i="58"/>
  <c r="CW20" i="58"/>
  <c r="CW19" i="58"/>
  <c r="CW18" i="58"/>
  <c r="CW17" i="58"/>
  <c r="CW16" i="58"/>
  <c r="CW15" i="58"/>
  <c r="CW14" i="58"/>
  <c r="CW13" i="58"/>
  <c r="CW12" i="58"/>
  <c r="CW11" i="58"/>
  <c r="CW10" i="58"/>
  <c r="CW9" i="58"/>
  <c r="CW8" i="58"/>
  <c r="CW7" i="58"/>
  <c r="CW6" i="58"/>
  <c r="CW5" i="58"/>
  <c r="CW4" i="58"/>
  <c r="CW3" i="58"/>
  <c r="CU24" i="57"/>
  <c r="CU23" i="57"/>
  <c r="CU22" i="57"/>
  <c r="CU21" i="57"/>
  <c r="CU20" i="57"/>
  <c r="CU19" i="57"/>
  <c r="CU18" i="57"/>
  <c r="CU17" i="57"/>
  <c r="CU16" i="57"/>
  <c r="CU15" i="57"/>
  <c r="CU14" i="57"/>
  <c r="CU13" i="57"/>
  <c r="CU12" i="57"/>
  <c r="CU11" i="57"/>
  <c r="CU10" i="57"/>
  <c r="CU9" i="57"/>
  <c r="CU8" i="57"/>
  <c r="CU7" i="57"/>
  <c r="CU6" i="57"/>
  <c r="CU5" i="57"/>
  <c r="CU4" i="57"/>
  <c r="CU3" i="57"/>
  <c r="CU24" i="56"/>
  <c r="CU23" i="56"/>
  <c r="CU22" i="56"/>
  <c r="CU21" i="56"/>
  <c r="CU20" i="56"/>
  <c r="CU19" i="56"/>
  <c r="CU18" i="56"/>
  <c r="CU17" i="56"/>
  <c r="CU16" i="56"/>
  <c r="CU15" i="56"/>
  <c r="CU14" i="56"/>
  <c r="CU13" i="56"/>
  <c r="CU12" i="56"/>
  <c r="CU11" i="56"/>
  <c r="CU10" i="56"/>
  <c r="CU9" i="56"/>
  <c r="CU8" i="56"/>
  <c r="CU7" i="56"/>
  <c r="CU6" i="56"/>
  <c r="CU5" i="56"/>
  <c r="CU4" i="56"/>
  <c r="CU3" i="56"/>
  <c r="CN39" i="58" l="1"/>
  <c r="DU39" i="58"/>
  <c r="CN40" i="58"/>
  <c r="DU40" i="58"/>
  <c r="CN42" i="58"/>
  <c r="DU42" i="58"/>
  <c r="CO41" i="58"/>
  <c r="DV41" i="58"/>
  <c r="CL40" i="57"/>
  <c r="DS40" i="57"/>
  <c r="DT42" i="57"/>
  <c r="CM42" i="57"/>
  <c r="CL41" i="57"/>
  <c r="DS41" i="57"/>
  <c r="CM39" i="57"/>
  <c r="DT39" i="57"/>
  <c r="CL39" i="56"/>
  <c r="DS39" i="56"/>
  <c r="CL40" i="56"/>
  <c r="DS40" i="56"/>
  <c r="CL41" i="56"/>
  <c r="DS41" i="56"/>
  <c r="CM42" i="56"/>
  <c r="DT42" i="56"/>
  <c r="CL41" i="54"/>
  <c r="DS41" i="54"/>
  <c r="CL40" i="54"/>
  <c r="DS40" i="54"/>
  <c r="CM42" i="54"/>
  <c r="DT42" i="54"/>
  <c r="CL39" i="54"/>
  <c r="DS39" i="54"/>
  <c r="DI29" i="55"/>
  <c r="DI30" i="55"/>
  <c r="CN32" i="58"/>
  <c r="DU32" i="58"/>
  <c r="CM38" i="58"/>
  <c r="DT38" i="58"/>
  <c r="CL34" i="58"/>
  <c r="DS34" i="58"/>
  <c r="CL36" i="58"/>
  <c r="DS36" i="58"/>
  <c r="DT35" i="58"/>
  <c r="CM35" i="58"/>
  <c r="CM37" i="58"/>
  <c r="DT37" i="58"/>
  <c r="CL33" i="58"/>
  <c r="DS33" i="58"/>
  <c r="CL31" i="58"/>
  <c r="DS31" i="58"/>
  <c r="DQ37" i="57"/>
  <c r="CJ37" i="57"/>
  <c r="CK38" i="57"/>
  <c r="DR38" i="57"/>
  <c r="CK36" i="57"/>
  <c r="DR36" i="57"/>
  <c r="CJ34" i="57"/>
  <c r="DQ34" i="57"/>
  <c r="CK32" i="57"/>
  <c r="DR32" i="57"/>
  <c r="CJ31" i="57"/>
  <c r="DQ31" i="57"/>
  <c r="CK33" i="57"/>
  <c r="DR33" i="57"/>
  <c r="DQ35" i="57"/>
  <c r="CJ35" i="57"/>
  <c r="CJ31" i="56"/>
  <c r="DQ31" i="56"/>
  <c r="CL32" i="56"/>
  <c r="DS32" i="56"/>
  <c r="CK33" i="56"/>
  <c r="DR33" i="56"/>
  <c r="DR38" i="56"/>
  <c r="CK38" i="56"/>
  <c r="DQ36" i="56"/>
  <c r="CJ36" i="56"/>
  <c r="CJ37" i="56"/>
  <c r="DQ37" i="56"/>
  <c r="CJ34" i="56"/>
  <c r="DQ34" i="56"/>
  <c r="DR35" i="56"/>
  <c r="CK35" i="56"/>
  <c r="CJ36" i="54"/>
  <c r="DQ36" i="54"/>
  <c r="DQ38" i="54"/>
  <c r="CJ38" i="54"/>
  <c r="CJ32" i="54"/>
  <c r="DQ32" i="54"/>
  <c r="CJ35" i="54"/>
  <c r="DQ35" i="54"/>
  <c r="CJ34" i="54"/>
  <c r="DQ34" i="54"/>
  <c r="CJ37" i="54"/>
  <c r="DQ37" i="54"/>
  <c r="CK33" i="54"/>
  <c r="DR33" i="54"/>
  <c r="CJ31" i="54"/>
  <c r="DQ31" i="54"/>
  <c r="DD27" i="56"/>
  <c r="BW27" i="56"/>
  <c r="DD28" i="56"/>
  <c r="BW28" i="56"/>
  <c r="DF30" i="58"/>
  <c r="BY30" i="58"/>
  <c r="DD25" i="54"/>
  <c r="DD29" i="56"/>
  <c r="BW29" i="56"/>
  <c r="DC26" i="54"/>
  <c r="DD27" i="54"/>
  <c r="DD29" i="54"/>
  <c r="DD29" i="57"/>
  <c r="BW29" i="57"/>
  <c r="DD26" i="57"/>
  <c r="BW26" i="57"/>
  <c r="DF25" i="58"/>
  <c r="BY25" i="58"/>
  <c r="DD26" i="56"/>
  <c r="BW26" i="56"/>
  <c r="DD28" i="57"/>
  <c r="BW28" i="57"/>
  <c r="DD25" i="56"/>
  <c r="BW25" i="56"/>
  <c r="DD27" i="57"/>
  <c r="BW27" i="57"/>
  <c r="DC30" i="54"/>
  <c r="DH26" i="58"/>
  <c r="CA26" i="58"/>
  <c r="DD30" i="57"/>
  <c r="BW30" i="57"/>
  <c r="DC28" i="54"/>
  <c r="DD30" i="56"/>
  <c r="BW30" i="56"/>
  <c r="DF29" i="58"/>
  <c r="BY29" i="58"/>
  <c r="DD25" i="57"/>
  <c r="BW25" i="57"/>
  <c r="CV3" i="56"/>
  <c r="CW3" i="56" s="1"/>
  <c r="CX3" i="56" s="1"/>
  <c r="CY3" i="56" s="1"/>
  <c r="CZ3" i="56" s="1"/>
  <c r="DA3" i="56" s="1"/>
  <c r="DB3" i="56" s="1"/>
  <c r="DC3" i="56" s="1"/>
  <c r="DD3" i="56" s="1"/>
  <c r="DE3" i="56" s="1"/>
  <c r="DF3" i="56" s="1"/>
  <c r="DG3" i="56" s="1"/>
  <c r="DH3" i="56" s="1"/>
  <c r="DI3" i="56" s="1"/>
  <c r="DJ3" i="56" s="1"/>
  <c r="DK3" i="56" s="1"/>
  <c r="DL3" i="56" s="1"/>
  <c r="DM3" i="56" s="1"/>
  <c r="DN3" i="56" s="1"/>
  <c r="DO3" i="56" s="1"/>
  <c r="DP3" i="56" s="1"/>
  <c r="DQ3" i="56" s="1"/>
  <c r="DR3" i="56" s="1"/>
  <c r="DS3" i="56" s="1"/>
  <c r="DT3" i="56" s="1"/>
  <c r="DU3" i="56" s="1"/>
  <c r="DV3" i="56" s="1"/>
  <c r="DW3" i="56" s="1"/>
  <c r="DX3" i="56" s="1"/>
  <c r="CV6" i="56"/>
  <c r="CW6" i="56" s="1"/>
  <c r="CX6" i="56" s="1"/>
  <c r="CY6" i="56" s="1"/>
  <c r="CZ6" i="56" s="1"/>
  <c r="DA6" i="56" s="1"/>
  <c r="DB6" i="56" s="1"/>
  <c r="DC6" i="56" s="1"/>
  <c r="DD6" i="56" s="1"/>
  <c r="DE6" i="56" s="1"/>
  <c r="DF6" i="56" s="1"/>
  <c r="DG6" i="56" s="1"/>
  <c r="DH6" i="56" s="1"/>
  <c r="DI6" i="56" s="1"/>
  <c r="DJ6" i="56" s="1"/>
  <c r="DK6" i="56" s="1"/>
  <c r="DL6" i="56" s="1"/>
  <c r="DM6" i="56" s="1"/>
  <c r="DN6" i="56" s="1"/>
  <c r="DO6" i="56" s="1"/>
  <c r="DP6" i="56" s="1"/>
  <c r="DQ6" i="56" s="1"/>
  <c r="DR6" i="56" s="1"/>
  <c r="DS6" i="56" s="1"/>
  <c r="DT6" i="56" s="1"/>
  <c r="DU6" i="56" s="1"/>
  <c r="DV6" i="56" s="1"/>
  <c r="DW6" i="56" s="1"/>
  <c r="DX6" i="56" s="1"/>
  <c r="CV12" i="56"/>
  <c r="CW12" i="56" s="1"/>
  <c r="CX12" i="56" s="1"/>
  <c r="CY12" i="56" s="1"/>
  <c r="CZ12" i="56" s="1"/>
  <c r="DA12" i="56" s="1"/>
  <c r="DB12" i="56" s="1"/>
  <c r="DC12" i="56" s="1"/>
  <c r="DD12" i="56" s="1"/>
  <c r="DE12" i="56" s="1"/>
  <c r="DF12" i="56" s="1"/>
  <c r="DG12" i="56" s="1"/>
  <c r="DH12" i="56" s="1"/>
  <c r="DI12" i="56" s="1"/>
  <c r="DJ12" i="56" s="1"/>
  <c r="DK12" i="56" s="1"/>
  <c r="DL12" i="56" s="1"/>
  <c r="DM12" i="56" s="1"/>
  <c r="DN12" i="56" s="1"/>
  <c r="DO12" i="56" s="1"/>
  <c r="DP12" i="56" s="1"/>
  <c r="DQ12" i="56" s="1"/>
  <c r="DR12" i="56" s="1"/>
  <c r="DS12" i="56" s="1"/>
  <c r="DT12" i="56" s="1"/>
  <c r="DU12" i="56" s="1"/>
  <c r="DV12" i="56" s="1"/>
  <c r="DW12" i="56" s="1"/>
  <c r="DX12" i="56" s="1"/>
  <c r="CV18" i="56"/>
  <c r="CW18" i="56" s="1"/>
  <c r="CX18" i="56" s="1"/>
  <c r="CY18" i="56" s="1"/>
  <c r="CZ18" i="56" s="1"/>
  <c r="DA18" i="56" s="1"/>
  <c r="DB18" i="56" s="1"/>
  <c r="DC18" i="56" s="1"/>
  <c r="DD18" i="56" s="1"/>
  <c r="DE18" i="56" s="1"/>
  <c r="DF18" i="56" s="1"/>
  <c r="DG18" i="56" s="1"/>
  <c r="DH18" i="56" s="1"/>
  <c r="DI18" i="56" s="1"/>
  <c r="DJ18" i="56" s="1"/>
  <c r="DK18" i="56" s="1"/>
  <c r="DL18" i="56" s="1"/>
  <c r="DM18" i="56" s="1"/>
  <c r="DN18" i="56" s="1"/>
  <c r="DO18" i="56" s="1"/>
  <c r="DP18" i="56" s="1"/>
  <c r="DQ18" i="56" s="1"/>
  <c r="DR18" i="56" s="1"/>
  <c r="DS18" i="56" s="1"/>
  <c r="DT18" i="56" s="1"/>
  <c r="DU18" i="56" s="1"/>
  <c r="DV18" i="56" s="1"/>
  <c r="DW18" i="56" s="1"/>
  <c r="DX18" i="56" s="1"/>
  <c r="CV24" i="56"/>
  <c r="CW24" i="56" s="1"/>
  <c r="CX24" i="56" s="1"/>
  <c r="CY24" i="56" s="1"/>
  <c r="CZ24" i="56" s="1"/>
  <c r="DA24" i="56" s="1"/>
  <c r="DB24" i="56" s="1"/>
  <c r="DC24" i="56" s="1"/>
  <c r="DD24" i="56" s="1"/>
  <c r="DE24" i="56" s="1"/>
  <c r="DF24" i="56" s="1"/>
  <c r="DG24" i="56" s="1"/>
  <c r="DH24" i="56" s="1"/>
  <c r="DI24" i="56" s="1"/>
  <c r="DJ24" i="56" s="1"/>
  <c r="DK24" i="56" s="1"/>
  <c r="DL24" i="56" s="1"/>
  <c r="DM24" i="56" s="1"/>
  <c r="DN24" i="56" s="1"/>
  <c r="DO24" i="56" s="1"/>
  <c r="DP24" i="56" s="1"/>
  <c r="DQ24" i="56" s="1"/>
  <c r="DR24" i="56" s="1"/>
  <c r="DS24" i="56" s="1"/>
  <c r="DT24" i="56" s="1"/>
  <c r="DU24" i="56" s="1"/>
  <c r="DV24" i="56" s="1"/>
  <c r="DW24" i="56" s="1"/>
  <c r="DX24" i="56" s="1"/>
  <c r="CV9" i="56"/>
  <c r="CW9" i="56" s="1"/>
  <c r="CX9" i="56" s="1"/>
  <c r="CY9" i="56" s="1"/>
  <c r="CZ9" i="56" s="1"/>
  <c r="DA9" i="56" s="1"/>
  <c r="DB9" i="56" s="1"/>
  <c r="DC9" i="56" s="1"/>
  <c r="DD9" i="56" s="1"/>
  <c r="DE9" i="56" s="1"/>
  <c r="DF9" i="56" s="1"/>
  <c r="DG9" i="56" s="1"/>
  <c r="DH9" i="56" s="1"/>
  <c r="DI9" i="56" s="1"/>
  <c r="DJ9" i="56" s="1"/>
  <c r="DK9" i="56" s="1"/>
  <c r="DL9" i="56" s="1"/>
  <c r="DM9" i="56" s="1"/>
  <c r="DN9" i="56" s="1"/>
  <c r="DO9" i="56" s="1"/>
  <c r="DP9" i="56" s="1"/>
  <c r="DQ9" i="56" s="1"/>
  <c r="DR9" i="56" s="1"/>
  <c r="DS9" i="56" s="1"/>
  <c r="DT9" i="56" s="1"/>
  <c r="DU9" i="56" s="1"/>
  <c r="DV9" i="56" s="1"/>
  <c r="DW9" i="56" s="1"/>
  <c r="DX9" i="56" s="1"/>
  <c r="CV21" i="56"/>
  <c r="CW21" i="56" s="1"/>
  <c r="CX21" i="56" s="1"/>
  <c r="CY21" i="56" s="1"/>
  <c r="CZ21" i="56" s="1"/>
  <c r="DA21" i="56" s="1"/>
  <c r="DB21" i="56" s="1"/>
  <c r="DC21" i="56" s="1"/>
  <c r="DD21" i="56" s="1"/>
  <c r="DE21" i="56" s="1"/>
  <c r="DF21" i="56" s="1"/>
  <c r="DG21" i="56" s="1"/>
  <c r="DH21" i="56" s="1"/>
  <c r="DI21" i="56" s="1"/>
  <c r="DJ21" i="56" s="1"/>
  <c r="DK21" i="56" s="1"/>
  <c r="DL21" i="56" s="1"/>
  <c r="DM21" i="56" s="1"/>
  <c r="DN21" i="56" s="1"/>
  <c r="DO21" i="56" s="1"/>
  <c r="DP21" i="56" s="1"/>
  <c r="DQ21" i="56" s="1"/>
  <c r="DR21" i="56" s="1"/>
  <c r="DS21" i="56" s="1"/>
  <c r="DT21" i="56" s="1"/>
  <c r="DU21" i="56" s="1"/>
  <c r="DV21" i="56" s="1"/>
  <c r="DW21" i="56" s="1"/>
  <c r="DX21" i="56" s="1"/>
  <c r="CV15" i="56"/>
  <c r="CW15" i="56" s="1"/>
  <c r="CX15" i="56" s="1"/>
  <c r="CY15" i="56" s="1"/>
  <c r="CZ15" i="56" s="1"/>
  <c r="DA15" i="56" s="1"/>
  <c r="DB15" i="56" s="1"/>
  <c r="DC15" i="56" s="1"/>
  <c r="DD15" i="56" s="1"/>
  <c r="DE15" i="56" s="1"/>
  <c r="DF15" i="56" s="1"/>
  <c r="DG15" i="56" s="1"/>
  <c r="DH15" i="56" s="1"/>
  <c r="DI15" i="56" s="1"/>
  <c r="DJ15" i="56" s="1"/>
  <c r="DK15" i="56" s="1"/>
  <c r="DL15" i="56" s="1"/>
  <c r="DM15" i="56" s="1"/>
  <c r="DN15" i="56" s="1"/>
  <c r="DO15" i="56" s="1"/>
  <c r="DP15" i="56" s="1"/>
  <c r="DQ15" i="56" s="1"/>
  <c r="DR15" i="56" s="1"/>
  <c r="DS15" i="56" s="1"/>
  <c r="DT15" i="56" s="1"/>
  <c r="DU15" i="56" s="1"/>
  <c r="DV15" i="56" s="1"/>
  <c r="DW15" i="56" s="1"/>
  <c r="DX15" i="56" s="1"/>
  <c r="CX3" i="58"/>
  <c r="CY3" i="58" s="1"/>
  <c r="CZ3" i="58" s="1"/>
  <c r="DA3" i="58" s="1"/>
  <c r="DB3" i="58" s="1"/>
  <c r="DC3" i="58" s="1"/>
  <c r="DD3" i="58" s="1"/>
  <c r="DE3" i="58" s="1"/>
  <c r="DF3" i="58" s="1"/>
  <c r="DG3" i="58" s="1"/>
  <c r="DH3" i="58" s="1"/>
  <c r="DI3" i="58" s="1"/>
  <c r="DJ3" i="58" s="1"/>
  <c r="DK3" i="58" s="1"/>
  <c r="DL3" i="58" s="1"/>
  <c r="DM3" i="58" s="1"/>
  <c r="DN3" i="58" s="1"/>
  <c r="DO3" i="58" s="1"/>
  <c r="DP3" i="58" s="1"/>
  <c r="DQ3" i="58" s="1"/>
  <c r="DR3" i="58" s="1"/>
  <c r="DS3" i="58" s="1"/>
  <c r="DT3" i="58" s="1"/>
  <c r="DU3" i="58" s="1"/>
  <c r="DV3" i="58" s="1"/>
  <c r="DW3" i="58" s="1"/>
  <c r="DX3" i="58" s="1"/>
  <c r="DY3" i="58" s="1"/>
  <c r="DZ3" i="58" s="1"/>
  <c r="CX6" i="58"/>
  <c r="CY6" i="58" s="1"/>
  <c r="CZ6" i="58" s="1"/>
  <c r="DA6" i="58" s="1"/>
  <c r="DB6" i="58" s="1"/>
  <c r="DC6" i="58" s="1"/>
  <c r="DD6" i="58" s="1"/>
  <c r="DE6" i="58" s="1"/>
  <c r="DF6" i="58" s="1"/>
  <c r="DG6" i="58" s="1"/>
  <c r="DH6" i="58" s="1"/>
  <c r="DI6" i="58" s="1"/>
  <c r="DJ6" i="58" s="1"/>
  <c r="DK6" i="58" s="1"/>
  <c r="DL6" i="58" s="1"/>
  <c r="DM6" i="58" s="1"/>
  <c r="DN6" i="58" s="1"/>
  <c r="DO6" i="58" s="1"/>
  <c r="DP6" i="58" s="1"/>
  <c r="DQ6" i="58" s="1"/>
  <c r="DR6" i="58" s="1"/>
  <c r="DS6" i="58" s="1"/>
  <c r="DT6" i="58" s="1"/>
  <c r="DU6" i="58" s="1"/>
  <c r="DV6" i="58" s="1"/>
  <c r="DW6" i="58" s="1"/>
  <c r="DX6" i="58" s="1"/>
  <c r="DY6" i="58" s="1"/>
  <c r="DZ6" i="58" s="1"/>
  <c r="CX9" i="58"/>
  <c r="CY9" i="58" s="1"/>
  <c r="CZ9" i="58" s="1"/>
  <c r="DA9" i="58" s="1"/>
  <c r="DB9" i="58" s="1"/>
  <c r="DC9" i="58" s="1"/>
  <c r="DD9" i="58" s="1"/>
  <c r="DE9" i="58" s="1"/>
  <c r="DF9" i="58" s="1"/>
  <c r="DG9" i="58" s="1"/>
  <c r="DH9" i="58" s="1"/>
  <c r="DI9" i="58" s="1"/>
  <c r="DJ9" i="58" s="1"/>
  <c r="DK9" i="58" s="1"/>
  <c r="DL9" i="58" s="1"/>
  <c r="DM9" i="58" s="1"/>
  <c r="DN9" i="58" s="1"/>
  <c r="DO9" i="58" s="1"/>
  <c r="DP9" i="58" s="1"/>
  <c r="DQ9" i="58" s="1"/>
  <c r="DR9" i="58" s="1"/>
  <c r="DS9" i="58" s="1"/>
  <c r="DT9" i="58" s="1"/>
  <c r="DU9" i="58" s="1"/>
  <c r="DV9" i="58" s="1"/>
  <c r="DW9" i="58" s="1"/>
  <c r="DX9" i="58" s="1"/>
  <c r="DY9" i="58" s="1"/>
  <c r="DZ9" i="58" s="1"/>
  <c r="CX12" i="58"/>
  <c r="CY12" i="58" s="1"/>
  <c r="CZ12" i="58" s="1"/>
  <c r="DA12" i="58" s="1"/>
  <c r="DB12" i="58" s="1"/>
  <c r="DC12" i="58" s="1"/>
  <c r="DD12" i="58" s="1"/>
  <c r="DE12" i="58" s="1"/>
  <c r="DF12" i="58" s="1"/>
  <c r="DG12" i="58" s="1"/>
  <c r="DH12" i="58" s="1"/>
  <c r="DI12" i="58" s="1"/>
  <c r="DJ12" i="58" s="1"/>
  <c r="DK12" i="58" s="1"/>
  <c r="DL12" i="58" s="1"/>
  <c r="DM12" i="58" s="1"/>
  <c r="DN12" i="58" s="1"/>
  <c r="DO12" i="58" s="1"/>
  <c r="DP12" i="58" s="1"/>
  <c r="DQ12" i="58" s="1"/>
  <c r="DR12" i="58" s="1"/>
  <c r="DS12" i="58" s="1"/>
  <c r="DT12" i="58" s="1"/>
  <c r="DU12" i="58" s="1"/>
  <c r="DV12" i="58" s="1"/>
  <c r="DW12" i="58" s="1"/>
  <c r="DX12" i="58" s="1"/>
  <c r="DY12" i="58" s="1"/>
  <c r="DZ12" i="58" s="1"/>
  <c r="CX15" i="58"/>
  <c r="CY15" i="58" s="1"/>
  <c r="CZ15" i="58" s="1"/>
  <c r="DA15" i="58" s="1"/>
  <c r="DB15" i="58" s="1"/>
  <c r="DC15" i="58" s="1"/>
  <c r="DD15" i="58" s="1"/>
  <c r="DE15" i="58" s="1"/>
  <c r="DF15" i="58" s="1"/>
  <c r="DG15" i="58" s="1"/>
  <c r="DH15" i="58" s="1"/>
  <c r="DI15" i="58" s="1"/>
  <c r="DJ15" i="58" s="1"/>
  <c r="DK15" i="58" s="1"/>
  <c r="DL15" i="58" s="1"/>
  <c r="DM15" i="58" s="1"/>
  <c r="DN15" i="58" s="1"/>
  <c r="DO15" i="58" s="1"/>
  <c r="DP15" i="58" s="1"/>
  <c r="DQ15" i="58" s="1"/>
  <c r="DR15" i="58" s="1"/>
  <c r="DS15" i="58" s="1"/>
  <c r="DT15" i="58" s="1"/>
  <c r="DU15" i="58" s="1"/>
  <c r="DV15" i="58" s="1"/>
  <c r="DW15" i="58" s="1"/>
  <c r="DX15" i="58" s="1"/>
  <c r="DY15" i="58" s="1"/>
  <c r="DZ15" i="58" s="1"/>
  <c r="CX18" i="58"/>
  <c r="CY18" i="58" s="1"/>
  <c r="CZ18" i="58" s="1"/>
  <c r="DA18" i="58" s="1"/>
  <c r="DB18" i="58" s="1"/>
  <c r="DC18" i="58" s="1"/>
  <c r="DD18" i="58" s="1"/>
  <c r="DE18" i="58" s="1"/>
  <c r="DF18" i="58" s="1"/>
  <c r="DG18" i="58" s="1"/>
  <c r="DH18" i="58" s="1"/>
  <c r="DI18" i="58" s="1"/>
  <c r="DJ18" i="58" s="1"/>
  <c r="DK18" i="58" s="1"/>
  <c r="DL18" i="58" s="1"/>
  <c r="DM18" i="58" s="1"/>
  <c r="DN18" i="58" s="1"/>
  <c r="DO18" i="58" s="1"/>
  <c r="DP18" i="58" s="1"/>
  <c r="DQ18" i="58" s="1"/>
  <c r="DR18" i="58" s="1"/>
  <c r="DS18" i="58" s="1"/>
  <c r="DT18" i="58" s="1"/>
  <c r="DU18" i="58" s="1"/>
  <c r="DV18" i="58" s="1"/>
  <c r="DW18" i="58" s="1"/>
  <c r="DX18" i="58" s="1"/>
  <c r="DY18" i="58" s="1"/>
  <c r="DZ18" i="58" s="1"/>
  <c r="CX21" i="58"/>
  <c r="CY21" i="58" s="1"/>
  <c r="CZ21" i="58" s="1"/>
  <c r="DA21" i="58" s="1"/>
  <c r="DB21" i="58" s="1"/>
  <c r="DC21" i="58" s="1"/>
  <c r="DD21" i="58" s="1"/>
  <c r="DE21" i="58" s="1"/>
  <c r="DF21" i="58" s="1"/>
  <c r="DG21" i="58" s="1"/>
  <c r="DH21" i="58" s="1"/>
  <c r="DI21" i="58" s="1"/>
  <c r="DJ21" i="58" s="1"/>
  <c r="DK21" i="58" s="1"/>
  <c r="DL21" i="58" s="1"/>
  <c r="DM21" i="58" s="1"/>
  <c r="DN21" i="58" s="1"/>
  <c r="DO21" i="58" s="1"/>
  <c r="DP21" i="58" s="1"/>
  <c r="DQ21" i="58" s="1"/>
  <c r="DR21" i="58" s="1"/>
  <c r="DS21" i="58" s="1"/>
  <c r="DT21" i="58" s="1"/>
  <c r="DU21" i="58" s="1"/>
  <c r="DV21" i="58" s="1"/>
  <c r="DW21" i="58" s="1"/>
  <c r="DX21" i="58" s="1"/>
  <c r="DY21" i="58" s="1"/>
  <c r="DZ21" i="58" s="1"/>
  <c r="CX24" i="58"/>
  <c r="CY24" i="58" s="1"/>
  <c r="CZ24" i="58" s="1"/>
  <c r="DA24" i="58" s="1"/>
  <c r="DB24" i="58" s="1"/>
  <c r="DC24" i="58" s="1"/>
  <c r="DD24" i="58" s="1"/>
  <c r="DE24" i="58" s="1"/>
  <c r="DF24" i="58" s="1"/>
  <c r="DG24" i="58" s="1"/>
  <c r="DH24" i="58" s="1"/>
  <c r="DI24" i="58" s="1"/>
  <c r="DJ24" i="58" s="1"/>
  <c r="DK24" i="58" s="1"/>
  <c r="DL24" i="58" s="1"/>
  <c r="DM24" i="58" s="1"/>
  <c r="DN24" i="58" s="1"/>
  <c r="DO24" i="58" s="1"/>
  <c r="DP24" i="58" s="1"/>
  <c r="DQ24" i="58" s="1"/>
  <c r="DR24" i="58" s="1"/>
  <c r="DS24" i="58" s="1"/>
  <c r="DT24" i="58" s="1"/>
  <c r="DU24" i="58" s="1"/>
  <c r="DV24" i="58" s="1"/>
  <c r="DW24" i="58" s="1"/>
  <c r="DX24" i="58" s="1"/>
  <c r="DY24" i="58" s="1"/>
  <c r="DZ24" i="58" s="1"/>
  <c r="CV3" i="57"/>
  <c r="CW3" i="57" s="1"/>
  <c r="CX3" i="57" s="1"/>
  <c r="CY3" i="57" s="1"/>
  <c r="CZ3" i="57" s="1"/>
  <c r="DA3" i="57" s="1"/>
  <c r="DB3" i="57" s="1"/>
  <c r="DC3" i="57" s="1"/>
  <c r="DD3" i="57" s="1"/>
  <c r="DE3" i="57" s="1"/>
  <c r="DF3" i="57" s="1"/>
  <c r="DG3" i="57" s="1"/>
  <c r="DH3" i="57" s="1"/>
  <c r="DI3" i="57" s="1"/>
  <c r="DJ3" i="57" s="1"/>
  <c r="DK3" i="57" s="1"/>
  <c r="DL3" i="57" s="1"/>
  <c r="DM3" i="57" s="1"/>
  <c r="DN3" i="57" s="1"/>
  <c r="DO3" i="57" s="1"/>
  <c r="DP3" i="57" s="1"/>
  <c r="DQ3" i="57" s="1"/>
  <c r="DR3" i="57" s="1"/>
  <c r="DS3" i="57" s="1"/>
  <c r="DT3" i="57" s="1"/>
  <c r="DU3" i="57" s="1"/>
  <c r="DV3" i="57" s="1"/>
  <c r="DW3" i="57" s="1"/>
  <c r="DX3" i="57" s="1"/>
  <c r="CX4" i="58"/>
  <c r="CY4" i="58" s="1"/>
  <c r="CZ4" i="58" s="1"/>
  <c r="DA4" i="58" s="1"/>
  <c r="DB4" i="58" s="1"/>
  <c r="DC4" i="58" s="1"/>
  <c r="DD4" i="58" s="1"/>
  <c r="DE4" i="58" s="1"/>
  <c r="DF4" i="58" s="1"/>
  <c r="DG4" i="58" s="1"/>
  <c r="DH4" i="58" s="1"/>
  <c r="DI4" i="58" s="1"/>
  <c r="DJ4" i="58" s="1"/>
  <c r="DK4" i="58" s="1"/>
  <c r="DL4" i="58" s="1"/>
  <c r="DM4" i="58" s="1"/>
  <c r="DN4" i="58" s="1"/>
  <c r="DO4" i="58" s="1"/>
  <c r="DP4" i="58" s="1"/>
  <c r="DQ4" i="58" s="1"/>
  <c r="DR4" i="58" s="1"/>
  <c r="DS4" i="58" s="1"/>
  <c r="DT4" i="58" s="1"/>
  <c r="DU4" i="58" s="1"/>
  <c r="DV4" i="58" s="1"/>
  <c r="DW4" i="58" s="1"/>
  <c r="DX4" i="58" s="1"/>
  <c r="DY4" i="58" s="1"/>
  <c r="DZ4" i="58" s="1"/>
  <c r="CX7" i="58"/>
  <c r="CY7" i="58" s="1"/>
  <c r="CZ7" i="58" s="1"/>
  <c r="DA7" i="58" s="1"/>
  <c r="DB7" i="58" s="1"/>
  <c r="DC7" i="58" s="1"/>
  <c r="DD7" i="58" s="1"/>
  <c r="DE7" i="58" s="1"/>
  <c r="DF7" i="58" s="1"/>
  <c r="DG7" i="58" s="1"/>
  <c r="DH7" i="58" s="1"/>
  <c r="DI7" i="58" s="1"/>
  <c r="DJ7" i="58" s="1"/>
  <c r="DK7" i="58" s="1"/>
  <c r="DL7" i="58" s="1"/>
  <c r="DM7" i="58" s="1"/>
  <c r="DN7" i="58" s="1"/>
  <c r="DO7" i="58" s="1"/>
  <c r="DP7" i="58" s="1"/>
  <c r="DQ7" i="58" s="1"/>
  <c r="DR7" i="58" s="1"/>
  <c r="DS7" i="58" s="1"/>
  <c r="DT7" i="58" s="1"/>
  <c r="DU7" i="58" s="1"/>
  <c r="DV7" i="58" s="1"/>
  <c r="DW7" i="58" s="1"/>
  <c r="DX7" i="58" s="1"/>
  <c r="DY7" i="58" s="1"/>
  <c r="DZ7" i="58" s="1"/>
  <c r="CX10" i="58"/>
  <c r="CY10" i="58" s="1"/>
  <c r="CZ10" i="58" s="1"/>
  <c r="DA10" i="58" s="1"/>
  <c r="DB10" i="58" s="1"/>
  <c r="DC10" i="58" s="1"/>
  <c r="DD10" i="58" s="1"/>
  <c r="DE10" i="58" s="1"/>
  <c r="DF10" i="58" s="1"/>
  <c r="DG10" i="58" s="1"/>
  <c r="DH10" i="58" s="1"/>
  <c r="DI10" i="58" s="1"/>
  <c r="DJ10" i="58" s="1"/>
  <c r="DK10" i="58" s="1"/>
  <c r="DL10" i="58" s="1"/>
  <c r="DM10" i="58" s="1"/>
  <c r="DN10" i="58" s="1"/>
  <c r="DO10" i="58" s="1"/>
  <c r="DP10" i="58" s="1"/>
  <c r="DQ10" i="58" s="1"/>
  <c r="DR10" i="58" s="1"/>
  <c r="DS10" i="58" s="1"/>
  <c r="DT10" i="58" s="1"/>
  <c r="DU10" i="58" s="1"/>
  <c r="DV10" i="58" s="1"/>
  <c r="DW10" i="58" s="1"/>
  <c r="DX10" i="58" s="1"/>
  <c r="DY10" i="58" s="1"/>
  <c r="DZ10" i="58" s="1"/>
  <c r="CX13" i="58"/>
  <c r="CY13" i="58" s="1"/>
  <c r="CZ13" i="58" s="1"/>
  <c r="DA13" i="58" s="1"/>
  <c r="DB13" i="58" s="1"/>
  <c r="DC13" i="58" s="1"/>
  <c r="DD13" i="58" s="1"/>
  <c r="DE13" i="58" s="1"/>
  <c r="DF13" i="58" s="1"/>
  <c r="DG13" i="58" s="1"/>
  <c r="DH13" i="58" s="1"/>
  <c r="DI13" i="58" s="1"/>
  <c r="DJ13" i="58" s="1"/>
  <c r="DK13" i="58" s="1"/>
  <c r="DL13" i="58" s="1"/>
  <c r="DM13" i="58" s="1"/>
  <c r="DN13" i="58" s="1"/>
  <c r="DO13" i="58" s="1"/>
  <c r="DP13" i="58" s="1"/>
  <c r="DQ13" i="58" s="1"/>
  <c r="DR13" i="58" s="1"/>
  <c r="DS13" i="58" s="1"/>
  <c r="DT13" i="58" s="1"/>
  <c r="DU13" i="58" s="1"/>
  <c r="DV13" i="58" s="1"/>
  <c r="DW13" i="58" s="1"/>
  <c r="DX13" i="58" s="1"/>
  <c r="DY13" i="58" s="1"/>
  <c r="DZ13" i="58" s="1"/>
  <c r="CV11" i="56"/>
  <c r="CW11" i="56" s="1"/>
  <c r="CX11" i="56" s="1"/>
  <c r="CY11" i="56" s="1"/>
  <c r="CZ11" i="56" s="1"/>
  <c r="DA11" i="56" s="1"/>
  <c r="DB11" i="56" s="1"/>
  <c r="DC11" i="56" s="1"/>
  <c r="DD11" i="56" s="1"/>
  <c r="DE11" i="56" s="1"/>
  <c r="DF11" i="56" s="1"/>
  <c r="DG11" i="56" s="1"/>
  <c r="DH11" i="56" s="1"/>
  <c r="DI11" i="56" s="1"/>
  <c r="DJ11" i="56" s="1"/>
  <c r="DK11" i="56" s="1"/>
  <c r="DL11" i="56" s="1"/>
  <c r="DM11" i="56" s="1"/>
  <c r="DN11" i="56" s="1"/>
  <c r="DO11" i="56" s="1"/>
  <c r="DP11" i="56" s="1"/>
  <c r="DQ11" i="56" s="1"/>
  <c r="DR11" i="56" s="1"/>
  <c r="DS11" i="56" s="1"/>
  <c r="DT11" i="56" s="1"/>
  <c r="DU11" i="56" s="1"/>
  <c r="DV11" i="56" s="1"/>
  <c r="DW11" i="56" s="1"/>
  <c r="DX11" i="56" s="1"/>
  <c r="CV14" i="56"/>
  <c r="CW14" i="56" s="1"/>
  <c r="CX14" i="56" s="1"/>
  <c r="CY14" i="56" s="1"/>
  <c r="CZ14" i="56" s="1"/>
  <c r="DA14" i="56" s="1"/>
  <c r="DB14" i="56" s="1"/>
  <c r="DC14" i="56" s="1"/>
  <c r="DD14" i="56" s="1"/>
  <c r="DE14" i="56" s="1"/>
  <c r="DF14" i="56" s="1"/>
  <c r="DG14" i="56" s="1"/>
  <c r="DH14" i="56" s="1"/>
  <c r="DI14" i="56" s="1"/>
  <c r="DJ14" i="56" s="1"/>
  <c r="DK14" i="56" s="1"/>
  <c r="DL14" i="56" s="1"/>
  <c r="DM14" i="56" s="1"/>
  <c r="DN14" i="56" s="1"/>
  <c r="DO14" i="56" s="1"/>
  <c r="DP14" i="56" s="1"/>
  <c r="DQ14" i="56" s="1"/>
  <c r="DR14" i="56" s="1"/>
  <c r="DS14" i="56" s="1"/>
  <c r="DT14" i="56" s="1"/>
  <c r="DU14" i="56" s="1"/>
  <c r="DV14" i="56" s="1"/>
  <c r="DW14" i="56" s="1"/>
  <c r="DX14" i="56" s="1"/>
  <c r="CV17" i="56"/>
  <c r="CW17" i="56" s="1"/>
  <c r="CX17" i="56" s="1"/>
  <c r="CY17" i="56" s="1"/>
  <c r="CZ17" i="56" s="1"/>
  <c r="DA17" i="56" s="1"/>
  <c r="DB17" i="56" s="1"/>
  <c r="DC17" i="56" s="1"/>
  <c r="DD17" i="56" s="1"/>
  <c r="DE17" i="56" s="1"/>
  <c r="DF17" i="56" s="1"/>
  <c r="DG17" i="56" s="1"/>
  <c r="DH17" i="56" s="1"/>
  <c r="DI17" i="56" s="1"/>
  <c r="DJ17" i="56" s="1"/>
  <c r="DK17" i="56" s="1"/>
  <c r="DL17" i="56" s="1"/>
  <c r="DM17" i="56" s="1"/>
  <c r="DN17" i="56" s="1"/>
  <c r="DO17" i="56" s="1"/>
  <c r="DP17" i="56" s="1"/>
  <c r="DQ17" i="56" s="1"/>
  <c r="DR17" i="56" s="1"/>
  <c r="DS17" i="56" s="1"/>
  <c r="DT17" i="56" s="1"/>
  <c r="DU17" i="56" s="1"/>
  <c r="DV17" i="56" s="1"/>
  <c r="DW17" i="56" s="1"/>
  <c r="DX17" i="56" s="1"/>
  <c r="CV5" i="56"/>
  <c r="CW5" i="56" s="1"/>
  <c r="CX5" i="56" s="1"/>
  <c r="CY5" i="56" s="1"/>
  <c r="CZ5" i="56" s="1"/>
  <c r="DA5" i="56" s="1"/>
  <c r="DB5" i="56" s="1"/>
  <c r="DC5" i="56" s="1"/>
  <c r="DD5" i="56" s="1"/>
  <c r="DE5" i="56" s="1"/>
  <c r="DF5" i="56" s="1"/>
  <c r="DG5" i="56" s="1"/>
  <c r="DH5" i="56" s="1"/>
  <c r="DI5" i="56" s="1"/>
  <c r="DJ5" i="56" s="1"/>
  <c r="DK5" i="56" s="1"/>
  <c r="DL5" i="56" s="1"/>
  <c r="DM5" i="56" s="1"/>
  <c r="DN5" i="56" s="1"/>
  <c r="DO5" i="56" s="1"/>
  <c r="DP5" i="56" s="1"/>
  <c r="DQ5" i="56" s="1"/>
  <c r="DR5" i="56" s="1"/>
  <c r="DS5" i="56" s="1"/>
  <c r="DT5" i="56" s="1"/>
  <c r="DU5" i="56" s="1"/>
  <c r="DV5" i="56" s="1"/>
  <c r="DW5" i="56" s="1"/>
  <c r="DX5" i="56" s="1"/>
  <c r="CX17" i="58"/>
  <c r="CY17" i="58" s="1"/>
  <c r="CZ17" i="58" s="1"/>
  <c r="DA17" i="58" s="1"/>
  <c r="DB17" i="58" s="1"/>
  <c r="DC17" i="58" s="1"/>
  <c r="DD17" i="58" s="1"/>
  <c r="DE17" i="58" s="1"/>
  <c r="DF17" i="58" s="1"/>
  <c r="DG17" i="58" s="1"/>
  <c r="DH17" i="58" s="1"/>
  <c r="DI17" i="58" s="1"/>
  <c r="DJ17" i="58" s="1"/>
  <c r="DK17" i="58" s="1"/>
  <c r="DL17" i="58" s="1"/>
  <c r="DM17" i="58" s="1"/>
  <c r="DN17" i="58" s="1"/>
  <c r="DO17" i="58" s="1"/>
  <c r="DP17" i="58" s="1"/>
  <c r="DQ17" i="58" s="1"/>
  <c r="DR17" i="58" s="1"/>
  <c r="DS17" i="58" s="1"/>
  <c r="DT17" i="58" s="1"/>
  <c r="DU17" i="58" s="1"/>
  <c r="DV17" i="58" s="1"/>
  <c r="DW17" i="58" s="1"/>
  <c r="DX17" i="58" s="1"/>
  <c r="DY17" i="58" s="1"/>
  <c r="DZ17" i="58" s="1"/>
  <c r="CV8" i="56"/>
  <c r="CW8" i="56" s="1"/>
  <c r="CX8" i="56" s="1"/>
  <c r="CY8" i="56" s="1"/>
  <c r="CZ8" i="56" s="1"/>
  <c r="DA8" i="56" s="1"/>
  <c r="DB8" i="56" s="1"/>
  <c r="DC8" i="56" s="1"/>
  <c r="DD8" i="56" s="1"/>
  <c r="DE8" i="56" s="1"/>
  <c r="DF8" i="56" s="1"/>
  <c r="DG8" i="56" s="1"/>
  <c r="DH8" i="56" s="1"/>
  <c r="DI8" i="56" s="1"/>
  <c r="DJ8" i="56" s="1"/>
  <c r="DK8" i="56" s="1"/>
  <c r="DL8" i="56" s="1"/>
  <c r="DM8" i="56" s="1"/>
  <c r="DN8" i="56" s="1"/>
  <c r="DO8" i="56" s="1"/>
  <c r="DP8" i="56" s="1"/>
  <c r="DQ8" i="56" s="1"/>
  <c r="DR8" i="56" s="1"/>
  <c r="DS8" i="56" s="1"/>
  <c r="DT8" i="56" s="1"/>
  <c r="DU8" i="56" s="1"/>
  <c r="DV8" i="56" s="1"/>
  <c r="DW8" i="56" s="1"/>
  <c r="DX8" i="56" s="1"/>
  <c r="CV5" i="57"/>
  <c r="CW5" i="57" s="1"/>
  <c r="CX5" i="57" s="1"/>
  <c r="CY5" i="57" s="1"/>
  <c r="CZ5" i="57" s="1"/>
  <c r="DA5" i="57" s="1"/>
  <c r="DB5" i="57" s="1"/>
  <c r="DC5" i="57" s="1"/>
  <c r="DD5" i="57" s="1"/>
  <c r="DE5" i="57" s="1"/>
  <c r="DF5" i="57" s="1"/>
  <c r="DG5" i="57" s="1"/>
  <c r="DH5" i="57" s="1"/>
  <c r="DI5" i="57" s="1"/>
  <c r="DJ5" i="57" s="1"/>
  <c r="DK5" i="57" s="1"/>
  <c r="DL5" i="57" s="1"/>
  <c r="DM5" i="57" s="1"/>
  <c r="DN5" i="57" s="1"/>
  <c r="DO5" i="57" s="1"/>
  <c r="DP5" i="57" s="1"/>
  <c r="DQ5" i="57" s="1"/>
  <c r="DR5" i="57" s="1"/>
  <c r="DS5" i="57" s="1"/>
  <c r="DT5" i="57" s="1"/>
  <c r="DU5" i="57" s="1"/>
  <c r="DV5" i="57" s="1"/>
  <c r="DW5" i="57" s="1"/>
  <c r="DX5" i="57" s="1"/>
  <c r="CV8" i="57"/>
  <c r="CW8" i="57" s="1"/>
  <c r="CX8" i="57" s="1"/>
  <c r="CY8" i="57" s="1"/>
  <c r="CZ8" i="57" s="1"/>
  <c r="DA8" i="57" s="1"/>
  <c r="DB8" i="57" s="1"/>
  <c r="DC8" i="57" s="1"/>
  <c r="DD8" i="57" s="1"/>
  <c r="DE8" i="57" s="1"/>
  <c r="DF8" i="57" s="1"/>
  <c r="DG8" i="57" s="1"/>
  <c r="DH8" i="57" s="1"/>
  <c r="DI8" i="57" s="1"/>
  <c r="DJ8" i="57" s="1"/>
  <c r="DK8" i="57" s="1"/>
  <c r="DL8" i="57" s="1"/>
  <c r="DM8" i="57" s="1"/>
  <c r="DN8" i="57" s="1"/>
  <c r="DO8" i="57" s="1"/>
  <c r="DP8" i="57" s="1"/>
  <c r="DQ8" i="57" s="1"/>
  <c r="DR8" i="57" s="1"/>
  <c r="DS8" i="57" s="1"/>
  <c r="DT8" i="57" s="1"/>
  <c r="DU8" i="57" s="1"/>
  <c r="DV8" i="57" s="1"/>
  <c r="DW8" i="57" s="1"/>
  <c r="DX8" i="57" s="1"/>
  <c r="CV11" i="57"/>
  <c r="CW11" i="57" s="1"/>
  <c r="CX11" i="57" s="1"/>
  <c r="CY11" i="57" s="1"/>
  <c r="CZ11" i="57" s="1"/>
  <c r="DA11" i="57" s="1"/>
  <c r="DB11" i="57" s="1"/>
  <c r="DC11" i="57" s="1"/>
  <c r="DD11" i="57" s="1"/>
  <c r="DE11" i="57" s="1"/>
  <c r="DF11" i="57" s="1"/>
  <c r="DG11" i="57" s="1"/>
  <c r="DH11" i="57" s="1"/>
  <c r="DI11" i="57" s="1"/>
  <c r="DJ11" i="57" s="1"/>
  <c r="DK11" i="57" s="1"/>
  <c r="DL11" i="57" s="1"/>
  <c r="DM11" i="57" s="1"/>
  <c r="DN11" i="57" s="1"/>
  <c r="DO11" i="57" s="1"/>
  <c r="DP11" i="57" s="1"/>
  <c r="DQ11" i="57" s="1"/>
  <c r="DR11" i="57" s="1"/>
  <c r="DS11" i="57" s="1"/>
  <c r="DT11" i="57" s="1"/>
  <c r="DU11" i="57" s="1"/>
  <c r="DV11" i="57" s="1"/>
  <c r="DW11" i="57" s="1"/>
  <c r="DX11" i="57" s="1"/>
  <c r="CV14" i="57"/>
  <c r="CW14" i="57" s="1"/>
  <c r="CX14" i="57" s="1"/>
  <c r="CY14" i="57" s="1"/>
  <c r="CZ14" i="57" s="1"/>
  <c r="DA14" i="57" s="1"/>
  <c r="DB14" i="57" s="1"/>
  <c r="DC14" i="57" s="1"/>
  <c r="DD14" i="57" s="1"/>
  <c r="DE14" i="57" s="1"/>
  <c r="DF14" i="57" s="1"/>
  <c r="DG14" i="57" s="1"/>
  <c r="DH14" i="57" s="1"/>
  <c r="DI14" i="57" s="1"/>
  <c r="DJ14" i="57" s="1"/>
  <c r="DK14" i="57" s="1"/>
  <c r="DL14" i="57" s="1"/>
  <c r="DM14" i="57" s="1"/>
  <c r="DN14" i="57" s="1"/>
  <c r="DO14" i="57" s="1"/>
  <c r="DP14" i="57" s="1"/>
  <c r="DQ14" i="57" s="1"/>
  <c r="DR14" i="57" s="1"/>
  <c r="DS14" i="57" s="1"/>
  <c r="DT14" i="57" s="1"/>
  <c r="DU14" i="57" s="1"/>
  <c r="DV14" i="57" s="1"/>
  <c r="DW14" i="57" s="1"/>
  <c r="DX14" i="57" s="1"/>
  <c r="CV17" i="57"/>
  <c r="CW17" i="57" s="1"/>
  <c r="CX17" i="57" s="1"/>
  <c r="CY17" i="57" s="1"/>
  <c r="CZ17" i="57" s="1"/>
  <c r="DA17" i="57" s="1"/>
  <c r="DB17" i="57" s="1"/>
  <c r="DC17" i="57" s="1"/>
  <c r="DD17" i="57" s="1"/>
  <c r="DE17" i="57" s="1"/>
  <c r="DF17" i="57" s="1"/>
  <c r="DG17" i="57" s="1"/>
  <c r="DH17" i="57" s="1"/>
  <c r="DI17" i="57" s="1"/>
  <c r="DJ17" i="57" s="1"/>
  <c r="DK17" i="57" s="1"/>
  <c r="DL17" i="57" s="1"/>
  <c r="DM17" i="57" s="1"/>
  <c r="DN17" i="57" s="1"/>
  <c r="DO17" i="57" s="1"/>
  <c r="DP17" i="57" s="1"/>
  <c r="DQ17" i="57" s="1"/>
  <c r="DR17" i="57" s="1"/>
  <c r="DS17" i="57" s="1"/>
  <c r="DT17" i="57" s="1"/>
  <c r="DU17" i="57" s="1"/>
  <c r="DV17" i="57" s="1"/>
  <c r="DW17" i="57" s="1"/>
  <c r="DX17" i="57" s="1"/>
  <c r="CV20" i="56"/>
  <c r="CW20" i="56" s="1"/>
  <c r="CX20" i="56" s="1"/>
  <c r="CY20" i="56" s="1"/>
  <c r="CZ20" i="56" s="1"/>
  <c r="DA20" i="56" s="1"/>
  <c r="DB20" i="56" s="1"/>
  <c r="DC20" i="56" s="1"/>
  <c r="DD20" i="56" s="1"/>
  <c r="DE20" i="56" s="1"/>
  <c r="DF20" i="56" s="1"/>
  <c r="DG20" i="56" s="1"/>
  <c r="DH20" i="56" s="1"/>
  <c r="DI20" i="56" s="1"/>
  <c r="DJ20" i="56" s="1"/>
  <c r="DK20" i="56" s="1"/>
  <c r="DL20" i="56" s="1"/>
  <c r="DM20" i="56" s="1"/>
  <c r="DN20" i="56" s="1"/>
  <c r="DO20" i="56" s="1"/>
  <c r="DP20" i="56" s="1"/>
  <c r="DQ20" i="56" s="1"/>
  <c r="DR20" i="56" s="1"/>
  <c r="DS20" i="56" s="1"/>
  <c r="DT20" i="56" s="1"/>
  <c r="DU20" i="56" s="1"/>
  <c r="DV20" i="56" s="1"/>
  <c r="DW20" i="56" s="1"/>
  <c r="DX20" i="56" s="1"/>
  <c r="CV23" i="56"/>
  <c r="CW23" i="56" s="1"/>
  <c r="CX23" i="56" s="1"/>
  <c r="CY23" i="56" s="1"/>
  <c r="CZ23" i="56" s="1"/>
  <c r="DA23" i="56" s="1"/>
  <c r="DB23" i="56" s="1"/>
  <c r="DC23" i="56" s="1"/>
  <c r="DD23" i="56" s="1"/>
  <c r="DE23" i="56" s="1"/>
  <c r="DF23" i="56" s="1"/>
  <c r="DG23" i="56" s="1"/>
  <c r="DH23" i="56" s="1"/>
  <c r="DI23" i="56" s="1"/>
  <c r="DJ23" i="56" s="1"/>
  <c r="DK23" i="56" s="1"/>
  <c r="DL23" i="56" s="1"/>
  <c r="DM23" i="56" s="1"/>
  <c r="DN23" i="56" s="1"/>
  <c r="DO23" i="56" s="1"/>
  <c r="DP23" i="56" s="1"/>
  <c r="DQ23" i="56" s="1"/>
  <c r="DR23" i="56" s="1"/>
  <c r="DS23" i="56" s="1"/>
  <c r="DT23" i="56" s="1"/>
  <c r="DU23" i="56" s="1"/>
  <c r="DV23" i="56" s="1"/>
  <c r="DW23" i="56" s="1"/>
  <c r="DX23" i="56" s="1"/>
  <c r="CV6" i="57"/>
  <c r="CW6" i="57" s="1"/>
  <c r="CX6" i="57" s="1"/>
  <c r="CY6" i="57" s="1"/>
  <c r="CZ6" i="57" s="1"/>
  <c r="DA6" i="57" s="1"/>
  <c r="DB6" i="57" s="1"/>
  <c r="DC6" i="57" s="1"/>
  <c r="DD6" i="57" s="1"/>
  <c r="DE6" i="57" s="1"/>
  <c r="DF6" i="57" s="1"/>
  <c r="DG6" i="57" s="1"/>
  <c r="DH6" i="57" s="1"/>
  <c r="DI6" i="57" s="1"/>
  <c r="DJ6" i="57" s="1"/>
  <c r="DK6" i="57" s="1"/>
  <c r="DL6" i="57" s="1"/>
  <c r="DM6" i="57" s="1"/>
  <c r="DN6" i="57" s="1"/>
  <c r="DO6" i="57" s="1"/>
  <c r="DP6" i="57" s="1"/>
  <c r="DQ6" i="57" s="1"/>
  <c r="DR6" i="57" s="1"/>
  <c r="DS6" i="57" s="1"/>
  <c r="DT6" i="57" s="1"/>
  <c r="DU6" i="57" s="1"/>
  <c r="DV6" i="57" s="1"/>
  <c r="DW6" i="57" s="1"/>
  <c r="DX6" i="57" s="1"/>
  <c r="CV9" i="57"/>
  <c r="CW9" i="57" s="1"/>
  <c r="CX9" i="57" s="1"/>
  <c r="CY9" i="57" s="1"/>
  <c r="CZ9" i="57" s="1"/>
  <c r="DA9" i="57" s="1"/>
  <c r="DB9" i="57" s="1"/>
  <c r="DC9" i="57" s="1"/>
  <c r="DD9" i="57" s="1"/>
  <c r="DE9" i="57" s="1"/>
  <c r="DF9" i="57" s="1"/>
  <c r="DG9" i="57" s="1"/>
  <c r="DH9" i="57" s="1"/>
  <c r="DI9" i="57" s="1"/>
  <c r="DJ9" i="57" s="1"/>
  <c r="DK9" i="57" s="1"/>
  <c r="DL9" i="57" s="1"/>
  <c r="DM9" i="57" s="1"/>
  <c r="DN9" i="57" s="1"/>
  <c r="DO9" i="57" s="1"/>
  <c r="DP9" i="57" s="1"/>
  <c r="DQ9" i="57" s="1"/>
  <c r="DR9" i="57" s="1"/>
  <c r="DS9" i="57" s="1"/>
  <c r="DT9" i="57" s="1"/>
  <c r="DU9" i="57" s="1"/>
  <c r="DV9" i="57" s="1"/>
  <c r="DW9" i="57" s="1"/>
  <c r="DX9" i="57" s="1"/>
  <c r="CV12" i="57"/>
  <c r="CW12" i="57" s="1"/>
  <c r="CX12" i="57" s="1"/>
  <c r="CY12" i="57" s="1"/>
  <c r="CZ12" i="57" s="1"/>
  <c r="DA12" i="57" s="1"/>
  <c r="DB12" i="57" s="1"/>
  <c r="DC12" i="57" s="1"/>
  <c r="DD12" i="57" s="1"/>
  <c r="DE12" i="57" s="1"/>
  <c r="DF12" i="57" s="1"/>
  <c r="DG12" i="57" s="1"/>
  <c r="DH12" i="57" s="1"/>
  <c r="DI12" i="57" s="1"/>
  <c r="DJ12" i="57" s="1"/>
  <c r="DK12" i="57" s="1"/>
  <c r="DL12" i="57" s="1"/>
  <c r="DM12" i="57" s="1"/>
  <c r="DN12" i="57" s="1"/>
  <c r="DO12" i="57" s="1"/>
  <c r="DP12" i="57" s="1"/>
  <c r="DQ12" i="57" s="1"/>
  <c r="DR12" i="57" s="1"/>
  <c r="DS12" i="57" s="1"/>
  <c r="DT12" i="57" s="1"/>
  <c r="DU12" i="57" s="1"/>
  <c r="DV12" i="57" s="1"/>
  <c r="DW12" i="57" s="1"/>
  <c r="DX12" i="57" s="1"/>
  <c r="CV15" i="57"/>
  <c r="CW15" i="57" s="1"/>
  <c r="CX15" i="57" s="1"/>
  <c r="CY15" i="57" s="1"/>
  <c r="CZ15" i="57" s="1"/>
  <c r="DA15" i="57" s="1"/>
  <c r="DB15" i="57" s="1"/>
  <c r="DC15" i="57" s="1"/>
  <c r="DD15" i="57" s="1"/>
  <c r="DE15" i="57" s="1"/>
  <c r="DF15" i="57" s="1"/>
  <c r="DG15" i="57" s="1"/>
  <c r="DH15" i="57" s="1"/>
  <c r="DI15" i="57" s="1"/>
  <c r="DJ15" i="57" s="1"/>
  <c r="DK15" i="57" s="1"/>
  <c r="DL15" i="57" s="1"/>
  <c r="DM15" i="57" s="1"/>
  <c r="DN15" i="57" s="1"/>
  <c r="DO15" i="57" s="1"/>
  <c r="DP15" i="57" s="1"/>
  <c r="DQ15" i="57" s="1"/>
  <c r="DR15" i="57" s="1"/>
  <c r="DS15" i="57" s="1"/>
  <c r="DT15" i="57" s="1"/>
  <c r="DU15" i="57" s="1"/>
  <c r="DV15" i="57" s="1"/>
  <c r="DW15" i="57" s="1"/>
  <c r="DX15" i="57" s="1"/>
  <c r="CV18" i="57"/>
  <c r="CW18" i="57" s="1"/>
  <c r="CX18" i="57" s="1"/>
  <c r="CY18" i="57" s="1"/>
  <c r="CZ18" i="57" s="1"/>
  <c r="DA18" i="57" s="1"/>
  <c r="DB18" i="57" s="1"/>
  <c r="DC18" i="57" s="1"/>
  <c r="DD18" i="57" s="1"/>
  <c r="DE18" i="57" s="1"/>
  <c r="DF18" i="57" s="1"/>
  <c r="DG18" i="57" s="1"/>
  <c r="DH18" i="57" s="1"/>
  <c r="DI18" i="57" s="1"/>
  <c r="DJ18" i="57" s="1"/>
  <c r="DK18" i="57" s="1"/>
  <c r="DL18" i="57" s="1"/>
  <c r="DM18" i="57" s="1"/>
  <c r="DN18" i="57" s="1"/>
  <c r="DO18" i="57" s="1"/>
  <c r="DP18" i="57" s="1"/>
  <c r="DQ18" i="57" s="1"/>
  <c r="DR18" i="57" s="1"/>
  <c r="DS18" i="57" s="1"/>
  <c r="DT18" i="57" s="1"/>
  <c r="DU18" i="57" s="1"/>
  <c r="DV18" i="57" s="1"/>
  <c r="DW18" i="57" s="1"/>
  <c r="DX18" i="57" s="1"/>
  <c r="CV21" i="57"/>
  <c r="CW21" i="57" s="1"/>
  <c r="CX21" i="57" s="1"/>
  <c r="CY21" i="57" s="1"/>
  <c r="CZ21" i="57" s="1"/>
  <c r="DA21" i="57" s="1"/>
  <c r="DB21" i="57" s="1"/>
  <c r="DC21" i="57" s="1"/>
  <c r="DD21" i="57" s="1"/>
  <c r="DE21" i="57" s="1"/>
  <c r="DF21" i="57" s="1"/>
  <c r="DG21" i="57" s="1"/>
  <c r="DH21" i="57" s="1"/>
  <c r="DI21" i="57" s="1"/>
  <c r="DJ21" i="57" s="1"/>
  <c r="DK21" i="57" s="1"/>
  <c r="DL21" i="57" s="1"/>
  <c r="DM21" i="57" s="1"/>
  <c r="DN21" i="57" s="1"/>
  <c r="DO21" i="57" s="1"/>
  <c r="DP21" i="57" s="1"/>
  <c r="DQ21" i="57" s="1"/>
  <c r="DR21" i="57" s="1"/>
  <c r="DS21" i="57" s="1"/>
  <c r="DT21" i="57" s="1"/>
  <c r="DU21" i="57" s="1"/>
  <c r="DV21" i="57" s="1"/>
  <c r="DW21" i="57" s="1"/>
  <c r="DX21" i="57" s="1"/>
  <c r="CV24" i="57"/>
  <c r="CW24" i="57" s="1"/>
  <c r="CX24" i="57" s="1"/>
  <c r="CY24" i="57" s="1"/>
  <c r="CZ24" i="57" s="1"/>
  <c r="DA24" i="57" s="1"/>
  <c r="DB24" i="57" s="1"/>
  <c r="DC24" i="57" s="1"/>
  <c r="DD24" i="57" s="1"/>
  <c r="DE24" i="57" s="1"/>
  <c r="DF24" i="57" s="1"/>
  <c r="DG24" i="57" s="1"/>
  <c r="DH24" i="57" s="1"/>
  <c r="DI24" i="57" s="1"/>
  <c r="DJ24" i="57" s="1"/>
  <c r="DK24" i="57" s="1"/>
  <c r="DL24" i="57" s="1"/>
  <c r="DM24" i="57" s="1"/>
  <c r="DN24" i="57" s="1"/>
  <c r="DO24" i="57" s="1"/>
  <c r="DP24" i="57" s="1"/>
  <c r="DQ24" i="57" s="1"/>
  <c r="DR24" i="57" s="1"/>
  <c r="DS24" i="57" s="1"/>
  <c r="DT24" i="57" s="1"/>
  <c r="DU24" i="57" s="1"/>
  <c r="DV24" i="57" s="1"/>
  <c r="DW24" i="57" s="1"/>
  <c r="DX24" i="57" s="1"/>
  <c r="CV4" i="56"/>
  <c r="CW4" i="56" s="1"/>
  <c r="CX4" i="56" s="1"/>
  <c r="CY4" i="56" s="1"/>
  <c r="CZ4" i="56" s="1"/>
  <c r="DA4" i="56" s="1"/>
  <c r="DB4" i="56" s="1"/>
  <c r="DC4" i="56" s="1"/>
  <c r="DD4" i="56" s="1"/>
  <c r="DE4" i="56" s="1"/>
  <c r="DF4" i="56" s="1"/>
  <c r="DG4" i="56" s="1"/>
  <c r="DH4" i="56" s="1"/>
  <c r="DI4" i="56" s="1"/>
  <c r="DJ4" i="56" s="1"/>
  <c r="DK4" i="56" s="1"/>
  <c r="DL4" i="56" s="1"/>
  <c r="DM4" i="56" s="1"/>
  <c r="DN4" i="56" s="1"/>
  <c r="DO4" i="56" s="1"/>
  <c r="DP4" i="56" s="1"/>
  <c r="DQ4" i="56" s="1"/>
  <c r="DR4" i="56" s="1"/>
  <c r="DS4" i="56" s="1"/>
  <c r="DT4" i="56" s="1"/>
  <c r="DU4" i="56" s="1"/>
  <c r="DV4" i="56" s="1"/>
  <c r="DW4" i="56" s="1"/>
  <c r="DX4" i="56" s="1"/>
  <c r="CV7" i="56"/>
  <c r="CW7" i="56" s="1"/>
  <c r="CX7" i="56" s="1"/>
  <c r="CY7" i="56" s="1"/>
  <c r="CZ7" i="56" s="1"/>
  <c r="DA7" i="56" s="1"/>
  <c r="DB7" i="56" s="1"/>
  <c r="DC7" i="56" s="1"/>
  <c r="DD7" i="56" s="1"/>
  <c r="DE7" i="56" s="1"/>
  <c r="DF7" i="56" s="1"/>
  <c r="DG7" i="56" s="1"/>
  <c r="DH7" i="56" s="1"/>
  <c r="DI7" i="56" s="1"/>
  <c r="DJ7" i="56" s="1"/>
  <c r="DK7" i="56" s="1"/>
  <c r="DL7" i="56" s="1"/>
  <c r="DM7" i="56" s="1"/>
  <c r="DN7" i="56" s="1"/>
  <c r="DO7" i="56" s="1"/>
  <c r="DP7" i="56" s="1"/>
  <c r="DQ7" i="56" s="1"/>
  <c r="DR7" i="56" s="1"/>
  <c r="DS7" i="56" s="1"/>
  <c r="DT7" i="56" s="1"/>
  <c r="DU7" i="56" s="1"/>
  <c r="DV7" i="56" s="1"/>
  <c r="DW7" i="56" s="1"/>
  <c r="DX7" i="56" s="1"/>
  <c r="CV10" i="56"/>
  <c r="CW10" i="56" s="1"/>
  <c r="CX10" i="56" s="1"/>
  <c r="CY10" i="56" s="1"/>
  <c r="CZ10" i="56" s="1"/>
  <c r="DA10" i="56" s="1"/>
  <c r="DB10" i="56" s="1"/>
  <c r="DC10" i="56" s="1"/>
  <c r="DD10" i="56" s="1"/>
  <c r="DE10" i="56" s="1"/>
  <c r="DF10" i="56" s="1"/>
  <c r="DG10" i="56" s="1"/>
  <c r="DH10" i="56" s="1"/>
  <c r="DI10" i="56" s="1"/>
  <c r="DJ10" i="56" s="1"/>
  <c r="DK10" i="56" s="1"/>
  <c r="DL10" i="56" s="1"/>
  <c r="DM10" i="56" s="1"/>
  <c r="DN10" i="56" s="1"/>
  <c r="DO10" i="56" s="1"/>
  <c r="DP10" i="56" s="1"/>
  <c r="DQ10" i="56" s="1"/>
  <c r="DR10" i="56" s="1"/>
  <c r="DS10" i="56" s="1"/>
  <c r="DT10" i="56" s="1"/>
  <c r="DU10" i="56" s="1"/>
  <c r="DV10" i="56" s="1"/>
  <c r="DW10" i="56" s="1"/>
  <c r="DX10" i="56" s="1"/>
  <c r="CV13" i="56"/>
  <c r="CW13" i="56" s="1"/>
  <c r="CX13" i="56" s="1"/>
  <c r="CY13" i="56" s="1"/>
  <c r="CZ13" i="56" s="1"/>
  <c r="DA13" i="56" s="1"/>
  <c r="DB13" i="56" s="1"/>
  <c r="DC13" i="56" s="1"/>
  <c r="DD13" i="56" s="1"/>
  <c r="DE13" i="56" s="1"/>
  <c r="DF13" i="56" s="1"/>
  <c r="DG13" i="56" s="1"/>
  <c r="DH13" i="56" s="1"/>
  <c r="DI13" i="56" s="1"/>
  <c r="DJ13" i="56" s="1"/>
  <c r="DK13" i="56" s="1"/>
  <c r="DL13" i="56" s="1"/>
  <c r="DM13" i="56" s="1"/>
  <c r="DN13" i="56" s="1"/>
  <c r="DO13" i="56" s="1"/>
  <c r="DP13" i="56" s="1"/>
  <c r="DQ13" i="56" s="1"/>
  <c r="DR13" i="56" s="1"/>
  <c r="DS13" i="56" s="1"/>
  <c r="DT13" i="56" s="1"/>
  <c r="DU13" i="56" s="1"/>
  <c r="DV13" i="56" s="1"/>
  <c r="DW13" i="56" s="1"/>
  <c r="DX13" i="56" s="1"/>
  <c r="CV16" i="56"/>
  <c r="CW16" i="56" s="1"/>
  <c r="CX16" i="56" s="1"/>
  <c r="CY16" i="56" s="1"/>
  <c r="CZ16" i="56" s="1"/>
  <c r="DA16" i="56" s="1"/>
  <c r="DB16" i="56" s="1"/>
  <c r="DC16" i="56" s="1"/>
  <c r="DD16" i="56" s="1"/>
  <c r="DE16" i="56" s="1"/>
  <c r="DF16" i="56" s="1"/>
  <c r="DG16" i="56" s="1"/>
  <c r="DH16" i="56" s="1"/>
  <c r="DI16" i="56" s="1"/>
  <c r="DJ16" i="56" s="1"/>
  <c r="DK16" i="56" s="1"/>
  <c r="DL16" i="56" s="1"/>
  <c r="DM16" i="56" s="1"/>
  <c r="DN16" i="56" s="1"/>
  <c r="DO16" i="56" s="1"/>
  <c r="DP16" i="56" s="1"/>
  <c r="DQ16" i="56" s="1"/>
  <c r="DR16" i="56" s="1"/>
  <c r="DS16" i="56" s="1"/>
  <c r="DT16" i="56" s="1"/>
  <c r="DU16" i="56" s="1"/>
  <c r="DV16" i="56" s="1"/>
  <c r="DW16" i="56" s="1"/>
  <c r="DX16" i="56" s="1"/>
  <c r="CV19" i="56"/>
  <c r="CW19" i="56" s="1"/>
  <c r="CX19" i="56" s="1"/>
  <c r="CY19" i="56" s="1"/>
  <c r="CZ19" i="56" s="1"/>
  <c r="DA19" i="56" s="1"/>
  <c r="DB19" i="56" s="1"/>
  <c r="DC19" i="56" s="1"/>
  <c r="DD19" i="56" s="1"/>
  <c r="DE19" i="56" s="1"/>
  <c r="DF19" i="56" s="1"/>
  <c r="DG19" i="56" s="1"/>
  <c r="DH19" i="56" s="1"/>
  <c r="DI19" i="56" s="1"/>
  <c r="DJ19" i="56" s="1"/>
  <c r="DK19" i="56" s="1"/>
  <c r="DL19" i="56" s="1"/>
  <c r="DM19" i="56" s="1"/>
  <c r="DN19" i="56" s="1"/>
  <c r="DO19" i="56" s="1"/>
  <c r="DP19" i="56" s="1"/>
  <c r="DQ19" i="56" s="1"/>
  <c r="DR19" i="56" s="1"/>
  <c r="DS19" i="56" s="1"/>
  <c r="DT19" i="56" s="1"/>
  <c r="DU19" i="56" s="1"/>
  <c r="DV19" i="56" s="1"/>
  <c r="DW19" i="56" s="1"/>
  <c r="DX19" i="56" s="1"/>
  <c r="CV22" i="56"/>
  <c r="CW22" i="56" s="1"/>
  <c r="CX22" i="56" s="1"/>
  <c r="CY22" i="56" s="1"/>
  <c r="CZ22" i="56" s="1"/>
  <c r="DA22" i="56" s="1"/>
  <c r="DB22" i="56" s="1"/>
  <c r="DC22" i="56" s="1"/>
  <c r="DD22" i="56" s="1"/>
  <c r="DE22" i="56" s="1"/>
  <c r="DF22" i="56" s="1"/>
  <c r="DG22" i="56" s="1"/>
  <c r="DH22" i="56" s="1"/>
  <c r="DI22" i="56" s="1"/>
  <c r="DJ22" i="56" s="1"/>
  <c r="DK22" i="56" s="1"/>
  <c r="DL22" i="56" s="1"/>
  <c r="DM22" i="56" s="1"/>
  <c r="DN22" i="56" s="1"/>
  <c r="DO22" i="56" s="1"/>
  <c r="DP22" i="56" s="1"/>
  <c r="DQ22" i="56" s="1"/>
  <c r="DR22" i="56" s="1"/>
  <c r="DS22" i="56" s="1"/>
  <c r="DT22" i="56" s="1"/>
  <c r="DU22" i="56" s="1"/>
  <c r="DV22" i="56" s="1"/>
  <c r="DW22" i="56" s="1"/>
  <c r="DX22" i="56" s="1"/>
  <c r="CX16" i="58"/>
  <c r="CY16" i="58" s="1"/>
  <c r="CZ16" i="58" s="1"/>
  <c r="DA16" i="58" s="1"/>
  <c r="DB16" i="58" s="1"/>
  <c r="DC16" i="58" s="1"/>
  <c r="DD16" i="58" s="1"/>
  <c r="DE16" i="58" s="1"/>
  <c r="DF16" i="58" s="1"/>
  <c r="DG16" i="58" s="1"/>
  <c r="DH16" i="58" s="1"/>
  <c r="DI16" i="58" s="1"/>
  <c r="DJ16" i="58" s="1"/>
  <c r="DK16" i="58" s="1"/>
  <c r="DL16" i="58" s="1"/>
  <c r="DM16" i="58" s="1"/>
  <c r="DN16" i="58" s="1"/>
  <c r="DO16" i="58" s="1"/>
  <c r="DP16" i="58" s="1"/>
  <c r="DQ16" i="58" s="1"/>
  <c r="DR16" i="58" s="1"/>
  <c r="DS16" i="58" s="1"/>
  <c r="DT16" i="58" s="1"/>
  <c r="DU16" i="58" s="1"/>
  <c r="DV16" i="58" s="1"/>
  <c r="DW16" i="58" s="1"/>
  <c r="DX16" i="58" s="1"/>
  <c r="DY16" i="58" s="1"/>
  <c r="DZ16" i="58" s="1"/>
  <c r="CX19" i="58"/>
  <c r="CY19" i="58" s="1"/>
  <c r="CZ19" i="58" s="1"/>
  <c r="DA19" i="58" s="1"/>
  <c r="DB19" i="58" s="1"/>
  <c r="DC19" i="58" s="1"/>
  <c r="DD19" i="58" s="1"/>
  <c r="DE19" i="58" s="1"/>
  <c r="DF19" i="58" s="1"/>
  <c r="DG19" i="58" s="1"/>
  <c r="DH19" i="58" s="1"/>
  <c r="DI19" i="58" s="1"/>
  <c r="DJ19" i="58" s="1"/>
  <c r="DK19" i="58" s="1"/>
  <c r="DL19" i="58" s="1"/>
  <c r="DM19" i="58" s="1"/>
  <c r="DN19" i="58" s="1"/>
  <c r="DO19" i="58" s="1"/>
  <c r="DP19" i="58" s="1"/>
  <c r="DQ19" i="58" s="1"/>
  <c r="DR19" i="58" s="1"/>
  <c r="DS19" i="58" s="1"/>
  <c r="DT19" i="58" s="1"/>
  <c r="DU19" i="58" s="1"/>
  <c r="DV19" i="58" s="1"/>
  <c r="DW19" i="58" s="1"/>
  <c r="DX19" i="58" s="1"/>
  <c r="DY19" i="58" s="1"/>
  <c r="DZ19" i="58" s="1"/>
  <c r="CX22" i="58"/>
  <c r="CY22" i="58" s="1"/>
  <c r="CZ22" i="58" s="1"/>
  <c r="DA22" i="58" s="1"/>
  <c r="DB22" i="58" s="1"/>
  <c r="DC22" i="58" s="1"/>
  <c r="DD22" i="58" s="1"/>
  <c r="DE22" i="58" s="1"/>
  <c r="DF22" i="58" s="1"/>
  <c r="DG22" i="58" s="1"/>
  <c r="DH22" i="58" s="1"/>
  <c r="DI22" i="58" s="1"/>
  <c r="DJ22" i="58" s="1"/>
  <c r="DK22" i="58" s="1"/>
  <c r="DL22" i="58" s="1"/>
  <c r="DM22" i="58" s="1"/>
  <c r="DN22" i="58" s="1"/>
  <c r="DO22" i="58" s="1"/>
  <c r="DP22" i="58" s="1"/>
  <c r="DQ22" i="58" s="1"/>
  <c r="DR22" i="58" s="1"/>
  <c r="DS22" i="58" s="1"/>
  <c r="DT22" i="58" s="1"/>
  <c r="DU22" i="58" s="1"/>
  <c r="DV22" i="58" s="1"/>
  <c r="DW22" i="58" s="1"/>
  <c r="DX22" i="58" s="1"/>
  <c r="DY22" i="58" s="1"/>
  <c r="DZ22" i="58" s="1"/>
  <c r="CV4" i="57"/>
  <c r="CW4" i="57" s="1"/>
  <c r="CX4" i="57" s="1"/>
  <c r="CY4" i="57" s="1"/>
  <c r="CZ4" i="57" s="1"/>
  <c r="DA4" i="57" s="1"/>
  <c r="DB4" i="57" s="1"/>
  <c r="DC4" i="57" s="1"/>
  <c r="DD4" i="57" s="1"/>
  <c r="DE4" i="57" s="1"/>
  <c r="DF4" i="57" s="1"/>
  <c r="DG4" i="57" s="1"/>
  <c r="DH4" i="57" s="1"/>
  <c r="DI4" i="57" s="1"/>
  <c r="DJ4" i="57" s="1"/>
  <c r="DK4" i="57" s="1"/>
  <c r="DL4" i="57" s="1"/>
  <c r="DM4" i="57" s="1"/>
  <c r="DN4" i="57" s="1"/>
  <c r="DO4" i="57" s="1"/>
  <c r="DP4" i="57" s="1"/>
  <c r="DQ4" i="57" s="1"/>
  <c r="DR4" i="57" s="1"/>
  <c r="DS4" i="57" s="1"/>
  <c r="DT4" i="57" s="1"/>
  <c r="DU4" i="57" s="1"/>
  <c r="DV4" i="57" s="1"/>
  <c r="DW4" i="57" s="1"/>
  <c r="DX4" i="57" s="1"/>
  <c r="CV7" i="57"/>
  <c r="CW7" i="57" s="1"/>
  <c r="CX7" i="57" s="1"/>
  <c r="CY7" i="57" s="1"/>
  <c r="CZ7" i="57" s="1"/>
  <c r="DA7" i="57" s="1"/>
  <c r="DB7" i="57" s="1"/>
  <c r="DC7" i="57" s="1"/>
  <c r="DD7" i="57" s="1"/>
  <c r="DE7" i="57" s="1"/>
  <c r="DF7" i="57" s="1"/>
  <c r="DG7" i="57" s="1"/>
  <c r="DH7" i="57" s="1"/>
  <c r="DI7" i="57" s="1"/>
  <c r="DJ7" i="57" s="1"/>
  <c r="DK7" i="57" s="1"/>
  <c r="DL7" i="57" s="1"/>
  <c r="DM7" i="57" s="1"/>
  <c r="DN7" i="57" s="1"/>
  <c r="DO7" i="57" s="1"/>
  <c r="DP7" i="57" s="1"/>
  <c r="DQ7" i="57" s="1"/>
  <c r="DR7" i="57" s="1"/>
  <c r="DS7" i="57" s="1"/>
  <c r="DT7" i="57" s="1"/>
  <c r="DU7" i="57" s="1"/>
  <c r="DV7" i="57" s="1"/>
  <c r="DW7" i="57" s="1"/>
  <c r="DX7" i="57" s="1"/>
  <c r="CV10" i="57"/>
  <c r="CW10" i="57" s="1"/>
  <c r="CX10" i="57" s="1"/>
  <c r="CY10" i="57" s="1"/>
  <c r="CZ10" i="57" s="1"/>
  <c r="DA10" i="57" s="1"/>
  <c r="DB10" i="57" s="1"/>
  <c r="DC10" i="57" s="1"/>
  <c r="DD10" i="57" s="1"/>
  <c r="DE10" i="57" s="1"/>
  <c r="DF10" i="57" s="1"/>
  <c r="DG10" i="57" s="1"/>
  <c r="DH10" i="57" s="1"/>
  <c r="DI10" i="57" s="1"/>
  <c r="DJ10" i="57" s="1"/>
  <c r="DK10" i="57" s="1"/>
  <c r="DL10" i="57" s="1"/>
  <c r="DM10" i="57" s="1"/>
  <c r="DN10" i="57" s="1"/>
  <c r="DO10" i="57" s="1"/>
  <c r="DP10" i="57" s="1"/>
  <c r="DQ10" i="57" s="1"/>
  <c r="DR10" i="57" s="1"/>
  <c r="DS10" i="57" s="1"/>
  <c r="DT10" i="57" s="1"/>
  <c r="DU10" i="57" s="1"/>
  <c r="DV10" i="57" s="1"/>
  <c r="DW10" i="57" s="1"/>
  <c r="DX10" i="57" s="1"/>
  <c r="CV13" i="57"/>
  <c r="CW13" i="57" s="1"/>
  <c r="CX13" i="57" s="1"/>
  <c r="CY13" i="57" s="1"/>
  <c r="CZ13" i="57" s="1"/>
  <c r="DA13" i="57" s="1"/>
  <c r="DB13" i="57" s="1"/>
  <c r="DC13" i="57" s="1"/>
  <c r="DD13" i="57" s="1"/>
  <c r="DE13" i="57" s="1"/>
  <c r="DF13" i="57" s="1"/>
  <c r="DG13" i="57" s="1"/>
  <c r="DH13" i="57" s="1"/>
  <c r="DI13" i="57" s="1"/>
  <c r="DJ13" i="57" s="1"/>
  <c r="DK13" i="57" s="1"/>
  <c r="DL13" i="57" s="1"/>
  <c r="DM13" i="57" s="1"/>
  <c r="DN13" i="57" s="1"/>
  <c r="DO13" i="57" s="1"/>
  <c r="DP13" i="57" s="1"/>
  <c r="DQ13" i="57" s="1"/>
  <c r="DR13" i="57" s="1"/>
  <c r="DS13" i="57" s="1"/>
  <c r="DT13" i="57" s="1"/>
  <c r="DU13" i="57" s="1"/>
  <c r="DV13" i="57" s="1"/>
  <c r="DW13" i="57" s="1"/>
  <c r="DX13" i="57" s="1"/>
  <c r="CV16" i="57"/>
  <c r="CW16" i="57" s="1"/>
  <c r="CX16" i="57" s="1"/>
  <c r="CY16" i="57" s="1"/>
  <c r="CZ16" i="57" s="1"/>
  <c r="DA16" i="57" s="1"/>
  <c r="DB16" i="57" s="1"/>
  <c r="DC16" i="57" s="1"/>
  <c r="DD16" i="57" s="1"/>
  <c r="DE16" i="57" s="1"/>
  <c r="DF16" i="57" s="1"/>
  <c r="DG16" i="57" s="1"/>
  <c r="DH16" i="57" s="1"/>
  <c r="DI16" i="57" s="1"/>
  <c r="DJ16" i="57" s="1"/>
  <c r="DK16" i="57" s="1"/>
  <c r="DL16" i="57" s="1"/>
  <c r="DM16" i="57" s="1"/>
  <c r="DN16" i="57" s="1"/>
  <c r="DO16" i="57" s="1"/>
  <c r="DP16" i="57" s="1"/>
  <c r="DQ16" i="57" s="1"/>
  <c r="DR16" i="57" s="1"/>
  <c r="DS16" i="57" s="1"/>
  <c r="DT16" i="57" s="1"/>
  <c r="DU16" i="57" s="1"/>
  <c r="DV16" i="57" s="1"/>
  <c r="DW16" i="57" s="1"/>
  <c r="DX16" i="57" s="1"/>
  <c r="CV19" i="57"/>
  <c r="CW19" i="57" s="1"/>
  <c r="CX19" i="57" s="1"/>
  <c r="CY19" i="57" s="1"/>
  <c r="CZ19" i="57" s="1"/>
  <c r="DA19" i="57" s="1"/>
  <c r="DB19" i="57" s="1"/>
  <c r="DC19" i="57" s="1"/>
  <c r="DD19" i="57" s="1"/>
  <c r="DE19" i="57" s="1"/>
  <c r="DF19" i="57" s="1"/>
  <c r="DG19" i="57" s="1"/>
  <c r="DH19" i="57" s="1"/>
  <c r="DI19" i="57" s="1"/>
  <c r="DJ19" i="57" s="1"/>
  <c r="DK19" i="57" s="1"/>
  <c r="DL19" i="57" s="1"/>
  <c r="DM19" i="57" s="1"/>
  <c r="DN19" i="57" s="1"/>
  <c r="DO19" i="57" s="1"/>
  <c r="DP19" i="57" s="1"/>
  <c r="DQ19" i="57" s="1"/>
  <c r="DR19" i="57" s="1"/>
  <c r="DS19" i="57" s="1"/>
  <c r="DT19" i="57" s="1"/>
  <c r="DU19" i="57" s="1"/>
  <c r="DV19" i="57" s="1"/>
  <c r="DW19" i="57" s="1"/>
  <c r="DX19" i="57" s="1"/>
  <c r="CV22" i="57"/>
  <c r="CW22" i="57" s="1"/>
  <c r="CX22" i="57" s="1"/>
  <c r="CY22" i="57" s="1"/>
  <c r="CZ22" i="57" s="1"/>
  <c r="DA22" i="57" s="1"/>
  <c r="DB22" i="57" s="1"/>
  <c r="DC22" i="57" s="1"/>
  <c r="DD22" i="57" s="1"/>
  <c r="DE22" i="57" s="1"/>
  <c r="DF22" i="57" s="1"/>
  <c r="DG22" i="57" s="1"/>
  <c r="DH22" i="57" s="1"/>
  <c r="DI22" i="57" s="1"/>
  <c r="DJ22" i="57" s="1"/>
  <c r="DK22" i="57" s="1"/>
  <c r="DL22" i="57" s="1"/>
  <c r="DM22" i="57" s="1"/>
  <c r="DN22" i="57" s="1"/>
  <c r="DO22" i="57" s="1"/>
  <c r="DP22" i="57" s="1"/>
  <c r="DQ22" i="57" s="1"/>
  <c r="DR22" i="57" s="1"/>
  <c r="DS22" i="57" s="1"/>
  <c r="DT22" i="57" s="1"/>
  <c r="DU22" i="57" s="1"/>
  <c r="DV22" i="57" s="1"/>
  <c r="DW22" i="57" s="1"/>
  <c r="DX22" i="57" s="1"/>
  <c r="CX5" i="58"/>
  <c r="CY5" i="58" s="1"/>
  <c r="CZ5" i="58" s="1"/>
  <c r="DA5" i="58" s="1"/>
  <c r="DB5" i="58" s="1"/>
  <c r="DC5" i="58" s="1"/>
  <c r="DD5" i="58" s="1"/>
  <c r="DE5" i="58" s="1"/>
  <c r="DF5" i="58" s="1"/>
  <c r="DG5" i="58" s="1"/>
  <c r="DH5" i="58" s="1"/>
  <c r="DI5" i="58" s="1"/>
  <c r="DJ5" i="58" s="1"/>
  <c r="DK5" i="58" s="1"/>
  <c r="DL5" i="58" s="1"/>
  <c r="DM5" i="58" s="1"/>
  <c r="DN5" i="58" s="1"/>
  <c r="DO5" i="58" s="1"/>
  <c r="DP5" i="58" s="1"/>
  <c r="DQ5" i="58" s="1"/>
  <c r="DR5" i="58" s="1"/>
  <c r="DS5" i="58" s="1"/>
  <c r="DT5" i="58" s="1"/>
  <c r="DU5" i="58" s="1"/>
  <c r="DV5" i="58" s="1"/>
  <c r="DW5" i="58" s="1"/>
  <c r="DX5" i="58" s="1"/>
  <c r="DY5" i="58" s="1"/>
  <c r="DZ5" i="58" s="1"/>
  <c r="CX8" i="58"/>
  <c r="CY8" i="58" s="1"/>
  <c r="CZ8" i="58" s="1"/>
  <c r="DA8" i="58" s="1"/>
  <c r="DB8" i="58" s="1"/>
  <c r="DC8" i="58" s="1"/>
  <c r="DD8" i="58" s="1"/>
  <c r="DE8" i="58" s="1"/>
  <c r="DF8" i="58" s="1"/>
  <c r="DG8" i="58" s="1"/>
  <c r="DH8" i="58" s="1"/>
  <c r="DI8" i="58" s="1"/>
  <c r="DJ8" i="58" s="1"/>
  <c r="DK8" i="58" s="1"/>
  <c r="DL8" i="58" s="1"/>
  <c r="DM8" i="58" s="1"/>
  <c r="DN8" i="58" s="1"/>
  <c r="DO8" i="58" s="1"/>
  <c r="DP8" i="58" s="1"/>
  <c r="DQ8" i="58" s="1"/>
  <c r="DR8" i="58" s="1"/>
  <c r="DS8" i="58" s="1"/>
  <c r="DT8" i="58" s="1"/>
  <c r="DU8" i="58" s="1"/>
  <c r="DV8" i="58" s="1"/>
  <c r="DW8" i="58" s="1"/>
  <c r="DX8" i="58" s="1"/>
  <c r="DY8" i="58" s="1"/>
  <c r="DZ8" i="58" s="1"/>
  <c r="CX11" i="58"/>
  <c r="CY11" i="58" s="1"/>
  <c r="CZ11" i="58" s="1"/>
  <c r="DA11" i="58" s="1"/>
  <c r="DB11" i="58" s="1"/>
  <c r="DC11" i="58" s="1"/>
  <c r="DD11" i="58" s="1"/>
  <c r="DE11" i="58" s="1"/>
  <c r="DF11" i="58" s="1"/>
  <c r="DG11" i="58" s="1"/>
  <c r="DH11" i="58" s="1"/>
  <c r="DI11" i="58" s="1"/>
  <c r="DJ11" i="58" s="1"/>
  <c r="DK11" i="58" s="1"/>
  <c r="DL11" i="58" s="1"/>
  <c r="DM11" i="58" s="1"/>
  <c r="DN11" i="58" s="1"/>
  <c r="DO11" i="58" s="1"/>
  <c r="DP11" i="58" s="1"/>
  <c r="DQ11" i="58" s="1"/>
  <c r="DR11" i="58" s="1"/>
  <c r="DS11" i="58" s="1"/>
  <c r="DT11" i="58" s="1"/>
  <c r="DU11" i="58" s="1"/>
  <c r="DV11" i="58" s="1"/>
  <c r="DW11" i="58" s="1"/>
  <c r="DX11" i="58" s="1"/>
  <c r="DY11" i="58" s="1"/>
  <c r="DZ11" i="58" s="1"/>
  <c r="CX14" i="58"/>
  <c r="CY14" i="58" s="1"/>
  <c r="CZ14" i="58" s="1"/>
  <c r="DA14" i="58" s="1"/>
  <c r="DB14" i="58" s="1"/>
  <c r="DC14" i="58" s="1"/>
  <c r="DD14" i="58" s="1"/>
  <c r="DE14" i="58" s="1"/>
  <c r="DF14" i="58" s="1"/>
  <c r="DG14" i="58" s="1"/>
  <c r="DH14" i="58" s="1"/>
  <c r="DI14" i="58" s="1"/>
  <c r="DJ14" i="58" s="1"/>
  <c r="DK14" i="58" s="1"/>
  <c r="DL14" i="58" s="1"/>
  <c r="DM14" i="58" s="1"/>
  <c r="DN14" i="58" s="1"/>
  <c r="DO14" i="58" s="1"/>
  <c r="DP14" i="58" s="1"/>
  <c r="DQ14" i="58" s="1"/>
  <c r="DR14" i="58" s="1"/>
  <c r="DS14" i="58" s="1"/>
  <c r="DT14" i="58" s="1"/>
  <c r="DU14" i="58" s="1"/>
  <c r="DV14" i="58" s="1"/>
  <c r="DW14" i="58" s="1"/>
  <c r="DX14" i="58" s="1"/>
  <c r="DY14" i="58" s="1"/>
  <c r="DZ14" i="58" s="1"/>
  <c r="CX20" i="58"/>
  <c r="CY20" i="58" s="1"/>
  <c r="CZ20" i="58" s="1"/>
  <c r="DA20" i="58" s="1"/>
  <c r="DB20" i="58" s="1"/>
  <c r="DC20" i="58" s="1"/>
  <c r="DD20" i="58" s="1"/>
  <c r="DE20" i="58" s="1"/>
  <c r="DF20" i="58" s="1"/>
  <c r="DG20" i="58" s="1"/>
  <c r="DH20" i="58" s="1"/>
  <c r="DI20" i="58" s="1"/>
  <c r="DJ20" i="58" s="1"/>
  <c r="DK20" i="58" s="1"/>
  <c r="DL20" i="58" s="1"/>
  <c r="DM20" i="58" s="1"/>
  <c r="DN20" i="58" s="1"/>
  <c r="DO20" i="58" s="1"/>
  <c r="DP20" i="58" s="1"/>
  <c r="DQ20" i="58" s="1"/>
  <c r="DR20" i="58" s="1"/>
  <c r="DS20" i="58" s="1"/>
  <c r="DT20" i="58" s="1"/>
  <c r="DU20" i="58" s="1"/>
  <c r="DV20" i="58" s="1"/>
  <c r="DW20" i="58" s="1"/>
  <c r="DX20" i="58" s="1"/>
  <c r="DY20" i="58" s="1"/>
  <c r="DZ20" i="58" s="1"/>
  <c r="CX23" i="58"/>
  <c r="CY23" i="58" s="1"/>
  <c r="CZ23" i="58" s="1"/>
  <c r="DA23" i="58" s="1"/>
  <c r="DB23" i="58" s="1"/>
  <c r="DC23" i="58" s="1"/>
  <c r="DD23" i="58" s="1"/>
  <c r="DE23" i="58" s="1"/>
  <c r="DF23" i="58" s="1"/>
  <c r="DG23" i="58" s="1"/>
  <c r="DH23" i="58" s="1"/>
  <c r="DI23" i="58" s="1"/>
  <c r="DJ23" i="58" s="1"/>
  <c r="DK23" i="58" s="1"/>
  <c r="DL23" i="58" s="1"/>
  <c r="DM23" i="58" s="1"/>
  <c r="DN23" i="58" s="1"/>
  <c r="DO23" i="58" s="1"/>
  <c r="DP23" i="58" s="1"/>
  <c r="DQ23" i="58" s="1"/>
  <c r="DR23" i="58" s="1"/>
  <c r="DS23" i="58" s="1"/>
  <c r="DT23" i="58" s="1"/>
  <c r="DU23" i="58" s="1"/>
  <c r="DV23" i="58" s="1"/>
  <c r="DW23" i="58" s="1"/>
  <c r="DX23" i="58" s="1"/>
  <c r="DY23" i="58" s="1"/>
  <c r="DZ23" i="58" s="1"/>
  <c r="CV20" i="57"/>
  <c r="CW20" i="57" s="1"/>
  <c r="CX20" i="57" s="1"/>
  <c r="CY20" i="57" s="1"/>
  <c r="CZ20" i="57" s="1"/>
  <c r="DA20" i="57" s="1"/>
  <c r="DB20" i="57" s="1"/>
  <c r="DC20" i="57" s="1"/>
  <c r="DD20" i="57" s="1"/>
  <c r="DE20" i="57" s="1"/>
  <c r="DF20" i="57" s="1"/>
  <c r="DG20" i="57" s="1"/>
  <c r="DH20" i="57" s="1"/>
  <c r="DI20" i="57" s="1"/>
  <c r="DJ20" i="57" s="1"/>
  <c r="DK20" i="57" s="1"/>
  <c r="DL20" i="57" s="1"/>
  <c r="DM20" i="57" s="1"/>
  <c r="DN20" i="57" s="1"/>
  <c r="DO20" i="57" s="1"/>
  <c r="DP20" i="57" s="1"/>
  <c r="DQ20" i="57" s="1"/>
  <c r="DR20" i="57" s="1"/>
  <c r="DS20" i="57" s="1"/>
  <c r="DT20" i="57" s="1"/>
  <c r="DU20" i="57" s="1"/>
  <c r="DV20" i="57" s="1"/>
  <c r="DW20" i="57" s="1"/>
  <c r="DX20" i="57" s="1"/>
  <c r="CV23" i="57"/>
  <c r="CW23" i="57" s="1"/>
  <c r="CX23" i="57" s="1"/>
  <c r="CY23" i="57" s="1"/>
  <c r="CZ23" i="57" s="1"/>
  <c r="DA23" i="57" s="1"/>
  <c r="DB23" i="57" s="1"/>
  <c r="DC23" i="57" s="1"/>
  <c r="DD23" i="57" s="1"/>
  <c r="DE23" i="57" s="1"/>
  <c r="DF23" i="57" s="1"/>
  <c r="DG23" i="57" s="1"/>
  <c r="DH23" i="57" s="1"/>
  <c r="DI23" i="57" s="1"/>
  <c r="DJ23" i="57" s="1"/>
  <c r="DK23" i="57" s="1"/>
  <c r="DL23" i="57" s="1"/>
  <c r="DM23" i="57" s="1"/>
  <c r="DN23" i="57" s="1"/>
  <c r="DO23" i="57" s="1"/>
  <c r="DP23" i="57" s="1"/>
  <c r="DQ23" i="57" s="1"/>
  <c r="DR23" i="57" s="1"/>
  <c r="DS23" i="57" s="1"/>
  <c r="DT23" i="57" s="1"/>
  <c r="DU23" i="57" s="1"/>
  <c r="DV23" i="57" s="1"/>
  <c r="DW23" i="57" s="1"/>
  <c r="DX23" i="57" s="1"/>
  <c r="AD24" i="58"/>
  <c r="R24" i="58"/>
  <c r="AC24" i="58"/>
  <c r="Q24" i="58"/>
  <c r="AI24" i="58"/>
  <c r="U24" i="58"/>
  <c r="AH24" i="58"/>
  <c r="T24" i="58"/>
  <c r="AF24" i="58"/>
  <c r="P24" i="58"/>
  <c r="AE24" i="58"/>
  <c r="O24" i="58"/>
  <c r="Z24" i="58"/>
  <c r="L24" i="58"/>
  <c r="Y24" i="58"/>
  <c r="K24" i="58"/>
  <c r="AJ24" i="58"/>
  <c r="I24" i="58"/>
  <c r="BQ24" i="58" s="1"/>
  <c r="M24" i="58"/>
  <c r="AG24" i="58"/>
  <c r="W24" i="58"/>
  <c r="J24" i="58"/>
  <c r="AB24" i="58"/>
  <c r="X24" i="58"/>
  <c r="AA24" i="58"/>
  <c r="AL24" i="58"/>
  <c r="AK24" i="58"/>
  <c r="V24" i="58"/>
  <c r="S24" i="58"/>
  <c r="N24" i="58"/>
  <c r="AD12" i="58"/>
  <c r="R12" i="58"/>
  <c r="AC12" i="58"/>
  <c r="Q12" i="58"/>
  <c r="AK12" i="58"/>
  <c r="W12" i="58"/>
  <c r="AJ12" i="58"/>
  <c r="V12" i="58"/>
  <c r="AH12" i="58"/>
  <c r="T12" i="58"/>
  <c r="AG12" i="58"/>
  <c r="S12" i="58"/>
  <c r="AB12" i="58"/>
  <c r="N12" i="58"/>
  <c r="AA12" i="58"/>
  <c r="AL12" i="58"/>
  <c r="K12" i="58"/>
  <c r="AI12" i="58"/>
  <c r="J12" i="58"/>
  <c r="Z12" i="58"/>
  <c r="Y12" i="58"/>
  <c r="L12" i="58"/>
  <c r="AF12" i="58"/>
  <c r="O12" i="58"/>
  <c r="M12" i="58"/>
  <c r="AE12" i="58"/>
  <c r="I12" i="58"/>
  <c r="BQ12" i="58" s="1"/>
  <c r="X12" i="58"/>
  <c r="P12" i="58"/>
  <c r="U12" i="58"/>
  <c r="AI23" i="58"/>
  <c r="W23" i="58"/>
  <c r="K23" i="58"/>
  <c r="AH23" i="58"/>
  <c r="V23" i="58"/>
  <c r="J23" i="58"/>
  <c r="AJ23" i="58"/>
  <c r="T23" i="58"/>
  <c r="AG23" i="58"/>
  <c r="S23" i="58"/>
  <c r="AE23" i="58"/>
  <c r="Q23" i="58"/>
  <c r="AD23" i="58"/>
  <c r="P23" i="58"/>
  <c r="AA23" i="58"/>
  <c r="M23" i="58"/>
  <c r="Z23" i="58"/>
  <c r="L23" i="58"/>
  <c r="AK23" i="58"/>
  <c r="AF23" i="58"/>
  <c r="I23" i="58"/>
  <c r="BQ23" i="58" s="1"/>
  <c r="Y23" i="58"/>
  <c r="AC23" i="58"/>
  <c r="N23" i="58"/>
  <c r="AB23" i="58"/>
  <c r="X23" i="58"/>
  <c r="U23" i="58"/>
  <c r="O23" i="58"/>
  <c r="AL23" i="58"/>
  <c r="R23" i="58"/>
  <c r="AI11" i="58"/>
  <c r="W11" i="58"/>
  <c r="K11" i="58"/>
  <c r="AH11" i="58"/>
  <c r="V11" i="58"/>
  <c r="AL11" i="58"/>
  <c r="X11" i="58"/>
  <c r="AK11" i="58"/>
  <c r="U11" i="58"/>
  <c r="AG11" i="58"/>
  <c r="S11" i="58"/>
  <c r="AC11" i="58"/>
  <c r="O11" i="58"/>
  <c r="Q11" i="58"/>
  <c r="L11" i="58"/>
  <c r="AD11" i="58"/>
  <c r="R11" i="58"/>
  <c r="P11" i="58"/>
  <c r="Y11" i="58"/>
  <c r="AJ11" i="58"/>
  <c r="N11" i="58"/>
  <c r="AE11" i="58"/>
  <c r="J11" i="58"/>
  <c r="I11" i="58"/>
  <c r="BQ11" i="58" s="1"/>
  <c r="AF11" i="58"/>
  <c r="M11" i="58"/>
  <c r="AB11" i="58"/>
  <c r="Z11" i="58"/>
  <c r="AA11" i="58"/>
  <c r="T11" i="58"/>
  <c r="AG9" i="58"/>
  <c r="U9" i="58"/>
  <c r="AB9" i="58"/>
  <c r="O9" i="58"/>
  <c r="AA9" i="58"/>
  <c r="N9" i="58"/>
  <c r="AL9" i="58"/>
  <c r="Y9" i="58"/>
  <c r="L9" i="58"/>
  <c r="AH9" i="58"/>
  <c r="T9" i="58"/>
  <c r="AJ9" i="58"/>
  <c r="Q9" i="58"/>
  <c r="I9" i="58"/>
  <c r="BQ9" i="58" s="1"/>
  <c r="AI9" i="58"/>
  <c r="P9" i="58"/>
  <c r="AC9" i="58"/>
  <c r="S9" i="58"/>
  <c r="AF9" i="58"/>
  <c r="M9" i="58"/>
  <c r="AD9" i="58"/>
  <c r="AE9" i="58"/>
  <c r="K9" i="58"/>
  <c r="J9" i="58"/>
  <c r="R9" i="58"/>
  <c r="Z9" i="58"/>
  <c r="W9" i="58"/>
  <c r="AK9" i="58"/>
  <c r="X9" i="58"/>
  <c r="V9" i="58"/>
  <c r="AL20" i="58"/>
  <c r="Z20" i="58"/>
  <c r="N20" i="58"/>
  <c r="AK20" i="58"/>
  <c r="Y20" i="58"/>
  <c r="M20" i="58"/>
  <c r="AI20" i="58"/>
  <c r="U20" i="58"/>
  <c r="AH20" i="58"/>
  <c r="T20" i="58"/>
  <c r="AF20" i="58"/>
  <c r="R20" i="58"/>
  <c r="AE20" i="58"/>
  <c r="Q20" i="58"/>
  <c r="AB20" i="58"/>
  <c r="L20" i="58"/>
  <c r="AA20" i="58"/>
  <c r="K20" i="58"/>
  <c r="AJ20" i="58"/>
  <c r="AG20" i="58"/>
  <c r="X20" i="58"/>
  <c r="O20" i="58"/>
  <c r="AD20" i="58"/>
  <c r="J20" i="58"/>
  <c r="AC20" i="58"/>
  <c r="I20" i="58"/>
  <c r="BQ20" i="58" s="1"/>
  <c r="W20" i="58"/>
  <c r="V20" i="58"/>
  <c r="P20" i="58"/>
  <c r="S20" i="58"/>
  <c r="AL8" i="58"/>
  <c r="Z8" i="58"/>
  <c r="N8" i="58"/>
  <c r="AE8" i="58"/>
  <c r="R8" i="58"/>
  <c r="I8" i="58"/>
  <c r="BQ8" i="58" s="1"/>
  <c r="AD8" i="58"/>
  <c r="Q8" i="58"/>
  <c r="AB8" i="58"/>
  <c r="O8" i="58"/>
  <c r="AJ8" i="58"/>
  <c r="W8" i="58"/>
  <c r="J8" i="58"/>
  <c r="Y8" i="58"/>
  <c r="AF8" i="58"/>
  <c r="X8" i="58"/>
  <c r="T8" i="58"/>
  <c r="S8" i="58"/>
  <c r="K8" i="58"/>
  <c r="V8" i="58"/>
  <c r="AK8" i="58"/>
  <c r="U8" i="58"/>
  <c r="AC8" i="58"/>
  <c r="AI8" i="58"/>
  <c r="P8" i="58"/>
  <c r="AH8" i="58"/>
  <c r="L8" i="58"/>
  <c r="M8" i="58"/>
  <c r="AG8" i="58"/>
  <c r="AA8" i="58"/>
  <c r="AE19" i="58"/>
  <c r="S19" i="58"/>
  <c r="AD19" i="58"/>
  <c r="R19" i="58"/>
  <c r="AJ19" i="58"/>
  <c r="V19" i="58"/>
  <c r="AI19" i="58"/>
  <c r="U19" i="58"/>
  <c r="AG19" i="58"/>
  <c r="Q19" i="58"/>
  <c r="AF19" i="58"/>
  <c r="P19" i="58"/>
  <c r="AA19" i="58"/>
  <c r="M19" i="58"/>
  <c r="Z19" i="58"/>
  <c r="L19" i="58"/>
  <c r="AK19" i="58"/>
  <c r="I19" i="58"/>
  <c r="BQ19" i="58" s="1"/>
  <c r="AL19" i="58"/>
  <c r="AH19" i="58"/>
  <c r="X19" i="58"/>
  <c r="K19" i="58"/>
  <c r="AC19" i="58"/>
  <c r="Y19" i="58"/>
  <c r="AB19" i="58"/>
  <c r="N19" i="58"/>
  <c r="W19" i="58"/>
  <c r="J19" i="58"/>
  <c r="T19" i="58"/>
  <c r="O19" i="58"/>
  <c r="AE7" i="58"/>
  <c r="S7" i="58"/>
  <c r="AH7" i="58"/>
  <c r="U7" i="58"/>
  <c r="AG7" i="58"/>
  <c r="T7" i="58"/>
  <c r="AD7" i="58"/>
  <c r="Q7" i="58"/>
  <c r="Z7" i="58"/>
  <c r="M7" i="58"/>
  <c r="AJ7" i="58"/>
  <c r="O7" i="58"/>
  <c r="I7" i="58"/>
  <c r="BQ7" i="58" s="1"/>
  <c r="AB7" i="58"/>
  <c r="AA7" i="58"/>
  <c r="AI7" i="58"/>
  <c r="N7" i="58"/>
  <c r="AK7" i="58"/>
  <c r="AF7" i="58"/>
  <c r="L7" i="58"/>
  <c r="J7" i="58"/>
  <c r="AL7" i="58"/>
  <c r="P7" i="58"/>
  <c r="AC7" i="58"/>
  <c r="K7" i="58"/>
  <c r="V7" i="58"/>
  <c r="Y7" i="58"/>
  <c r="X7" i="58"/>
  <c r="R7" i="58"/>
  <c r="W7" i="58"/>
  <c r="AB22" i="58"/>
  <c r="P22" i="58"/>
  <c r="AA22" i="58"/>
  <c r="O22" i="58"/>
  <c r="AI22" i="58"/>
  <c r="U22" i="58"/>
  <c r="AH22" i="58"/>
  <c r="T22" i="58"/>
  <c r="AF22" i="58"/>
  <c r="R22" i="58"/>
  <c r="AE22" i="58"/>
  <c r="Q22" i="58"/>
  <c r="Z22" i="58"/>
  <c r="L22" i="58"/>
  <c r="Y22" i="58"/>
  <c r="K22" i="58"/>
  <c r="AJ22" i="58"/>
  <c r="AG22" i="58"/>
  <c r="I22" i="58"/>
  <c r="BQ22" i="58" s="1"/>
  <c r="AK22" i="58"/>
  <c r="AD22" i="58"/>
  <c r="W22" i="58"/>
  <c r="AC22" i="58"/>
  <c r="X22" i="58"/>
  <c r="V22" i="58"/>
  <c r="N22" i="58"/>
  <c r="M22" i="58"/>
  <c r="J22" i="58"/>
  <c r="S22" i="58"/>
  <c r="AL22" i="58"/>
  <c r="AJ18" i="58"/>
  <c r="X18" i="58"/>
  <c r="L18" i="58"/>
  <c r="I18" i="58"/>
  <c r="BQ18" i="58" s="1"/>
  <c r="AI18" i="58"/>
  <c r="W18" i="58"/>
  <c r="K18" i="58"/>
  <c r="AK18" i="58"/>
  <c r="U18" i="58"/>
  <c r="AH18" i="58"/>
  <c r="T18" i="58"/>
  <c r="AF18" i="58"/>
  <c r="R18" i="58"/>
  <c r="AE18" i="58"/>
  <c r="Q18" i="58"/>
  <c r="AB18" i="58"/>
  <c r="N18" i="58"/>
  <c r="AA18" i="58"/>
  <c r="M18" i="58"/>
  <c r="AL18" i="58"/>
  <c r="AG18" i="58"/>
  <c r="Z18" i="58"/>
  <c r="AD18" i="58"/>
  <c r="Y18" i="58"/>
  <c r="AC18" i="58"/>
  <c r="J18" i="58"/>
  <c r="V18" i="58"/>
  <c r="P18" i="58"/>
  <c r="O18" i="58"/>
  <c r="S18" i="58"/>
  <c r="AJ6" i="58"/>
  <c r="X6" i="58"/>
  <c r="L6" i="58"/>
  <c r="I6" i="58"/>
  <c r="BQ6" i="58" s="1"/>
  <c r="AK6" i="58"/>
  <c r="W6" i="58"/>
  <c r="J6" i="58"/>
  <c r="AG6" i="58"/>
  <c r="T6" i="58"/>
  <c r="AC6" i="58"/>
  <c r="P6" i="58"/>
  <c r="AA6" i="58"/>
  <c r="M6" i="58"/>
  <c r="K6" i="58"/>
  <c r="Z6" i="58"/>
  <c r="AD6" i="58"/>
  <c r="Y6" i="58"/>
  <c r="S6" i="58"/>
  <c r="AE6" i="58"/>
  <c r="V6" i="58"/>
  <c r="U6" i="58"/>
  <c r="AL6" i="58"/>
  <c r="AI6" i="58"/>
  <c r="R6" i="58"/>
  <c r="Q6" i="58"/>
  <c r="AF6" i="58"/>
  <c r="O6" i="58"/>
  <c r="N6" i="58"/>
  <c r="AB6" i="58"/>
  <c r="AH6" i="58"/>
  <c r="AC17" i="58"/>
  <c r="Q17" i="58"/>
  <c r="AB17" i="58"/>
  <c r="P17" i="58"/>
  <c r="AJ17" i="58"/>
  <c r="V17" i="58"/>
  <c r="AI17" i="58"/>
  <c r="U17" i="58"/>
  <c r="AG17" i="58"/>
  <c r="S17" i="58"/>
  <c r="I17" i="58"/>
  <c r="BQ17" i="58" s="1"/>
  <c r="AF17" i="58"/>
  <c r="R17" i="58"/>
  <c r="AA17" i="58"/>
  <c r="M17" i="58"/>
  <c r="Z17" i="58"/>
  <c r="L17" i="58"/>
  <c r="AK17" i="58"/>
  <c r="J17" i="58"/>
  <c r="AH17" i="58"/>
  <c r="N17" i="58"/>
  <c r="AL17" i="58"/>
  <c r="AE17" i="58"/>
  <c r="Y17" i="58"/>
  <c r="AD17" i="58"/>
  <c r="X17" i="58"/>
  <c r="W17" i="58"/>
  <c r="T17" i="58"/>
  <c r="O17" i="58"/>
  <c r="K17" i="58"/>
  <c r="AC5" i="58"/>
  <c r="Q5" i="58"/>
  <c r="Z5" i="58"/>
  <c r="M5" i="58"/>
  <c r="AJ5" i="58"/>
  <c r="W5" i="58"/>
  <c r="J5" i="58"/>
  <c r="AF5" i="58"/>
  <c r="S5" i="58"/>
  <c r="AL5" i="58"/>
  <c r="U5" i="58"/>
  <c r="O5" i="58"/>
  <c r="AK5" i="58"/>
  <c r="T5" i="58"/>
  <c r="I5" i="58"/>
  <c r="BQ5" i="58" s="1"/>
  <c r="AI5" i="58"/>
  <c r="P5" i="58"/>
  <c r="AG5" i="58"/>
  <c r="AE5" i="58"/>
  <c r="R5" i="58"/>
  <c r="AH5" i="58"/>
  <c r="N5" i="58"/>
  <c r="V5" i="58"/>
  <c r="AD5" i="58"/>
  <c r="L5" i="58"/>
  <c r="K5" i="58"/>
  <c r="AB5" i="58"/>
  <c r="AA5" i="58"/>
  <c r="Y5" i="58"/>
  <c r="X5" i="58"/>
  <c r="AB10" i="58"/>
  <c r="P10" i="58"/>
  <c r="AL10" i="58"/>
  <c r="Y10" i="58"/>
  <c r="L10" i="58"/>
  <c r="AK10" i="58"/>
  <c r="X10" i="58"/>
  <c r="K10" i="58"/>
  <c r="AI10" i="58"/>
  <c r="V10" i="58"/>
  <c r="AE10" i="58"/>
  <c r="R10" i="58"/>
  <c r="AA10" i="58"/>
  <c r="J10" i="58"/>
  <c r="I10" i="58"/>
  <c r="BQ10" i="58" s="1"/>
  <c r="Z10" i="58"/>
  <c r="T10" i="58"/>
  <c r="W10" i="58"/>
  <c r="AC10" i="58"/>
  <c r="U10" i="58"/>
  <c r="S10" i="58"/>
  <c r="AF10" i="58"/>
  <c r="AJ10" i="58"/>
  <c r="Q10" i="58"/>
  <c r="AH10" i="58"/>
  <c r="N10" i="58"/>
  <c r="M10" i="58"/>
  <c r="AD10" i="58"/>
  <c r="O10" i="58"/>
  <c r="AG10" i="58"/>
  <c r="AH16" i="58"/>
  <c r="V16" i="58"/>
  <c r="J16" i="58"/>
  <c r="AG16" i="58"/>
  <c r="U16" i="58"/>
  <c r="AK16" i="58"/>
  <c r="W16" i="58"/>
  <c r="AJ16" i="58"/>
  <c r="T16" i="58"/>
  <c r="AF16" i="58"/>
  <c r="R16" i="58"/>
  <c r="AE16" i="58"/>
  <c r="Q16" i="58"/>
  <c r="AB16" i="58"/>
  <c r="N16" i="58"/>
  <c r="AA16" i="58"/>
  <c r="M16" i="58"/>
  <c r="AL16" i="58"/>
  <c r="Y16" i="58"/>
  <c r="AI16" i="58"/>
  <c r="Z16" i="58"/>
  <c r="AD16" i="58"/>
  <c r="K16" i="58"/>
  <c r="AC16" i="58"/>
  <c r="I16" i="58"/>
  <c r="BQ16" i="58" s="1"/>
  <c r="O16" i="58"/>
  <c r="X16" i="58"/>
  <c r="P16" i="58"/>
  <c r="L16" i="58"/>
  <c r="S16" i="58"/>
  <c r="AH4" i="58"/>
  <c r="V4" i="58"/>
  <c r="J4" i="58"/>
  <c r="AC4" i="58"/>
  <c r="P4" i="58"/>
  <c r="Z4" i="58"/>
  <c r="M4" i="58"/>
  <c r="I4" i="58"/>
  <c r="BQ4" i="58" s="1"/>
  <c r="AI4" i="58"/>
  <c r="U4" i="58"/>
  <c r="AF4" i="58"/>
  <c r="O4" i="58"/>
  <c r="Y4" i="58"/>
  <c r="AE4" i="58"/>
  <c r="N4" i="58"/>
  <c r="AD4" i="58"/>
  <c r="K4" i="58"/>
  <c r="AK4" i="58"/>
  <c r="AG4" i="58"/>
  <c r="L4" i="58"/>
  <c r="AA4" i="58"/>
  <c r="R4" i="58"/>
  <c r="Q4" i="58"/>
  <c r="AB4" i="58"/>
  <c r="S4" i="58"/>
  <c r="AJ4" i="58"/>
  <c r="X4" i="58"/>
  <c r="W4" i="58"/>
  <c r="AL4" i="58"/>
  <c r="T4" i="58"/>
  <c r="AA15" i="58"/>
  <c r="O15" i="58"/>
  <c r="AL15" i="58"/>
  <c r="Z15" i="58"/>
  <c r="N15" i="58"/>
  <c r="AJ15" i="58"/>
  <c r="V15" i="58"/>
  <c r="AI15" i="58"/>
  <c r="U15" i="58"/>
  <c r="AG15" i="58"/>
  <c r="S15" i="58"/>
  <c r="AF15" i="58"/>
  <c r="R15" i="58"/>
  <c r="AC15" i="58"/>
  <c r="M15" i="58"/>
  <c r="AB15" i="58"/>
  <c r="L15" i="58"/>
  <c r="AK15" i="58"/>
  <c r="Y15" i="58"/>
  <c r="P15" i="58"/>
  <c r="K15" i="58"/>
  <c r="AH15" i="58"/>
  <c r="X15" i="58"/>
  <c r="AE15" i="58"/>
  <c r="AD15" i="58"/>
  <c r="W15" i="58"/>
  <c r="I15" i="58"/>
  <c r="BQ15" i="58" s="1"/>
  <c r="T15" i="58"/>
  <c r="Q15" i="58"/>
  <c r="J15" i="58"/>
  <c r="AG21" i="58"/>
  <c r="U21" i="58"/>
  <c r="AF21" i="58"/>
  <c r="T21" i="58"/>
  <c r="AJ21" i="58"/>
  <c r="V21" i="58"/>
  <c r="I21" i="58"/>
  <c r="BQ21" i="58" s="1"/>
  <c r="AI21" i="58"/>
  <c r="S21" i="58"/>
  <c r="AE21" i="58"/>
  <c r="Q21" i="58"/>
  <c r="AD21" i="58"/>
  <c r="P21" i="58"/>
  <c r="AA21" i="58"/>
  <c r="M21" i="58"/>
  <c r="Z21" i="58"/>
  <c r="L21" i="58"/>
  <c r="AK21" i="58"/>
  <c r="Y21" i="58"/>
  <c r="X21" i="58"/>
  <c r="K21" i="58"/>
  <c r="AH21" i="58"/>
  <c r="AC21" i="58"/>
  <c r="J21" i="58"/>
  <c r="AB21" i="58"/>
  <c r="W21" i="58"/>
  <c r="R21" i="58"/>
  <c r="O21" i="58"/>
  <c r="N21" i="58"/>
  <c r="AL21" i="58"/>
  <c r="AF14" i="58"/>
  <c r="T14" i="58"/>
  <c r="AE14" i="58"/>
  <c r="S14" i="58"/>
  <c r="AK14" i="58"/>
  <c r="W14" i="58"/>
  <c r="AJ14" i="58"/>
  <c r="V14" i="58"/>
  <c r="AH14" i="58"/>
  <c r="R14" i="58"/>
  <c r="AG14" i="58"/>
  <c r="Q14" i="58"/>
  <c r="AB14" i="58"/>
  <c r="N14" i="58"/>
  <c r="AA14" i="58"/>
  <c r="M14" i="58"/>
  <c r="AL14" i="58"/>
  <c r="J14" i="58"/>
  <c r="AI14" i="58"/>
  <c r="L14" i="58"/>
  <c r="AD14" i="58"/>
  <c r="Z14" i="58"/>
  <c r="Y14" i="58"/>
  <c r="AC14" i="58"/>
  <c r="K14" i="58"/>
  <c r="X14" i="58"/>
  <c r="I14" i="58"/>
  <c r="BQ14" i="58" s="1"/>
  <c r="P14" i="58"/>
  <c r="U14" i="58"/>
  <c r="O14" i="58"/>
  <c r="AA3" i="58"/>
  <c r="O3" i="58"/>
  <c r="AF3" i="58"/>
  <c r="S3" i="58"/>
  <c r="AC3" i="58"/>
  <c r="P3" i="58"/>
  <c r="AK3" i="58"/>
  <c r="X3" i="58"/>
  <c r="K3" i="58"/>
  <c r="Z3" i="58"/>
  <c r="AE3" i="58"/>
  <c r="Y3" i="58"/>
  <c r="W3" i="58"/>
  <c r="V3" i="58"/>
  <c r="U3" i="58"/>
  <c r="T3" i="58"/>
  <c r="L3" i="58"/>
  <c r="I3" i="58"/>
  <c r="BQ3" i="58" s="1"/>
  <c r="AJ3" i="58"/>
  <c r="AL3" i="58"/>
  <c r="AI3" i="58"/>
  <c r="R3" i="58"/>
  <c r="Q3" i="58"/>
  <c r="AG3" i="58"/>
  <c r="M3" i="58"/>
  <c r="AD3" i="58"/>
  <c r="J3" i="58"/>
  <c r="AH3" i="58"/>
  <c r="N3" i="58"/>
  <c r="AB3" i="58"/>
  <c r="AK13" i="58"/>
  <c r="Y13" i="58"/>
  <c r="M13" i="58"/>
  <c r="AJ13" i="58"/>
  <c r="L13" i="58"/>
  <c r="X13" i="58"/>
  <c r="AL13" i="58"/>
  <c r="V13" i="58"/>
  <c r="AI13" i="58"/>
  <c r="U13" i="58"/>
  <c r="AG13" i="58"/>
  <c r="S13" i="58"/>
  <c r="AF13" i="58"/>
  <c r="R13" i="58"/>
  <c r="AC13" i="58"/>
  <c r="O13" i="58"/>
  <c r="I13" i="58"/>
  <c r="BQ13" i="58" s="1"/>
  <c r="AB13" i="58"/>
  <c r="N13" i="58"/>
  <c r="AH13" i="58"/>
  <c r="AE13" i="58"/>
  <c r="AD13" i="58"/>
  <c r="AA13" i="58"/>
  <c r="Z13" i="58"/>
  <c r="K13" i="58"/>
  <c r="W13" i="58"/>
  <c r="P13" i="58"/>
  <c r="J13" i="58"/>
  <c r="T13" i="58"/>
  <c r="Q13" i="58"/>
  <c r="AH19" i="57"/>
  <c r="Z19" i="57"/>
  <c r="R19" i="57"/>
  <c r="J19" i="57"/>
  <c r="AG19" i="57"/>
  <c r="Y19" i="57"/>
  <c r="Q19" i="57"/>
  <c r="I19" i="57"/>
  <c r="AF19" i="57"/>
  <c r="X19" i="57"/>
  <c r="P19" i="57"/>
  <c r="H19" i="57"/>
  <c r="AE19" i="57"/>
  <c r="W19" i="57"/>
  <c r="O19" i="57"/>
  <c r="G19" i="57"/>
  <c r="AK19" i="57" s="1"/>
  <c r="AC19" i="57"/>
  <c r="U19" i="57"/>
  <c r="M19" i="57"/>
  <c r="AA19" i="57"/>
  <c r="V19" i="57"/>
  <c r="S19" i="57"/>
  <c r="T19" i="57"/>
  <c r="AJ19" i="57"/>
  <c r="N19" i="57"/>
  <c r="AI19" i="57"/>
  <c r="L19" i="57"/>
  <c r="AD19" i="57"/>
  <c r="AB19" i="57"/>
  <c r="K19" i="57"/>
  <c r="AH3" i="57"/>
  <c r="Z3" i="57"/>
  <c r="R3" i="57"/>
  <c r="J3" i="57"/>
  <c r="AG3" i="57"/>
  <c r="Y3" i="57"/>
  <c r="Q3" i="57"/>
  <c r="I3" i="57"/>
  <c r="AF3" i="57"/>
  <c r="X3" i="57"/>
  <c r="P3" i="57"/>
  <c r="H3" i="57"/>
  <c r="AE3" i="57"/>
  <c r="W3" i="57"/>
  <c r="O3" i="57"/>
  <c r="G3" i="57"/>
  <c r="AC3" i="57"/>
  <c r="U3" i="57"/>
  <c r="M3" i="57"/>
  <c r="AJ3" i="57"/>
  <c r="N3" i="57"/>
  <c r="AI3" i="57"/>
  <c r="L3" i="57"/>
  <c r="AB3" i="57"/>
  <c r="AD3" i="57"/>
  <c r="K3" i="57"/>
  <c r="AA3" i="57"/>
  <c r="V3" i="57"/>
  <c r="T3" i="57"/>
  <c r="S3" i="57"/>
  <c r="AH7" i="57"/>
  <c r="Z7" i="57"/>
  <c r="R7" i="57"/>
  <c r="J7" i="57"/>
  <c r="AG7" i="57"/>
  <c r="Y7" i="57"/>
  <c r="Q7" i="57"/>
  <c r="I7" i="57"/>
  <c r="AF7" i="57"/>
  <c r="X7" i="57"/>
  <c r="P7" i="57"/>
  <c r="H7" i="57"/>
  <c r="AE7" i="57"/>
  <c r="W7" i="57"/>
  <c r="O7" i="57"/>
  <c r="G7" i="57"/>
  <c r="AC7" i="57"/>
  <c r="U7" i="57"/>
  <c r="M7" i="57"/>
  <c r="V7" i="57"/>
  <c r="T7" i="57"/>
  <c r="AJ7" i="57"/>
  <c r="S7" i="57"/>
  <c r="N7" i="57"/>
  <c r="AI7" i="57"/>
  <c r="L7" i="57"/>
  <c r="AD7" i="57"/>
  <c r="K7" i="57"/>
  <c r="AB7" i="57"/>
  <c r="AA7" i="57"/>
  <c r="AJ24" i="57"/>
  <c r="AB24" i="57"/>
  <c r="T24" i="57"/>
  <c r="L24" i="57"/>
  <c r="P24" i="57"/>
  <c r="AI24" i="57"/>
  <c r="AA24" i="57"/>
  <c r="S24" i="57"/>
  <c r="K24" i="57"/>
  <c r="H24" i="57"/>
  <c r="AH24" i="57"/>
  <c r="Z24" i="57"/>
  <c r="R24" i="57"/>
  <c r="J24" i="57"/>
  <c r="X24" i="57"/>
  <c r="AG24" i="57"/>
  <c r="Y24" i="57"/>
  <c r="Q24" i="57"/>
  <c r="I24" i="57"/>
  <c r="AF24" i="57"/>
  <c r="AE24" i="57"/>
  <c r="W24" i="57"/>
  <c r="O24" i="57"/>
  <c r="G24" i="57"/>
  <c r="BO24" i="57" s="1"/>
  <c r="AD24" i="57"/>
  <c r="V24" i="57"/>
  <c r="N24" i="57"/>
  <c r="U24" i="57"/>
  <c r="M24" i="57"/>
  <c r="AC24" i="57"/>
  <c r="AF14" i="57"/>
  <c r="X14" i="57"/>
  <c r="P14" i="57"/>
  <c r="H14" i="57"/>
  <c r="AE14" i="57"/>
  <c r="W14" i="57"/>
  <c r="O14" i="57"/>
  <c r="G14" i="57"/>
  <c r="BO14" i="57" s="1"/>
  <c r="AD14" i="57"/>
  <c r="V14" i="57"/>
  <c r="N14" i="57"/>
  <c r="AC14" i="57"/>
  <c r="U14" i="57"/>
  <c r="M14" i="57"/>
  <c r="AI14" i="57"/>
  <c r="AA14" i="57"/>
  <c r="S14" i="57"/>
  <c r="K14" i="57"/>
  <c r="Z14" i="57"/>
  <c r="Y14" i="57"/>
  <c r="R14" i="57"/>
  <c r="T14" i="57"/>
  <c r="AJ14" i="57"/>
  <c r="Q14" i="57"/>
  <c r="AH14" i="57"/>
  <c r="L14" i="57"/>
  <c r="AG14" i="57"/>
  <c r="AB14" i="57"/>
  <c r="J14" i="57"/>
  <c r="I14" i="57"/>
  <c r="AF6" i="57"/>
  <c r="X6" i="57"/>
  <c r="P6" i="57"/>
  <c r="H6" i="57"/>
  <c r="AE6" i="57"/>
  <c r="W6" i="57"/>
  <c r="O6" i="57"/>
  <c r="G6" i="57"/>
  <c r="BO6" i="57" s="1"/>
  <c r="AD6" i="57"/>
  <c r="V6" i="57"/>
  <c r="N6" i="57"/>
  <c r="AC6" i="57"/>
  <c r="U6" i="57"/>
  <c r="M6" i="57"/>
  <c r="AI6" i="57"/>
  <c r="AA6" i="57"/>
  <c r="S6" i="57"/>
  <c r="K6" i="57"/>
  <c r="AG6" i="57"/>
  <c r="J6" i="57"/>
  <c r="AB6" i="57"/>
  <c r="I6" i="57"/>
  <c r="Y6" i="57"/>
  <c r="Z6" i="57"/>
  <c r="T6" i="57"/>
  <c r="R6" i="57"/>
  <c r="AJ6" i="57"/>
  <c r="AH6" i="57"/>
  <c r="Q6" i="57"/>
  <c r="L6" i="57"/>
  <c r="AD9" i="57"/>
  <c r="V9" i="57"/>
  <c r="N9" i="57"/>
  <c r="AC9" i="57"/>
  <c r="U9" i="57"/>
  <c r="M9" i="57"/>
  <c r="AJ9" i="57"/>
  <c r="AB9" i="57"/>
  <c r="T9" i="57"/>
  <c r="L9" i="57"/>
  <c r="AI9" i="57"/>
  <c r="AA9" i="57"/>
  <c r="S9" i="57"/>
  <c r="K9" i="57"/>
  <c r="AG9" i="57"/>
  <c r="Y9" i="57"/>
  <c r="Q9" i="57"/>
  <c r="I9" i="57"/>
  <c r="Z9" i="57"/>
  <c r="G9" i="57"/>
  <c r="BO9" i="57" s="1"/>
  <c r="X9" i="57"/>
  <c r="R9" i="57"/>
  <c r="W9" i="57"/>
  <c r="P9" i="57"/>
  <c r="AH9" i="57"/>
  <c r="O9" i="57"/>
  <c r="AF9" i="57"/>
  <c r="AE9" i="57"/>
  <c r="J9" i="57"/>
  <c r="H9" i="57"/>
  <c r="AH15" i="57"/>
  <c r="Z15" i="57"/>
  <c r="R15" i="57"/>
  <c r="J15" i="57"/>
  <c r="AG15" i="57"/>
  <c r="Y15" i="57"/>
  <c r="Q15" i="57"/>
  <c r="I15" i="57"/>
  <c r="AF15" i="57"/>
  <c r="X15" i="57"/>
  <c r="P15" i="57"/>
  <c r="H15" i="57"/>
  <c r="AE15" i="57"/>
  <c r="W15" i="57"/>
  <c r="O15" i="57"/>
  <c r="G15" i="57"/>
  <c r="AC15" i="57"/>
  <c r="U15" i="57"/>
  <c r="M15" i="57"/>
  <c r="S15" i="57"/>
  <c r="AJ15" i="57"/>
  <c r="N15" i="57"/>
  <c r="AD15" i="57"/>
  <c r="K15" i="57"/>
  <c r="AI15" i="57"/>
  <c r="L15" i="57"/>
  <c r="AB15" i="57"/>
  <c r="AA15" i="57"/>
  <c r="V15" i="57"/>
  <c r="T15" i="57"/>
  <c r="AH23" i="57"/>
  <c r="Z23" i="57"/>
  <c r="R23" i="57"/>
  <c r="J23" i="57"/>
  <c r="N23" i="57"/>
  <c r="AG23" i="57"/>
  <c r="Y23" i="57"/>
  <c r="Q23" i="57"/>
  <c r="I23" i="57"/>
  <c r="V23" i="57"/>
  <c r="AF23" i="57"/>
  <c r="X23" i="57"/>
  <c r="P23" i="57"/>
  <c r="H23" i="57"/>
  <c r="AE23" i="57"/>
  <c r="W23" i="57"/>
  <c r="O23" i="57"/>
  <c r="G23" i="57"/>
  <c r="BO23" i="57" s="1"/>
  <c r="AD23" i="57"/>
  <c r="AC23" i="57"/>
  <c r="U23" i="57"/>
  <c r="M23" i="57"/>
  <c r="L23" i="57"/>
  <c r="K23" i="57"/>
  <c r="AJ23" i="57"/>
  <c r="AI23" i="57"/>
  <c r="AB23" i="57"/>
  <c r="AA23" i="57"/>
  <c r="T23" i="57"/>
  <c r="S23" i="57"/>
  <c r="AD13" i="57"/>
  <c r="V13" i="57"/>
  <c r="N13" i="57"/>
  <c r="AC13" i="57"/>
  <c r="U13" i="57"/>
  <c r="M13" i="57"/>
  <c r="AJ13" i="57"/>
  <c r="AB13" i="57"/>
  <c r="T13" i="57"/>
  <c r="L13" i="57"/>
  <c r="AI13" i="57"/>
  <c r="AA13" i="57"/>
  <c r="S13" i="57"/>
  <c r="K13" i="57"/>
  <c r="AG13" i="57"/>
  <c r="Y13" i="57"/>
  <c r="Q13" i="57"/>
  <c r="I13" i="57"/>
  <c r="AH13" i="57"/>
  <c r="O13" i="57"/>
  <c r="AF13" i="57"/>
  <c r="J13" i="57"/>
  <c r="Z13" i="57"/>
  <c r="G13" i="57"/>
  <c r="AK13" i="57" s="1"/>
  <c r="AE13" i="57"/>
  <c r="H13" i="57"/>
  <c r="X13" i="57"/>
  <c r="W13" i="57"/>
  <c r="R13" i="57"/>
  <c r="P13" i="57"/>
  <c r="AJ4" i="57"/>
  <c r="AB4" i="57"/>
  <c r="T4" i="57"/>
  <c r="L4" i="57"/>
  <c r="AI4" i="57"/>
  <c r="AA4" i="57"/>
  <c r="S4" i="57"/>
  <c r="K4" i="57"/>
  <c r="AH4" i="57"/>
  <c r="Z4" i="57"/>
  <c r="R4" i="57"/>
  <c r="J4" i="57"/>
  <c r="AG4" i="57"/>
  <c r="Y4" i="57"/>
  <c r="Q4" i="57"/>
  <c r="I4" i="57"/>
  <c r="AE4" i="57"/>
  <c r="W4" i="57"/>
  <c r="O4" i="57"/>
  <c r="G4" i="57"/>
  <c r="AC4" i="57"/>
  <c r="X4" i="57"/>
  <c r="U4" i="57"/>
  <c r="V4" i="57"/>
  <c r="P4" i="57"/>
  <c r="N4" i="57"/>
  <c r="M4" i="57"/>
  <c r="AD4" i="57"/>
  <c r="H4" i="57"/>
  <c r="AF4" i="57"/>
  <c r="AF18" i="57"/>
  <c r="X18" i="57"/>
  <c r="P18" i="57"/>
  <c r="H18" i="57"/>
  <c r="AE18" i="57"/>
  <c r="W18" i="57"/>
  <c r="O18" i="57"/>
  <c r="G18" i="57"/>
  <c r="AD18" i="57"/>
  <c r="V18" i="57"/>
  <c r="N18" i="57"/>
  <c r="AC18" i="57"/>
  <c r="U18" i="57"/>
  <c r="M18" i="57"/>
  <c r="AI18" i="57"/>
  <c r="AA18" i="57"/>
  <c r="S18" i="57"/>
  <c r="K18" i="57"/>
  <c r="AH18" i="57"/>
  <c r="L18" i="57"/>
  <c r="AG18" i="57"/>
  <c r="J18" i="57"/>
  <c r="Z18" i="57"/>
  <c r="AB18" i="57"/>
  <c r="I18" i="57"/>
  <c r="Y18" i="57"/>
  <c r="T18" i="57"/>
  <c r="R18" i="57"/>
  <c r="AJ18" i="57"/>
  <c r="Q18" i="57"/>
  <c r="AJ8" i="57"/>
  <c r="AB8" i="57"/>
  <c r="T8" i="57"/>
  <c r="L8" i="57"/>
  <c r="AI8" i="57"/>
  <c r="AA8" i="57"/>
  <c r="S8" i="57"/>
  <c r="K8" i="57"/>
  <c r="AH8" i="57"/>
  <c r="Z8" i="57"/>
  <c r="R8" i="57"/>
  <c r="J8" i="57"/>
  <c r="AG8" i="57"/>
  <c r="Y8" i="57"/>
  <c r="Q8" i="57"/>
  <c r="I8" i="57"/>
  <c r="AE8" i="57"/>
  <c r="W8" i="57"/>
  <c r="O8" i="57"/>
  <c r="G8" i="57"/>
  <c r="BO8" i="57" s="1"/>
  <c r="N8" i="57"/>
  <c r="AF8" i="57"/>
  <c r="M8" i="57"/>
  <c r="AC8" i="57"/>
  <c r="AD8" i="57"/>
  <c r="H8" i="57"/>
  <c r="X8" i="57"/>
  <c r="V8" i="57"/>
  <c r="U8" i="57"/>
  <c r="P8" i="57"/>
  <c r="AF22" i="57"/>
  <c r="X22" i="57"/>
  <c r="P22" i="57"/>
  <c r="H22" i="57"/>
  <c r="AE22" i="57"/>
  <c r="W22" i="57"/>
  <c r="O22" i="57"/>
  <c r="G22" i="57"/>
  <c r="AD22" i="57"/>
  <c r="V22" i="57"/>
  <c r="N22" i="57"/>
  <c r="AC22" i="57"/>
  <c r="U22" i="57"/>
  <c r="M22" i="57"/>
  <c r="AI22" i="57"/>
  <c r="AA22" i="57"/>
  <c r="S22" i="57"/>
  <c r="K22" i="57"/>
  <c r="T22" i="57"/>
  <c r="R22" i="57"/>
  <c r="AH22" i="57"/>
  <c r="L22" i="57"/>
  <c r="AJ22" i="57"/>
  <c r="Q22" i="57"/>
  <c r="AG22" i="57"/>
  <c r="J22" i="57"/>
  <c r="AB22" i="57"/>
  <c r="I22" i="57"/>
  <c r="Z22" i="57"/>
  <c r="Y22" i="57"/>
  <c r="AD21" i="57"/>
  <c r="V21" i="57"/>
  <c r="N21" i="57"/>
  <c r="AC21" i="57"/>
  <c r="U21" i="57"/>
  <c r="M21" i="57"/>
  <c r="AJ21" i="57"/>
  <c r="AB21" i="57"/>
  <c r="T21" i="57"/>
  <c r="L21" i="57"/>
  <c r="AI21" i="57"/>
  <c r="AA21" i="57"/>
  <c r="S21" i="57"/>
  <c r="K21" i="57"/>
  <c r="AG21" i="57"/>
  <c r="Y21" i="57"/>
  <c r="Q21" i="57"/>
  <c r="I21" i="57"/>
  <c r="AE21" i="57"/>
  <c r="H21" i="57"/>
  <c r="Z21" i="57"/>
  <c r="W21" i="57"/>
  <c r="X21" i="57"/>
  <c r="R21" i="57"/>
  <c r="P21" i="57"/>
  <c r="O21" i="57"/>
  <c r="AH21" i="57"/>
  <c r="J21" i="57"/>
  <c r="AF21" i="57"/>
  <c r="AH11" i="57"/>
  <c r="Z11" i="57"/>
  <c r="R11" i="57"/>
  <c r="J11" i="57"/>
  <c r="AG11" i="57"/>
  <c r="Y11" i="57"/>
  <c r="Q11" i="57"/>
  <c r="I11" i="57"/>
  <c r="AF11" i="57"/>
  <c r="X11" i="57"/>
  <c r="P11" i="57"/>
  <c r="H11" i="57"/>
  <c r="AE11" i="57"/>
  <c r="W11" i="57"/>
  <c r="O11" i="57"/>
  <c r="G11" i="57"/>
  <c r="BO11" i="57" s="1"/>
  <c r="AC11" i="57"/>
  <c r="U11" i="57"/>
  <c r="M11" i="57"/>
  <c r="AD11" i="57"/>
  <c r="K11" i="57"/>
  <c r="AB11" i="57"/>
  <c r="V11" i="57"/>
  <c r="AA11" i="57"/>
  <c r="T11" i="57"/>
  <c r="S11" i="57"/>
  <c r="AJ11" i="57"/>
  <c r="AI11" i="57"/>
  <c r="L11" i="57"/>
  <c r="N11" i="57"/>
  <c r="AJ12" i="57"/>
  <c r="AB12" i="57"/>
  <c r="T12" i="57"/>
  <c r="L12" i="57"/>
  <c r="AI12" i="57"/>
  <c r="AA12" i="57"/>
  <c r="S12" i="57"/>
  <c r="K12" i="57"/>
  <c r="AH12" i="57"/>
  <c r="Z12" i="57"/>
  <c r="R12" i="57"/>
  <c r="J12" i="57"/>
  <c r="AG12" i="57"/>
  <c r="Y12" i="57"/>
  <c r="Q12" i="57"/>
  <c r="I12" i="57"/>
  <c r="AE12" i="57"/>
  <c r="W12" i="57"/>
  <c r="O12" i="57"/>
  <c r="G12" i="57"/>
  <c r="BO12" i="57" s="1"/>
  <c r="V12" i="57"/>
  <c r="U12" i="57"/>
  <c r="N12" i="57"/>
  <c r="P12" i="57"/>
  <c r="AF12" i="57"/>
  <c r="M12" i="57"/>
  <c r="AD12" i="57"/>
  <c r="H12" i="57"/>
  <c r="AC12" i="57"/>
  <c r="X12" i="57"/>
  <c r="AJ20" i="57"/>
  <c r="AB20" i="57"/>
  <c r="T20" i="57"/>
  <c r="L20" i="57"/>
  <c r="AI20" i="57"/>
  <c r="AA20" i="57"/>
  <c r="S20" i="57"/>
  <c r="K20" i="57"/>
  <c r="AH20" i="57"/>
  <c r="Z20" i="57"/>
  <c r="R20" i="57"/>
  <c r="J20" i="57"/>
  <c r="AG20" i="57"/>
  <c r="Y20" i="57"/>
  <c r="Q20" i="57"/>
  <c r="I20" i="57"/>
  <c r="AE20" i="57"/>
  <c r="W20" i="57"/>
  <c r="O20" i="57"/>
  <c r="G20" i="57"/>
  <c r="BO20" i="57" s="1"/>
  <c r="P20" i="57"/>
  <c r="N20" i="57"/>
  <c r="AD20" i="57"/>
  <c r="H20" i="57"/>
  <c r="AF20" i="57"/>
  <c r="M20" i="57"/>
  <c r="AC20" i="57"/>
  <c r="X20" i="57"/>
  <c r="V20" i="57"/>
  <c r="U20" i="57"/>
  <c r="AF10" i="57"/>
  <c r="X10" i="57"/>
  <c r="P10" i="57"/>
  <c r="H10" i="57"/>
  <c r="AE10" i="57"/>
  <c r="W10" i="57"/>
  <c r="O10" i="57"/>
  <c r="G10" i="57"/>
  <c r="BO10" i="57" s="1"/>
  <c r="AD10" i="57"/>
  <c r="V10" i="57"/>
  <c r="N10" i="57"/>
  <c r="AC10" i="57"/>
  <c r="U10" i="57"/>
  <c r="M10" i="57"/>
  <c r="AI10" i="57"/>
  <c r="AA10" i="57"/>
  <c r="S10" i="57"/>
  <c r="K10" i="57"/>
  <c r="R10" i="57"/>
  <c r="AJ10" i="57"/>
  <c r="Q10" i="57"/>
  <c r="J10" i="57"/>
  <c r="AH10" i="57"/>
  <c r="L10" i="57"/>
  <c r="AG10" i="57"/>
  <c r="AB10" i="57"/>
  <c r="I10" i="57"/>
  <c r="Z10" i="57"/>
  <c r="Y10" i="57"/>
  <c r="T10" i="57"/>
  <c r="AJ20" i="56"/>
  <c r="AB20" i="56"/>
  <c r="T20" i="56"/>
  <c r="L20" i="56"/>
  <c r="AG20" i="56"/>
  <c r="Y20" i="56"/>
  <c r="Q20" i="56"/>
  <c r="I20" i="56"/>
  <c r="AF20" i="56"/>
  <c r="X20" i="56"/>
  <c r="P20" i="56"/>
  <c r="H20" i="56"/>
  <c r="AE20" i="56"/>
  <c r="W20" i="56"/>
  <c r="O20" i="56"/>
  <c r="G20" i="56"/>
  <c r="BO20" i="56" s="1"/>
  <c r="AD20" i="56"/>
  <c r="N20" i="56"/>
  <c r="AC20" i="56"/>
  <c r="M20" i="56"/>
  <c r="AA20" i="56"/>
  <c r="K20" i="56"/>
  <c r="U20" i="56"/>
  <c r="Z20" i="56"/>
  <c r="J20" i="56"/>
  <c r="V20" i="56"/>
  <c r="AI20" i="56"/>
  <c r="S20" i="56"/>
  <c r="AH20" i="56"/>
  <c r="R20" i="56"/>
  <c r="AJ12" i="56"/>
  <c r="AB12" i="56"/>
  <c r="T12" i="56"/>
  <c r="L12" i="56"/>
  <c r="AG12" i="56"/>
  <c r="Y12" i="56"/>
  <c r="Q12" i="56"/>
  <c r="I12" i="56"/>
  <c r="AF12" i="56"/>
  <c r="X12" i="56"/>
  <c r="P12" i="56"/>
  <c r="H12" i="56"/>
  <c r="AE12" i="56"/>
  <c r="W12" i="56"/>
  <c r="O12" i="56"/>
  <c r="G12" i="56"/>
  <c r="BO12" i="56" s="1"/>
  <c r="AD12" i="56"/>
  <c r="N12" i="56"/>
  <c r="U12" i="56"/>
  <c r="AC12" i="56"/>
  <c r="M12" i="56"/>
  <c r="AA12" i="56"/>
  <c r="K12" i="56"/>
  <c r="R12" i="56"/>
  <c r="Z12" i="56"/>
  <c r="J12" i="56"/>
  <c r="V12" i="56"/>
  <c r="AI12" i="56"/>
  <c r="S12" i="56"/>
  <c r="AH12" i="56"/>
  <c r="AJ4" i="56"/>
  <c r="AB4" i="56"/>
  <c r="T4" i="56"/>
  <c r="L4" i="56"/>
  <c r="AG4" i="56"/>
  <c r="Y4" i="56"/>
  <c r="Q4" i="56"/>
  <c r="I4" i="56"/>
  <c r="AF4" i="56"/>
  <c r="X4" i="56"/>
  <c r="P4" i="56"/>
  <c r="H4" i="56"/>
  <c r="AE4" i="56"/>
  <c r="W4" i="56"/>
  <c r="O4" i="56"/>
  <c r="G4" i="56"/>
  <c r="BO4" i="56" s="1"/>
  <c r="AD4" i="56"/>
  <c r="N4" i="56"/>
  <c r="K4" i="56"/>
  <c r="J4" i="56"/>
  <c r="V4" i="56"/>
  <c r="U4" i="56"/>
  <c r="AC4" i="56"/>
  <c r="M4" i="56"/>
  <c r="AA4" i="56"/>
  <c r="Z4" i="56"/>
  <c r="AH4" i="56"/>
  <c r="R4" i="56"/>
  <c r="AI4" i="56"/>
  <c r="S4" i="56"/>
  <c r="AD21" i="56"/>
  <c r="V21" i="56"/>
  <c r="N21" i="56"/>
  <c r="AI21" i="56"/>
  <c r="AA21" i="56"/>
  <c r="S21" i="56"/>
  <c r="K21" i="56"/>
  <c r="AH21" i="56"/>
  <c r="Z21" i="56"/>
  <c r="R21" i="56"/>
  <c r="J21" i="56"/>
  <c r="AG21" i="56"/>
  <c r="Y21" i="56"/>
  <c r="Q21" i="56"/>
  <c r="I21" i="56"/>
  <c r="AF21" i="56"/>
  <c r="P21" i="56"/>
  <c r="G21" i="56"/>
  <c r="BO21" i="56" s="1"/>
  <c r="AE21" i="56"/>
  <c r="O21" i="56"/>
  <c r="W21" i="56"/>
  <c r="AC21" i="56"/>
  <c r="M21" i="56"/>
  <c r="AB21" i="56"/>
  <c r="L21" i="56"/>
  <c r="X21" i="56"/>
  <c r="H21" i="56"/>
  <c r="U21" i="56"/>
  <c r="AJ21" i="56"/>
  <c r="T21" i="56"/>
  <c r="AH19" i="56"/>
  <c r="Z19" i="56"/>
  <c r="R19" i="56"/>
  <c r="J19" i="56"/>
  <c r="AE19" i="56"/>
  <c r="W19" i="56"/>
  <c r="O19" i="56"/>
  <c r="G19" i="56"/>
  <c r="BO19" i="56" s="1"/>
  <c r="AD19" i="56"/>
  <c r="V19" i="56"/>
  <c r="N19" i="56"/>
  <c r="AC19" i="56"/>
  <c r="U19" i="56"/>
  <c r="M19" i="56"/>
  <c r="AB19" i="56"/>
  <c r="L19" i="56"/>
  <c r="S19" i="56"/>
  <c r="AA19" i="56"/>
  <c r="K19" i="56"/>
  <c r="AI19" i="56"/>
  <c r="Y19" i="56"/>
  <c r="I19" i="56"/>
  <c r="X19" i="56"/>
  <c r="H19" i="56"/>
  <c r="AJ19" i="56"/>
  <c r="T19" i="56"/>
  <c r="AG19" i="56"/>
  <c r="Q19" i="56"/>
  <c r="AF19" i="56"/>
  <c r="P19" i="56"/>
  <c r="AH11" i="56"/>
  <c r="Z11" i="56"/>
  <c r="R11" i="56"/>
  <c r="J11" i="56"/>
  <c r="AE11" i="56"/>
  <c r="W11" i="56"/>
  <c r="O11" i="56"/>
  <c r="G11" i="56"/>
  <c r="BO11" i="56" s="1"/>
  <c r="AD11" i="56"/>
  <c r="V11" i="56"/>
  <c r="N11" i="56"/>
  <c r="AC11" i="56"/>
  <c r="U11" i="56"/>
  <c r="M11" i="56"/>
  <c r="AB11" i="56"/>
  <c r="L11" i="56"/>
  <c r="AF11" i="56"/>
  <c r="AA11" i="56"/>
  <c r="K11" i="56"/>
  <c r="AI11" i="56"/>
  <c r="P11" i="56"/>
  <c r="Y11" i="56"/>
  <c r="I11" i="56"/>
  <c r="X11" i="56"/>
  <c r="H11" i="56"/>
  <c r="AJ11" i="56"/>
  <c r="T11" i="56"/>
  <c r="S11" i="56"/>
  <c r="AG11" i="56"/>
  <c r="Q11" i="56"/>
  <c r="AF18" i="56"/>
  <c r="X18" i="56"/>
  <c r="P18" i="56"/>
  <c r="H18" i="56"/>
  <c r="AC18" i="56"/>
  <c r="U18" i="56"/>
  <c r="M18" i="56"/>
  <c r="AJ18" i="56"/>
  <c r="AB18" i="56"/>
  <c r="T18" i="56"/>
  <c r="L18" i="56"/>
  <c r="AI18" i="56"/>
  <c r="AA18" i="56"/>
  <c r="S18" i="56"/>
  <c r="K18" i="56"/>
  <c r="Z18" i="56"/>
  <c r="J18" i="56"/>
  <c r="Y18" i="56"/>
  <c r="I18" i="56"/>
  <c r="W18" i="56"/>
  <c r="G18" i="56"/>
  <c r="BO18" i="56" s="1"/>
  <c r="Q18" i="56"/>
  <c r="V18" i="56"/>
  <c r="AG18" i="56"/>
  <c r="AH18" i="56"/>
  <c r="R18" i="56"/>
  <c r="AE18" i="56"/>
  <c r="O18" i="56"/>
  <c r="AD18" i="56"/>
  <c r="N18" i="56"/>
  <c r="AF10" i="56"/>
  <c r="X10" i="56"/>
  <c r="P10" i="56"/>
  <c r="H10" i="56"/>
  <c r="AC10" i="56"/>
  <c r="U10" i="56"/>
  <c r="M10" i="56"/>
  <c r="AJ10" i="56"/>
  <c r="AB10" i="56"/>
  <c r="T10" i="56"/>
  <c r="L10" i="56"/>
  <c r="AI10" i="56"/>
  <c r="AA10" i="56"/>
  <c r="S10" i="56"/>
  <c r="K10" i="56"/>
  <c r="Z10" i="56"/>
  <c r="J10" i="56"/>
  <c r="Y10" i="56"/>
  <c r="I10" i="56"/>
  <c r="W10" i="56"/>
  <c r="G10" i="56"/>
  <c r="BO10" i="56" s="1"/>
  <c r="AG10" i="56"/>
  <c r="V10" i="56"/>
  <c r="Q10" i="56"/>
  <c r="N10" i="56"/>
  <c r="AH10" i="56"/>
  <c r="R10" i="56"/>
  <c r="AE10" i="56"/>
  <c r="O10" i="56"/>
  <c r="AD10" i="56"/>
  <c r="AH3" i="56"/>
  <c r="Z3" i="56"/>
  <c r="R3" i="56"/>
  <c r="J3" i="56"/>
  <c r="AE3" i="56"/>
  <c r="W3" i="56"/>
  <c r="O3" i="56"/>
  <c r="G3" i="56"/>
  <c r="BO3" i="56" s="1"/>
  <c r="AD3" i="56"/>
  <c r="V3" i="56"/>
  <c r="N3" i="56"/>
  <c r="AC3" i="56"/>
  <c r="U3" i="56"/>
  <c r="M3" i="56"/>
  <c r="AB3" i="56"/>
  <c r="L3" i="56"/>
  <c r="I3" i="56"/>
  <c r="P3" i="56"/>
  <c r="AA3" i="56"/>
  <c r="K3" i="56"/>
  <c r="Y3" i="56"/>
  <c r="H3" i="56"/>
  <c r="AI3" i="56"/>
  <c r="X3" i="56"/>
  <c r="AJ3" i="56"/>
  <c r="T3" i="56"/>
  <c r="AF3" i="56"/>
  <c r="S3" i="56"/>
  <c r="AG3" i="56"/>
  <c r="Q3" i="56"/>
  <c r="AD17" i="56"/>
  <c r="V17" i="56"/>
  <c r="N17" i="56"/>
  <c r="AI17" i="56"/>
  <c r="AA17" i="56"/>
  <c r="S17" i="56"/>
  <c r="K17" i="56"/>
  <c r="AH17" i="56"/>
  <c r="Z17" i="56"/>
  <c r="R17" i="56"/>
  <c r="J17" i="56"/>
  <c r="AG17" i="56"/>
  <c r="Y17" i="56"/>
  <c r="Q17" i="56"/>
  <c r="I17" i="56"/>
  <c r="X17" i="56"/>
  <c r="H17" i="56"/>
  <c r="O17" i="56"/>
  <c r="W17" i="56"/>
  <c r="G17" i="56"/>
  <c r="BO17" i="56" s="1"/>
  <c r="AE17" i="56"/>
  <c r="U17" i="56"/>
  <c r="AJ17" i="56"/>
  <c r="T17" i="56"/>
  <c r="AF17" i="56"/>
  <c r="P17" i="56"/>
  <c r="AC17" i="56"/>
  <c r="M17" i="56"/>
  <c r="AB17" i="56"/>
  <c r="L17" i="56"/>
  <c r="AD9" i="56"/>
  <c r="V9" i="56"/>
  <c r="N9" i="56"/>
  <c r="AI9" i="56"/>
  <c r="AA9" i="56"/>
  <c r="S9" i="56"/>
  <c r="K9" i="56"/>
  <c r="AH9" i="56"/>
  <c r="Z9" i="56"/>
  <c r="R9" i="56"/>
  <c r="J9" i="56"/>
  <c r="AG9" i="56"/>
  <c r="Y9" i="56"/>
  <c r="Q9" i="56"/>
  <c r="I9" i="56"/>
  <c r="X9" i="56"/>
  <c r="H9" i="56"/>
  <c r="AE9" i="56"/>
  <c r="W9" i="56"/>
  <c r="G9" i="56"/>
  <c r="BO9" i="56" s="1"/>
  <c r="U9" i="56"/>
  <c r="L9" i="56"/>
  <c r="AJ9" i="56"/>
  <c r="T9" i="56"/>
  <c r="AF9" i="56"/>
  <c r="P9" i="56"/>
  <c r="O9" i="56"/>
  <c r="AB9" i="56"/>
  <c r="AC9" i="56"/>
  <c r="M9" i="56"/>
  <c r="AD5" i="56"/>
  <c r="V5" i="56"/>
  <c r="N5" i="56"/>
  <c r="AI5" i="56"/>
  <c r="AA5" i="56"/>
  <c r="S5" i="56"/>
  <c r="K5" i="56"/>
  <c r="AH5" i="56"/>
  <c r="Z5" i="56"/>
  <c r="R5" i="56"/>
  <c r="J5" i="56"/>
  <c r="AG5" i="56"/>
  <c r="Y5" i="56"/>
  <c r="Q5" i="56"/>
  <c r="I5" i="56"/>
  <c r="AF5" i="56"/>
  <c r="P5" i="56"/>
  <c r="M5" i="56"/>
  <c r="AB5" i="56"/>
  <c r="AJ5" i="56"/>
  <c r="AE5" i="56"/>
  <c r="O5" i="56"/>
  <c r="X5" i="56"/>
  <c r="AC5" i="56"/>
  <c r="W5" i="56"/>
  <c r="L5" i="56"/>
  <c r="G5" i="56"/>
  <c r="BO5" i="56" s="1"/>
  <c r="H5" i="56"/>
  <c r="U5" i="56"/>
  <c r="T5" i="56"/>
  <c r="AJ24" i="56"/>
  <c r="AB24" i="56"/>
  <c r="T24" i="56"/>
  <c r="L24" i="56"/>
  <c r="AI24" i="56"/>
  <c r="AA24" i="56"/>
  <c r="AG24" i="56"/>
  <c r="Y24" i="56"/>
  <c r="Q24" i="56"/>
  <c r="I24" i="56"/>
  <c r="AF24" i="56"/>
  <c r="X24" i="56"/>
  <c r="P24" i="56"/>
  <c r="H24" i="56"/>
  <c r="V24" i="56"/>
  <c r="AE24" i="56"/>
  <c r="W24" i="56"/>
  <c r="O24" i="56"/>
  <c r="G24" i="56"/>
  <c r="BO24" i="56" s="1"/>
  <c r="AD24" i="56"/>
  <c r="AH24" i="56"/>
  <c r="K24" i="56"/>
  <c r="AC24" i="56"/>
  <c r="J24" i="56"/>
  <c r="R24" i="56"/>
  <c r="Z24" i="56"/>
  <c r="U24" i="56"/>
  <c r="S24" i="56"/>
  <c r="N24" i="56"/>
  <c r="M24" i="56"/>
  <c r="AJ16" i="56"/>
  <c r="AB16" i="56"/>
  <c r="T16" i="56"/>
  <c r="L16" i="56"/>
  <c r="AG16" i="56"/>
  <c r="Y16" i="56"/>
  <c r="Q16" i="56"/>
  <c r="I16" i="56"/>
  <c r="AF16" i="56"/>
  <c r="X16" i="56"/>
  <c r="P16" i="56"/>
  <c r="H16" i="56"/>
  <c r="AE16" i="56"/>
  <c r="W16" i="56"/>
  <c r="O16" i="56"/>
  <c r="G16" i="56"/>
  <c r="BO16" i="56" s="1"/>
  <c r="V16" i="56"/>
  <c r="U16" i="56"/>
  <c r="AI16" i="56"/>
  <c r="S16" i="56"/>
  <c r="M16" i="56"/>
  <c r="AH16" i="56"/>
  <c r="R16" i="56"/>
  <c r="AD16" i="56"/>
  <c r="N16" i="56"/>
  <c r="AC16" i="56"/>
  <c r="AA16" i="56"/>
  <c r="K16" i="56"/>
  <c r="Z16" i="56"/>
  <c r="J16" i="56"/>
  <c r="AJ8" i="56"/>
  <c r="AB8" i="56"/>
  <c r="T8" i="56"/>
  <c r="L8" i="56"/>
  <c r="AG8" i="56"/>
  <c r="Y8" i="56"/>
  <c r="Q8" i="56"/>
  <c r="I8" i="56"/>
  <c r="AF8" i="56"/>
  <c r="X8" i="56"/>
  <c r="P8" i="56"/>
  <c r="H8" i="56"/>
  <c r="AE8" i="56"/>
  <c r="W8" i="56"/>
  <c r="O8" i="56"/>
  <c r="G8" i="56"/>
  <c r="BO8" i="56" s="1"/>
  <c r="V8" i="56"/>
  <c r="Z8" i="56"/>
  <c r="U8" i="56"/>
  <c r="AC8" i="56"/>
  <c r="AI8" i="56"/>
  <c r="S8" i="56"/>
  <c r="M8" i="56"/>
  <c r="AH8" i="56"/>
  <c r="R8" i="56"/>
  <c r="AD8" i="56"/>
  <c r="N8" i="56"/>
  <c r="AA8" i="56"/>
  <c r="K8" i="56"/>
  <c r="J8" i="56"/>
  <c r="AH15" i="56"/>
  <c r="Z15" i="56"/>
  <c r="R15" i="56"/>
  <c r="J15" i="56"/>
  <c r="AE15" i="56"/>
  <c r="W15" i="56"/>
  <c r="O15" i="56"/>
  <c r="G15" i="56"/>
  <c r="BO15" i="56" s="1"/>
  <c r="AD15" i="56"/>
  <c r="V15" i="56"/>
  <c r="N15" i="56"/>
  <c r="AC15" i="56"/>
  <c r="U15" i="56"/>
  <c r="M15" i="56"/>
  <c r="AJ15" i="56"/>
  <c r="T15" i="56"/>
  <c r="AI15" i="56"/>
  <c r="S15" i="56"/>
  <c r="K15" i="56"/>
  <c r="H15" i="56"/>
  <c r="AG15" i="56"/>
  <c r="Q15" i="56"/>
  <c r="X15" i="56"/>
  <c r="AF15" i="56"/>
  <c r="P15" i="56"/>
  <c r="AA15" i="56"/>
  <c r="AB15" i="56"/>
  <c r="L15" i="56"/>
  <c r="Y15" i="56"/>
  <c r="I15" i="56"/>
  <c r="AH7" i="56"/>
  <c r="Z7" i="56"/>
  <c r="R7" i="56"/>
  <c r="J7" i="56"/>
  <c r="AE7" i="56"/>
  <c r="W7" i="56"/>
  <c r="O7" i="56"/>
  <c r="G7" i="56"/>
  <c r="BO7" i="56" s="1"/>
  <c r="AD7" i="56"/>
  <c r="V7" i="56"/>
  <c r="N7" i="56"/>
  <c r="AC7" i="56"/>
  <c r="U7" i="56"/>
  <c r="M7" i="56"/>
  <c r="AJ7" i="56"/>
  <c r="T7" i="56"/>
  <c r="L7" i="56"/>
  <c r="K7" i="56"/>
  <c r="AI7" i="56"/>
  <c r="S7" i="56"/>
  <c r="AG7" i="56"/>
  <c r="Q7" i="56"/>
  <c r="AF7" i="56"/>
  <c r="P7" i="56"/>
  <c r="AA7" i="56"/>
  <c r="X7" i="56"/>
  <c r="AB7" i="56"/>
  <c r="H7" i="56"/>
  <c r="Y7" i="56"/>
  <c r="I7" i="56"/>
  <c r="AD13" i="56"/>
  <c r="V13" i="56"/>
  <c r="N13" i="56"/>
  <c r="AI13" i="56"/>
  <c r="AA13" i="56"/>
  <c r="S13" i="56"/>
  <c r="K13" i="56"/>
  <c r="AH13" i="56"/>
  <c r="Z13" i="56"/>
  <c r="R13" i="56"/>
  <c r="J13" i="56"/>
  <c r="AG13" i="56"/>
  <c r="Y13" i="56"/>
  <c r="Q13" i="56"/>
  <c r="I13" i="56"/>
  <c r="AF13" i="56"/>
  <c r="P13" i="56"/>
  <c r="AJ13" i="56"/>
  <c r="AE13" i="56"/>
  <c r="O13" i="56"/>
  <c r="AC13" i="56"/>
  <c r="M13" i="56"/>
  <c r="W13" i="56"/>
  <c r="AB13" i="56"/>
  <c r="L13" i="56"/>
  <c r="G13" i="56"/>
  <c r="BO13" i="56" s="1"/>
  <c r="X13" i="56"/>
  <c r="H13" i="56"/>
  <c r="T13" i="56"/>
  <c r="U13" i="56"/>
  <c r="AH23" i="56"/>
  <c r="Z23" i="56"/>
  <c r="R23" i="56"/>
  <c r="J23" i="56"/>
  <c r="AE23" i="56"/>
  <c r="W23" i="56"/>
  <c r="O23" i="56"/>
  <c r="G23" i="56"/>
  <c r="BO23" i="56" s="1"/>
  <c r="AD23" i="56"/>
  <c r="V23" i="56"/>
  <c r="N23" i="56"/>
  <c r="AJ23" i="56"/>
  <c r="AB23" i="56"/>
  <c r="AC23" i="56"/>
  <c r="U23" i="56"/>
  <c r="M23" i="56"/>
  <c r="T23" i="56"/>
  <c r="AA23" i="56"/>
  <c r="S23" i="56"/>
  <c r="AI23" i="56"/>
  <c r="Q23" i="56"/>
  <c r="K23" i="56"/>
  <c r="AG23" i="56"/>
  <c r="P23" i="56"/>
  <c r="AF23" i="56"/>
  <c r="L23" i="56"/>
  <c r="Y23" i="56"/>
  <c r="I23" i="56"/>
  <c r="X23" i="56"/>
  <c r="H23" i="56"/>
  <c r="AF22" i="56"/>
  <c r="X22" i="56"/>
  <c r="P22" i="56"/>
  <c r="H22" i="56"/>
  <c r="AC22" i="56"/>
  <c r="U22" i="56"/>
  <c r="M22" i="56"/>
  <c r="AJ22" i="56"/>
  <c r="AB22" i="56"/>
  <c r="T22" i="56"/>
  <c r="L22" i="56"/>
  <c r="AI22" i="56"/>
  <c r="AA22" i="56"/>
  <c r="S22" i="56"/>
  <c r="K22" i="56"/>
  <c r="AH22" i="56"/>
  <c r="R22" i="56"/>
  <c r="AG22" i="56"/>
  <c r="Q22" i="56"/>
  <c r="AE22" i="56"/>
  <c r="O22" i="56"/>
  <c r="AD22" i="56"/>
  <c r="N22" i="56"/>
  <c r="Y22" i="56"/>
  <c r="Z22" i="56"/>
  <c r="J22" i="56"/>
  <c r="I22" i="56"/>
  <c r="W22" i="56"/>
  <c r="G22" i="56"/>
  <c r="BO22" i="56" s="1"/>
  <c r="V22" i="56"/>
  <c r="AF14" i="56"/>
  <c r="X14" i="56"/>
  <c r="P14" i="56"/>
  <c r="H14" i="56"/>
  <c r="AC14" i="56"/>
  <c r="U14" i="56"/>
  <c r="M14" i="56"/>
  <c r="AJ14" i="56"/>
  <c r="AB14" i="56"/>
  <c r="T14" i="56"/>
  <c r="L14" i="56"/>
  <c r="AI14" i="56"/>
  <c r="AA14" i="56"/>
  <c r="S14" i="56"/>
  <c r="K14" i="56"/>
  <c r="AH14" i="56"/>
  <c r="R14" i="56"/>
  <c r="Y14" i="56"/>
  <c r="AG14" i="56"/>
  <c r="Q14" i="56"/>
  <c r="AE14" i="56"/>
  <c r="O14" i="56"/>
  <c r="AD14" i="56"/>
  <c r="N14" i="56"/>
  <c r="V14" i="56"/>
  <c r="Z14" i="56"/>
  <c r="J14" i="56"/>
  <c r="I14" i="56"/>
  <c r="W14" i="56"/>
  <c r="G14" i="56"/>
  <c r="BO14" i="56" s="1"/>
  <c r="AF6" i="56"/>
  <c r="X6" i="56"/>
  <c r="P6" i="56"/>
  <c r="H6" i="56"/>
  <c r="AC6" i="56"/>
  <c r="U6" i="56"/>
  <c r="M6" i="56"/>
  <c r="AJ6" i="56"/>
  <c r="AB6" i="56"/>
  <c r="T6" i="56"/>
  <c r="L6" i="56"/>
  <c r="AI6" i="56"/>
  <c r="AA6" i="56"/>
  <c r="S6" i="56"/>
  <c r="K6" i="56"/>
  <c r="AH6" i="56"/>
  <c r="R6" i="56"/>
  <c r="O6" i="56"/>
  <c r="AG6" i="56"/>
  <c r="Q6" i="56"/>
  <c r="AE6" i="56"/>
  <c r="N6" i="56"/>
  <c r="Z6" i="56"/>
  <c r="I6" i="56"/>
  <c r="J6" i="56"/>
  <c r="V6" i="56"/>
  <c r="AD6" i="56"/>
  <c r="Y6" i="56"/>
  <c r="W6" i="56"/>
  <c r="G6" i="56"/>
  <c r="BO6" i="56" s="1"/>
  <c r="CS21" i="59"/>
  <c r="CS8" i="59"/>
  <c r="AM8" i="53" s="1"/>
  <c r="CS3" i="59"/>
  <c r="AM3" i="53" s="1"/>
  <c r="CS18" i="59"/>
  <c r="CS12" i="59"/>
  <c r="AM12" i="53" s="1"/>
  <c r="CS6" i="59"/>
  <c r="AM6" i="53" s="1"/>
  <c r="CS7" i="59"/>
  <c r="AM7" i="53" s="1"/>
  <c r="CS16" i="59"/>
  <c r="CS13" i="59"/>
  <c r="CS11" i="59"/>
  <c r="CS20" i="59"/>
  <c r="CS22" i="59"/>
  <c r="AM26" i="53" s="1"/>
  <c r="CS14" i="59"/>
  <c r="CS15" i="59"/>
  <c r="CS24" i="59"/>
  <c r="AM29" i="53" s="1"/>
  <c r="CS5" i="59"/>
  <c r="AM5" i="53" s="1"/>
  <c r="CS19" i="59"/>
  <c r="CS23" i="59"/>
  <c r="AM28" i="53" s="1"/>
  <c r="CS9" i="59"/>
  <c r="AM9" i="53" s="1"/>
  <c r="CS10" i="59"/>
  <c r="AM10" i="53" s="1"/>
  <c r="CS4" i="59"/>
  <c r="AM4" i="53" s="1"/>
  <c r="CS17" i="59"/>
  <c r="CO40" i="58" l="1"/>
  <c r="DV40" i="58"/>
  <c r="CP41" i="58"/>
  <c r="DW41" i="58"/>
  <c r="CO39" i="58"/>
  <c r="DV39" i="58"/>
  <c r="CO42" i="58"/>
  <c r="DV42" i="58"/>
  <c r="CM41" i="57"/>
  <c r="DT41" i="57"/>
  <c r="CN42" i="57"/>
  <c r="DU42" i="57"/>
  <c r="CN39" i="57"/>
  <c r="DU39" i="57"/>
  <c r="CM40" i="57"/>
  <c r="DT40" i="57"/>
  <c r="CM41" i="56"/>
  <c r="DT41" i="56"/>
  <c r="CN42" i="56"/>
  <c r="DU42" i="56"/>
  <c r="CM40" i="56"/>
  <c r="DT40" i="56"/>
  <c r="CM39" i="56"/>
  <c r="DT39" i="56"/>
  <c r="CN42" i="54"/>
  <c r="DU42" i="54"/>
  <c r="CM40" i="54"/>
  <c r="DT40" i="54"/>
  <c r="CM39" i="54"/>
  <c r="DT39" i="54"/>
  <c r="CM41" i="54"/>
  <c r="DT41" i="54"/>
  <c r="AM24" i="53"/>
  <c r="AM25" i="53"/>
  <c r="AM20" i="53"/>
  <c r="AM19" i="53"/>
  <c r="AM11" i="53"/>
  <c r="AM23" i="53"/>
  <c r="AM16" i="53"/>
  <c r="AM13" i="53"/>
  <c r="AM17" i="53"/>
  <c r="AM14" i="53"/>
  <c r="AM21" i="53"/>
  <c r="AM18" i="53"/>
  <c r="AM15" i="53"/>
  <c r="AM22" i="53"/>
  <c r="DJ30" i="55"/>
  <c r="DJ29" i="55"/>
  <c r="CM36" i="58"/>
  <c r="DT36" i="58"/>
  <c r="CM33" i="58"/>
  <c r="DT33" i="58"/>
  <c r="CM34" i="58"/>
  <c r="DT34" i="58"/>
  <c r="CN37" i="58"/>
  <c r="DU37" i="58"/>
  <c r="CN38" i="58"/>
  <c r="DU38" i="58"/>
  <c r="CM31" i="58"/>
  <c r="DT31" i="58"/>
  <c r="DV32" i="58"/>
  <c r="CO32" i="58"/>
  <c r="CN35" i="58"/>
  <c r="DU35" i="58"/>
  <c r="DR34" i="57"/>
  <c r="CK34" i="57"/>
  <c r="DR35" i="57"/>
  <c r="CK35" i="57"/>
  <c r="DS33" i="57"/>
  <c r="CL33" i="57"/>
  <c r="CL36" i="57"/>
  <c r="DS36" i="57"/>
  <c r="CK31" i="57"/>
  <c r="DR31" i="57"/>
  <c r="CL38" i="57"/>
  <c r="DS38" i="57"/>
  <c r="CL32" i="57"/>
  <c r="DS32" i="57"/>
  <c r="DR37" i="57"/>
  <c r="CK37" i="57"/>
  <c r="CL35" i="56"/>
  <c r="DS35" i="56"/>
  <c r="CL38" i="56"/>
  <c r="DS38" i="56"/>
  <c r="CK34" i="56"/>
  <c r="DR34" i="56"/>
  <c r="DS33" i="56"/>
  <c r="CL33" i="56"/>
  <c r="CK37" i="56"/>
  <c r="DR37" i="56"/>
  <c r="DT32" i="56"/>
  <c r="CM32" i="56"/>
  <c r="CK31" i="56"/>
  <c r="DR31" i="56"/>
  <c r="CK36" i="56"/>
  <c r="DR36" i="56"/>
  <c r="DR35" i="54"/>
  <c r="CK35" i="54"/>
  <c r="CK31" i="54"/>
  <c r="DR31" i="54"/>
  <c r="CL33" i="54"/>
  <c r="DS33" i="54"/>
  <c r="CK32" i="54"/>
  <c r="DR32" i="54"/>
  <c r="CK37" i="54"/>
  <c r="DR37" i="54"/>
  <c r="DR38" i="54"/>
  <c r="CK38" i="54"/>
  <c r="CK34" i="54"/>
  <c r="DR34" i="54"/>
  <c r="CK36" i="54"/>
  <c r="DR36" i="54"/>
  <c r="DE30" i="56"/>
  <c r="BX30" i="56"/>
  <c r="DD30" i="54"/>
  <c r="DE26" i="56"/>
  <c r="BX26" i="56"/>
  <c r="DE29" i="54"/>
  <c r="DE25" i="54"/>
  <c r="DD28" i="54"/>
  <c r="DE27" i="57"/>
  <c r="BX27" i="57"/>
  <c r="DG25" i="58"/>
  <c r="BZ25" i="58"/>
  <c r="DE27" i="54"/>
  <c r="DG30" i="58"/>
  <c r="BZ30" i="58"/>
  <c r="DE25" i="57"/>
  <c r="BX25" i="57"/>
  <c r="DE30" i="57"/>
  <c r="BX30" i="57"/>
  <c r="DE25" i="56"/>
  <c r="BX25" i="56"/>
  <c r="DE26" i="57"/>
  <c r="BX26" i="57"/>
  <c r="DD26" i="54"/>
  <c r="DE28" i="56"/>
  <c r="BX28" i="56"/>
  <c r="DG29" i="58"/>
  <c r="BZ29" i="58"/>
  <c r="DI26" i="58"/>
  <c r="CB26" i="58"/>
  <c r="DE28" i="57"/>
  <c r="BX28" i="57"/>
  <c r="DE29" i="57"/>
  <c r="BX29" i="57"/>
  <c r="DE29" i="56"/>
  <c r="BX29" i="56"/>
  <c r="DE27" i="56"/>
  <c r="BX27" i="56"/>
  <c r="BR24" i="58"/>
  <c r="BR12" i="58"/>
  <c r="AL21" i="57"/>
  <c r="BR4" i="58"/>
  <c r="BR20" i="58"/>
  <c r="BR5" i="58"/>
  <c r="BR18" i="58"/>
  <c r="BR10" i="58"/>
  <c r="BR11" i="58"/>
  <c r="BR15" i="58"/>
  <c r="BR14" i="58"/>
  <c r="BR21" i="58"/>
  <c r="BR9" i="58"/>
  <c r="BR22" i="58"/>
  <c r="BR13" i="58"/>
  <c r="BR7" i="58"/>
  <c r="BR16" i="58"/>
  <c r="BR3" i="58"/>
  <c r="BR17" i="58"/>
  <c r="BR8" i="58"/>
  <c r="BR19" i="58"/>
  <c r="BR6" i="58"/>
  <c r="BR23" i="58"/>
  <c r="BS19" i="58"/>
  <c r="BS14" i="58"/>
  <c r="BS4" i="58"/>
  <c r="BS11" i="58"/>
  <c r="BS8" i="58"/>
  <c r="BS13" i="58"/>
  <c r="AL13" i="53" s="1"/>
  <c r="BS7" i="58"/>
  <c r="BS5" i="58"/>
  <c r="BS17" i="58"/>
  <c r="BS12" i="58"/>
  <c r="BS23" i="58"/>
  <c r="BS3" i="58"/>
  <c r="BS21" i="58"/>
  <c r="BS15" i="58"/>
  <c r="BS10" i="58"/>
  <c r="BS20" i="58"/>
  <c r="BS18" i="58"/>
  <c r="BS22" i="58"/>
  <c r="BS24" i="58"/>
  <c r="BS16" i="58"/>
  <c r="BS6" i="58"/>
  <c r="BS9" i="58"/>
  <c r="BO3" i="57"/>
  <c r="AK9" i="57"/>
  <c r="BQ7" i="57"/>
  <c r="BP7" i="57"/>
  <c r="AL15" i="57"/>
  <c r="BQ14" i="57"/>
  <c r="BP4" i="57"/>
  <c r="AL9" i="57"/>
  <c r="AL4" i="57"/>
  <c r="AM13" i="57"/>
  <c r="AK10" i="57"/>
  <c r="BO15" i="57"/>
  <c r="BO4" i="57"/>
  <c r="AK21" i="57"/>
  <c r="AL10" i="57"/>
  <c r="AN10" i="57"/>
  <c r="AK4" i="57"/>
  <c r="BO21" i="57"/>
  <c r="AM15" i="57"/>
  <c r="AM11" i="57"/>
  <c r="AM4" i="57"/>
  <c r="AK15" i="57"/>
  <c r="AP10" i="57"/>
  <c r="AU4" i="57"/>
  <c r="BN19" i="57"/>
  <c r="AW15" i="57"/>
  <c r="BO19" i="57"/>
  <c r="AL13" i="57"/>
  <c r="AN6" i="57"/>
  <c r="AK6" i="57"/>
  <c r="AN19" i="57"/>
  <c r="BG15" i="57"/>
  <c r="AM19" i="57"/>
  <c r="AM10" i="57"/>
  <c r="BO13" i="57"/>
  <c r="AL6" i="57"/>
  <c r="AQ10" i="57"/>
  <c r="BK13" i="57"/>
  <c r="AL19" i="57"/>
  <c r="BF19" i="57"/>
  <c r="BP14" i="57"/>
  <c r="BR14" i="57"/>
  <c r="AN11" i="57"/>
  <c r="AZ3" i="57"/>
  <c r="AP6" i="57"/>
  <c r="BH19" i="57"/>
  <c r="BH11" i="57"/>
  <c r="BK6" i="57"/>
  <c r="BD4" i="57"/>
  <c r="BP10" i="57"/>
  <c r="AK3" i="57"/>
  <c r="AT6" i="57"/>
  <c r="AT15" i="57"/>
  <c r="AT11" i="57"/>
  <c r="BH9" i="57"/>
  <c r="AY13" i="57"/>
  <c r="AO11" i="57"/>
  <c r="AS15" i="57"/>
  <c r="BB6" i="57"/>
  <c r="AK11" i="57"/>
  <c r="BK9" i="57"/>
  <c r="AO13" i="57"/>
  <c r="AL3" i="57"/>
  <c r="BN3" i="57"/>
  <c r="BD21" i="57"/>
  <c r="AY10" i="57"/>
  <c r="BI19" i="57"/>
  <c r="BM11" i="57"/>
  <c r="AL11" i="57"/>
  <c r="AQ13" i="57"/>
  <c r="AX15" i="57"/>
  <c r="AO3" i="57"/>
  <c r="AM6" i="57"/>
  <c r="BB10" i="57"/>
  <c r="BA3" i="57"/>
  <c r="AU21" i="57"/>
  <c r="BG22" i="57"/>
  <c r="AY22" i="57"/>
  <c r="AQ22" i="57"/>
  <c r="BN22" i="57"/>
  <c r="BF22" i="57"/>
  <c r="AX22" i="57"/>
  <c r="AP22" i="57"/>
  <c r="BM22" i="57"/>
  <c r="BE22" i="57"/>
  <c r="AW22" i="57"/>
  <c r="AO22" i="57"/>
  <c r="BL22" i="57"/>
  <c r="BD22" i="57"/>
  <c r="AV22" i="57"/>
  <c r="AN22" i="57"/>
  <c r="BK22" i="57"/>
  <c r="BC22" i="57"/>
  <c r="AU22" i="57"/>
  <c r="AM22" i="57"/>
  <c r="BJ22" i="57"/>
  <c r="BB22" i="57"/>
  <c r="AT22" i="57"/>
  <c r="AL22" i="57"/>
  <c r="BI22" i="57"/>
  <c r="BA22" i="57"/>
  <c r="AS22" i="57"/>
  <c r="AK22" i="57"/>
  <c r="AR22" i="57"/>
  <c r="BH22" i="57"/>
  <c r="AZ22" i="57"/>
  <c r="AZ21" i="57"/>
  <c r="AX19" i="57"/>
  <c r="BK19" i="57"/>
  <c r="BA19" i="57"/>
  <c r="AZ19" i="57"/>
  <c r="AP11" i="57"/>
  <c r="BN10" i="57"/>
  <c r="AR10" i="57"/>
  <c r="BE10" i="57"/>
  <c r="AZ10" i="57"/>
  <c r="AO10" i="57"/>
  <c r="BH10" i="57"/>
  <c r="AR13" i="57"/>
  <c r="BG19" i="57"/>
  <c r="AW13" i="57"/>
  <c r="AU10" i="57"/>
  <c r="AT10" i="57"/>
  <c r="BI10" i="57"/>
  <c r="AO9" i="57"/>
  <c r="BC15" i="57"/>
  <c r="AU15" i="57"/>
  <c r="BA15" i="57"/>
  <c r="BF15" i="57"/>
  <c r="BD11" i="57"/>
  <c r="BG10" i="57"/>
  <c r="BA6" i="57"/>
  <c r="AX3" i="57"/>
  <c r="BK3" i="57"/>
  <c r="AP3" i="57"/>
  <c r="BI4" i="57"/>
  <c r="BK4" i="57"/>
  <c r="BG11" i="57"/>
  <c r="BE3" i="57"/>
  <c r="BH3" i="57"/>
  <c r="AT3" i="57"/>
  <c r="AR6" i="57"/>
  <c r="BM4" i="57"/>
  <c r="AV6" i="57"/>
  <c r="AX6" i="57"/>
  <c r="AQ3" i="57"/>
  <c r="BC21" i="57"/>
  <c r="BH21" i="57"/>
  <c r="BJ11" i="57"/>
  <c r="BJ9" i="57"/>
  <c r="BP6" i="57"/>
  <c r="AM21" i="57"/>
  <c r="BI21" i="57"/>
  <c r="AR21" i="57"/>
  <c r="AP19" i="57"/>
  <c r="BP21" i="57"/>
  <c r="AS19" i="57"/>
  <c r="AR19" i="57"/>
  <c r="BA13" i="57"/>
  <c r="AU13" i="57"/>
  <c r="AS13" i="57"/>
  <c r="AS11" i="57"/>
  <c r="AX11" i="57"/>
  <c r="BL10" i="57"/>
  <c r="BI13" i="57"/>
  <c r="BE13" i="57"/>
  <c r="BG13" i="57"/>
  <c r="AO19" i="57"/>
  <c r="BA10" i="57"/>
  <c r="AX9" i="57"/>
  <c r="AS9" i="57"/>
  <c r="AW9" i="57"/>
  <c r="BL15" i="57"/>
  <c r="BK15" i="57"/>
  <c r="BI15" i="57"/>
  <c r="BN15" i="57"/>
  <c r="AX10" i="57"/>
  <c r="AY11" i="57"/>
  <c r="AZ6" i="57"/>
  <c r="AU6" i="57"/>
  <c r="BC6" i="57"/>
  <c r="BL4" i="57"/>
  <c r="AK4" i="53" s="1"/>
  <c r="BG4" i="57"/>
  <c r="AP4" i="57"/>
  <c r="AU3" i="57"/>
  <c r="BL3" i="57"/>
  <c r="AY4" i="57"/>
  <c r="BP3" i="57"/>
  <c r="AM9" i="57"/>
  <c r="BD6" i="57"/>
  <c r="BF6" i="57"/>
  <c r="BJ6" i="57"/>
  <c r="AK6" i="53" s="1"/>
  <c r="AQ21" i="57"/>
  <c r="BE21" i="57"/>
  <c r="BJ21" i="57"/>
  <c r="BA21" i="57"/>
  <c r="BP23" i="57"/>
  <c r="BL18" i="57"/>
  <c r="BD18" i="57"/>
  <c r="AV18" i="57"/>
  <c r="AN18" i="57"/>
  <c r="BI18" i="57"/>
  <c r="BA18" i="57"/>
  <c r="AS18" i="57"/>
  <c r="AK18" i="57"/>
  <c r="BH18" i="57"/>
  <c r="AZ18" i="57"/>
  <c r="AR18" i="57"/>
  <c r="BG18" i="57"/>
  <c r="AY18" i="57"/>
  <c r="AQ18" i="57"/>
  <c r="BN18" i="57"/>
  <c r="BF18" i="57"/>
  <c r="AX18" i="57"/>
  <c r="AP18" i="57"/>
  <c r="BK18" i="57"/>
  <c r="AO18" i="57"/>
  <c r="BC18" i="57"/>
  <c r="BB18" i="57"/>
  <c r="AW18" i="57"/>
  <c r="AU18" i="57"/>
  <c r="AT18" i="57"/>
  <c r="BM18" i="57"/>
  <c r="BJ18" i="57"/>
  <c r="AL18" i="57"/>
  <c r="BE18" i="57"/>
  <c r="AM18" i="57"/>
  <c r="AZ13" i="57"/>
  <c r="BA11" i="57"/>
  <c r="BF11" i="57"/>
  <c r="BD10" i="57"/>
  <c r="BM13" i="57"/>
  <c r="AV19" i="57"/>
  <c r="AW19" i="57"/>
  <c r="AS10" i="57"/>
  <c r="AQ9" i="57"/>
  <c r="BA9" i="57"/>
  <c r="BE9" i="57"/>
  <c r="AN15" i="57"/>
  <c r="AY15" i="57"/>
  <c r="BL11" i="57"/>
  <c r="AW10" i="57"/>
  <c r="BP15" i="57"/>
  <c r="BP9" i="57"/>
  <c r="AO4" i="57"/>
  <c r="AR4" i="57"/>
  <c r="AT4" i="57"/>
  <c r="AX4" i="57"/>
  <c r="AV3" i="57"/>
  <c r="AM3" i="57"/>
  <c r="BC3" i="57"/>
  <c r="BF9" i="57"/>
  <c r="BL6" i="57"/>
  <c r="BN6" i="57"/>
  <c r="AW4" i="57"/>
  <c r="BE4" i="57"/>
  <c r="BC10" i="57"/>
  <c r="AW21" i="57"/>
  <c r="BB21" i="57"/>
  <c r="AS21" i="57"/>
  <c r="BP20" i="57"/>
  <c r="BP22" i="57"/>
  <c r="AV21" i="57"/>
  <c r="BK20" i="57"/>
  <c r="BC20" i="57"/>
  <c r="AU20" i="57"/>
  <c r="AM20" i="57"/>
  <c r="BI20" i="57"/>
  <c r="BA20" i="57"/>
  <c r="AS20" i="57"/>
  <c r="AK20" i="57"/>
  <c r="BH20" i="57"/>
  <c r="AZ20" i="57"/>
  <c r="AR20" i="57"/>
  <c r="BG20" i="57"/>
  <c r="AY20" i="57"/>
  <c r="AQ20" i="57"/>
  <c r="BN20" i="57"/>
  <c r="BF20" i="57"/>
  <c r="AX20" i="57"/>
  <c r="AP20" i="57"/>
  <c r="BM20" i="57"/>
  <c r="BE20" i="57"/>
  <c r="AW20" i="57"/>
  <c r="AO20" i="57"/>
  <c r="AT20" i="57"/>
  <c r="BL20" i="57"/>
  <c r="BJ20" i="57"/>
  <c r="BD20" i="57"/>
  <c r="BB20" i="57"/>
  <c r="AL20" i="57"/>
  <c r="AN20" i="57"/>
  <c r="AV20" i="57"/>
  <c r="BK11" i="57"/>
  <c r="BI11" i="57"/>
  <c r="BN11" i="57"/>
  <c r="BC9" i="57"/>
  <c r="AV9" i="57"/>
  <c r="AV10" i="57"/>
  <c r="AN13" i="57"/>
  <c r="AP13" i="57"/>
  <c r="AT13" i="57"/>
  <c r="AY19" i="57"/>
  <c r="AY9" i="57"/>
  <c r="BI9" i="57"/>
  <c r="BM9" i="57"/>
  <c r="BD15" i="57"/>
  <c r="AR15" i="57"/>
  <c r="AW11" i="57"/>
  <c r="BK8" i="57"/>
  <c r="BC8" i="57"/>
  <c r="AU8" i="57"/>
  <c r="AM8" i="57"/>
  <c r="BH8" i="57"/>
  <c r="AZ8" i="57"/>
  <c r="AR8" i="57"/>
  <c r="BG8" i="57"/>
  <c r="AY8" i="57"/>
  <c r="AQ8" i="57"/>
  <c r="BN8" i="57"/>
  <c r="BF8" i="57"/>
  <c r="AX8" i="57"/>
  <c r="AP8" i="57"/>
  <c r="BM8" i="57"/>
  <c r="BE8" i="57"/>
  <c r="AW8" i="57"/>
  <c r="AO8" i="57"/>
  <c r="BD8" i="57"/>
  <c r="AK8" i="57"/>
  <c r="AV8" i="57"/>
  <c r="AT8" i="57"/>
  <c r="BL8" i="57"/>
  <c r="AK8" i="53" s="1"/>
  <c r="AS8" i="57"/>
  <c r="BJ8" i="57"/>
  <c r="AN8" i="57"/>
  <c r="AL8" i="57"/>
  <c r="BA8" i="57"/>
  <c r="BI8" i="57"/>
  <c r="BB8" i="57"/>
  <c r="AN9" i="57"/>
  <c r="AV11" i="57"/>
  <c r="BD9" i="57"/>
  <c r="BJ3" i="57"/>
  <c r="AK3" i="53" s="1"/>
  <c r="AZ4" i="57"/>
  <c r="BB4" i="57"/>
  <c r="BF4" i="57"/>
  <c r="BF3" i="57"/>
  <c r="BQ10" i="57"/>
  <c r="AS3" i="57"/>
  <c r="AP9" i="57"/>
  <c r="AO6" i="57"/>
  <c r="AQ6" i="57"/>
  <c r="BB3" i="57"/>
  <c r="BI7" i="57"/>
  <c r="BA7" i="57"/>
  <c r="AS7" i="57"/>
  <c r="AK7" i="57"/>
  <c r="BN7" i="57"/>
  <c r="BF7" i="57"/>
  <c r="AX7" i="57"/>
  <c r="AP7" i="57"/>
  <c r="BL7" i="57"/>
  <c r="AK7" i="53" s="1"/>
  <c r="BD7" i="57"/>
  <c r="AV7" i="57"/>
  <c r="AN7" i="57"/>
  <c r="BE7" i="57"/>
  <c r="AR7" i="57"/>
  <c r="BM7" i="57"/>
  <c r="AZ7" i="57"/>
  <c r="AM7" i="57"/>
  <c r="BK7" i="57"/>
  <c r="AY7" i="57"/>
  <c r="AL7" i="57"/>
  <c r="BJ7" i="57"/>
  <c r="AW7" i="57"/>
  <c r="BH7" i="57"/>
  <c r="AU7" i="57"/>
  <c r="BO7" i="57"/>
  <c r="BG7" i="57"/>
  <c r="BC7" i="57"/>
  <c r="BB7" i="57"/>
  <c r="AT7" i="57"/>
  <c r="AQ7" i="57"/>
  <c r="AO7" i="57"/>
  <c r="BH6" i="57"/>
  <c r="BH12" i="57"/>
  <c r="AZ12" i="57"/>
  <c r="AR12" i="57"/>
  <c r="BM12" i="57"/>
  <c r="BE12" i="57"/>
  <c r="AW12" i="57"/>
  <c r="AO12" i="57"/>
  <c r="BL12" i="57"/>
  <c r="BD12" i="57"/>
  <c r="AV12" i="57"/>
  <c r="AN12" i="57"/>
  <c r="BK12" i="57"/>
  <c r="BC12" i="57"/>
  <c r="AU12" i="57"/>
  <c r="AM12" i="57"/>
  <c r="BJ12" i="57"/>
  <c r="BB12" i="57"/>
  <c r="AK12" i="53" s="1"/>
  <c r="AT12" i="57"/>
  <c r="AL12" i="57"/>
  <c r="AS12" i="57"/>
  <c r="BG12" i="57"/>
  <c r="AK12" i="57"/>
  <c r="BF12" i="57"/>
  <c r="BA12" i="57"/>
  <c r="AY12" i="57"/>
  <c r="BI12" i="57"/>
  <c r="AP12" i="57"/>
  <c r="BN12" i="57"/>
  <c r="AX12" i="57"/>
  <c r="AQ12" i="57"/>
  <c r="BP13" i="57"/>
  <c r="BA4" i="57"/>
  <c r="BH13" i="57"/>
  <c r="AO21" i="57"/>
  <c r="AT21" i="57"/>
  <c r="BM15" i="57"/>
  <c r="BL19" i="57"/>
  <c r="BB19" i="57"/>
  <c r="AU11" i="57"/>
  <c r="BM19" i="57"/>
  <c r="AV13" i="57"/>
  <c r="AX13" i="57"/>
  <c r="BB13" i="57"/>
  <c r="BL14" i="57"/>
  <c r="BD14" i="57"/>
  <c r="AV14" i="57"/>
  <c r="AN14" i="57"/>
  <c r="BI14" i="57"/>
  <c r="BA14" i="57"/>
  <c r="AS14" i="57"/>
  <c r="AK14" i="57"/>
  <c r="BH14" i="57"/>
  <c r="AZ14" i="57"/>
  <c r="AR14" i="57"/>
  <c r="BG14" i="57"/>
  <c r="AY14" i="57"/>
  <c r="AQ14" i="57"/>
  <c r="BN14" i="57"/>
  <c r="BF14" i="57"/>
  <c r="AX14" i="57"/>
  <c r="AP14" i="57"/>
  <c r="BK14" i="57"/>
  <c r="AO14" i="57"/>
  <c r="BC14" i="57"/>
  <c r="BB14" i="57"/>
  <c r="AW14" i="57"/>
  <c r="AK14" i="53" s="1"/>
  <c r="AU14" i="57"/>
  <c r="BJ14" i="57"/>
  <c r="AM14" i="57"/>
  <c r="AL14" i="57"/>
  <c r="BM14" i="57"/>
  <c r="BE14" i="57"/>
  <c r="AT14" i="57"/>
  <c r="BD19" i="57"/>
  <c r="BJ19" i="57"/>
  <c r="BG9" i="57"/>
  <c r="AO15" i="57"/>
  <c r="AZ15" i="57"/>
  <c r="BB15" i="57"/>
  <c r="BN9" i="57"/>
  <c r="AW3" i="57"/>
  <c r="BH4" i="57"/>
  <c r="BJ4" i="57"/>
  <c r="BN4" i="57"/>
  <c r="AU9" i="57"/>
  <c r="BL9" i="57"/>
  <c r="AK9" i="53" s="1"/>
  <c r="AW6" i="57"/>
  <c r="AY6" i="57"/>
  <c r="AR3" i="57"/>
  <c r="AN4" i="57"/>
  <c r="BP12" i="57"/>
  <c r="BC4" i="57"/>
  <c r="BQ4" i="57"/>
  <c r="BK24" i="57"/>
  <c r="BC24" i="57"/>
  <c r="AU24" i="57"/>
  <c r="AM24" i="57"/>
  <c r="BJ24" i="57"/>
  <c r="BB24" i="57"/>
  <c r="AT24" i="57"/>
  <c r="AL24" i="57"/>
  <c r="BI24" i="57"/>
  <c r="BA24" i="57"/>
  <c r="AS24" i="57"/>
  <c r="AK24" i="57"/>
  <c r="BH24" i="57"/>
  <c r="AZ24" i="57"/>
  <c r="AR24" i="57"/>
  <c r="BG24" i="57"/>
  <c r="AK29" i="53" s="1"/>
  <c r="AY24" i="57"/>
  <c r="AQ24" i="57"/>
  <c r="BN24" i="57"/>
  <c r="BF24" i="57"/>
  <c r="AX24" i="57"/>
  <c r="AP24" i="57"/>
  <c r="BM24" i="57"/>
  <c r="BE24" i="57"/>
  <c r="AW24" i="57"/>
  <c r="AO24" i="57"/>
  <c r="BD24" i="57"/>
  <c r="AV24" i="57"/>
  <c r="AN24" i="57"/>
  <c r="BL24" i="57"/>
  <c r="BG21" i="57"/>
  <c r="BP24" i="57"/>
  <c r="BI23" i="57"/>
  <c r="BA23" i="57"/>
  <c r="AS23" i="57"/>
  <c r="AK23" i="57"/>
  <c r="BH23" i="57"/>
  <c r="AZ23" i="57"/>
  <c r="AR23" i="57"/>
  <c r="BG23" i="57"/>
  <c r="AY23" i="57"/>
  <c r="AQ23" i="57"/>
  <c r="BN23" i="57"/>
  <c r="BF23" i="57"/>
  <c r="AX23" i="57"/>
  <c r="AP23" i="57"/>
  <c r="BM23" i="57"/>
  <c r="BE23" i="57"/>
  <c r="AW23" i="57"/>
  <c r="AO23" i="57"/>
  <c r="BL23" i="57"/>
  <c r="AK28" i="53" s="1"/>
  <c r="BD23" i="57"/>
  <c r="AV23" i="57"/>
  <c r="AN23" i="57"/>
  <c r="BK23" i="57"/>
  <c r="BC23" i="57"/>
  <c r="AU23" i="57"/>
  <c r="AM23" i="57"/>
  <c r="BJ23" i="57"/>
  <c r="BB23" i="57"/>
  <c r="AT23" i="57"/>
  <c r="AL23" i="57"/>
  <c r="BC19" i="57"/>
  <c r="AT19" i="57"/>
  <c r="BF21" i="57"/>
  <c r="AR11" i="57"/>
  <c r="BD13" i="57"/>
  <c r="BF13" i="57"/>
  <c r="BJ13" i="57"/>
  <c r="BE19" i="57"/>
  <c r="BC13" i="57"/>
  <c r="BO18" i="57"/>
  <c r="AR9" i="57"/>
  <c r="AT9" i="57"/>
  <c r="BE15" i="57"/>
  <c r="BH15" i="57"/>
  <c r="BJ15" i="57"/>
  <c r="BP8" i="57"/>
  <c r="BP11" i="57"/>
  <c r="BI3" i="57"/>
  <c r="AY3" i="57"/>
  <c r="AQ4" i="57"/>
  <c r="BI6" i="57"/>
  <c r="BE6" i="57"/>
  <c r="BG6" i="57"/>
  <c r="AV4" i="57"/>
  <c r="BF10" i="57"/>
  <c r="BD3" i="57"/>
  <c r="BN21" i="57"/>
  <c r="BL21" i="57"/>
  <c r="AP21" i="57"/>
  <c r="AX21" i="57"/>
  <c r="AN21" i="57"/>
  <c r="BR7" i="57"/>
  <c r="BP13" i="56"/>
  <c r="BO22" i="57"/>
  <c r="BK21" i="57"/>
  <c r="AY21" i="57"/>
  <c r="AU19" i="57"/>
  <c r="BP19" i="57"/>
  <c r="BM21" i="57"/>
  <c r="AK25" i="53" s="1"/>
  <c r="BE11" i="57"/>
  <c r="AQ11" i="57"/>
  <c r="AZ11" i="57"/>
  <c r="BB11" i="57"/>
  <c r="AK11" i="53" s="1"/>
  <c r="BL13" i="57"/>
  <c r="BN13" i="57"/>
  <c r="BK10" i="57"/>
  <c r="BJ10" i="57"/>
  <c r="AQ19" i="57"/>
  <c r="BP18" i="57"/>
  <c r="AZ9" i="57"/>
  <c r="BB9" i="57"/>
  <c r="AV15" i="57"/>
  <c r="AQ15" i="57"/>
  <c r="AP15" i="57"/>
  <c r="BC11" i="57"/>
  <c r="BM10" i="57"/>
  <c r="AK10" i="53" s="1"/>
  <c r="AS4" i="57"/>
  <c r="AN3" i="57"/>
  <c r="BG3" i="57"/>
  <c r="AS6" i="57"/>
  <c r="BM6" i="57"/>
  <c r="BM3" i="57"/>
  <c r="BP18" i="56"/>
  <c r="BP16" i="56"/>
  <c r="BP8" i="56"/>
  <c r="BP7" i="56"/>
  <c r="BP9" i="56"/>
  <c r="BP11" i="56"/>
  <c r="BP14" i="56"/>
  <c r="BP5" i="56"/>
  <c r="BP20" i="56"/>
  <c r="BP23" i="56"/>
  <c r="BP10" i="56"/>
  <c r="BP3" i="56"/>
  <c r="BP12" i="56"/>
  <c r="BP19" i="56"/>
  <c r="BQ4" i="56"/>
  <c r="BP4" i="56"/>
  <c r="BP24" i="56"/>
  <c r="BP17" i="56"/>
  <c r="BQ6" i="56"/>
  <c r="BP6" i="56"/>
  <c r="BP15" i="56"/>
  <c r="BP22" i="56"/>
  <c r="BP21" i="56"/>
  <c r="BQ15" i="56"/>
  <c r="BQ14" i="56"/>
  <c r="BQ21" i="56"/>
  <c r="BQ17" i="56"/>
  <c r="BQ20" i="56"/>
  <c r="BQ24" i="56"/>
  <c r="BQ23" i="56"/>
  <c r="BQ16" i="56"/>
  <c r="BQ22" i="56"/>
  <c r="BQ10" i="56"/>
  <c r="BQ19" i="56"/>
  <c r="BQ12" i="56"/>
  <c r="BQ7" i="56"/>
  <c r="BQ8" i="56"/>
  <c r="BQ5" i="56"/>
  <c r="BQ11" i="56"/>
  <c r="BQ9" i="56"/>
  <c r="BQ13" i="56"/>
  <c r="AJ13" i="53" s="1"/>
  <c r="BQ18" i="56"/>
  <c r="BQ3" i="56"/>
  <c r="CP39" i="58" l="1"/>
  <c r="DW39" i="58"/>
  <c r="CQ41" i="58"/>
  <c r="DX41" i="58"/>
  <c r="CP42" i="58"/>
  <c r="DW42" i="58"/>
  <c r="DW40" i="58"/>
  <c r="CP40" i="58"/>
  <c r="CN40" i="57"/>
  <c r="DU40" i="57"/>
  <c r="CO42" i="57"/>
  <c r="DV42" i="57"/>
  <c r="CO39" i="57"/>
  <c r="DV39" i="57"/>
  <c r="DU41" i="57"/>
  <c r="CN41" i="57"/>
  <c r="CN40" i="56"/>
  <c r="DU40" i="56"/>
  <c r="CO42" i="56"/>
  <c r="DV42" i="56"/>
  <c r="CN39" i="56"/>
  <c r="DU39" i="56"/>
  <c r="CN41" i="56"/>
  <c r="DU41" i="56"/>
  <c r="CN40" i="54"/>
  <c r="DU40" i="54"/>
  <c r="DU41" i="54"/>
  <c r="CN41" i="54"/>
  <c r="CO42" i="54"/>
  <c r="DV42" i="54"/>
  <c r="CN39" i="54"/>
  <c r="DU39" i="54"/>
  <c r="AK20" i="53"/>
  <c r="AK23" i="53"/>
  <c r="AK24" i="53"/>
  <c r="AK22" i="53"/>
  <c r="AK18" i="53"/>
  <c r="DK29" i="55"/>
  <c r="DK30" i="55"/>
  <c r="DV35" i="58"/>
  <c r="CO35" i="58"/>
  <c r="CO37" i="58"/>
  <c r="DV37" i="58"/>
  <c r="CN34" i="58"/>
  <c r="DU34" i="58"/>
  <c r="DW32" i="58"/>
  <c r="CP32" i="58"/>
  <c r="CN31" i="58"/>
  <c r="DU31" i="58"/>
  <c r="CN33" i="58"/>
  <c r="DU33" i="58"/>
  <c r="CO38" i="58"/>
  <c r="DV38" i="58"/>
  <c r="CN36" i="58"/>
  <c r="DU36" i="58"/>
  <c r="DS37" i="57"/>
  <c r="CL37" i="57"/>
  <c r="CM32" i="57"/>
  <c r="DT32" i="57"/>
  <c r="DT36" i="57"/>
  <c r="CM36" i="57"/>
  <c r="CM33" i="57"/>
  <c r="DT33" i="57"/>
  <c r="CL35" i="57"/>
  <c r="DS35" i="57"/>
  <c r="CM38" i="57"/>
  <c r="DT38" i="57"/>
  <c r="CL31" i="57"/>
  <c r="DS31" i="57"/>
  <c r="CL34" i="57"/>
  <c r="DS34" i="57"/>
  <c r="DT33" i="56"/>
  <c r="CM33" i="56"/>
  <c r="CL31" i="56"/>
  <c r="DS31" i="56"/>
  <c r="DS34" i="56"/>
  <c r="CL34" i="56"/>
  <c r="DS36" i="56"/>
  <c r="CL36" i="56"/>
  <c r="CM38" i="56"/>
  <c r="DT38" i="56"/>
  <c r="DU32" i="56"/>
  <c r="CN32" i="56"/>
  <c r="CL37" i="56"/>
  <c r="DS37" i="56"/>
  <c r="DT35" i="56"/>
  <c r="CM35" i="56"/>
  <c r="CL36" i="54"/>
  <c r="DS36" i="54"/>
  <c r="CL32" i="54"/>
  <c r="DS32" i="54"/>
  <c r="DS34" i="54"/>
  <c r="CL34" i="54"/>
  <c r="DT33" i="54"/>
  <c r="CM33" i="54"/>
  <c r="CL31" i="54"/>
  <c r="DS31" i="54"/>
  <c r="DS38" i="54"/>
  <c r="CL38" i="54"/>
  <c r="CL37" i="54"/>
  <c r="DS37" i="54"/>
  <c r="CL35" i="54"/>
  <c r="DS35" i="54"/>
  <c r="DF29" i="57"/>
  <c r="BY29" i="57"/>
  <c r="DF28" i="56"/>
  <c r="BY28" i="56"/>
  <c r="DF30" i="57"/>
  <c r="BY30" i="57"/>
  <c r="DH25" i="58"/>
  <c r="CA25" i="58"/>
  <c r="DF29" i="54"/>
  <c r="DF28" i="57"/>
  <c r="BY28" i="57"/>
  <c r="DE26" i="54"/>
  <c r="DF25" i="57"/>
  <c r="BY25" i="57"/>
  <c r="DF27" i="57"/>
  <c r="BY27" i="57"/>
  <c r="DF26" i="56"/>
  <c r="BY26" i="56"/>
  <c r="DF27" i="56"/>
  <c r="BY27" i="56"/>
  <c r="DJ26" i="58"/>
  <c r="CC26" i="58"/>
  <c r="DF26" i="57"/>
  <c r="BY26" i="57"/>
  <c r="DH30" i="58"/>
  <c r="CA30" i="58"/>
  <c r="DE28" i="54"/>
  <c r="DE30" i="54"/>
  <c r="DF29" i="56"/>
  <c r="BY29" i="56"/>
  <c r="DH29" i="58"/>
  <c r="CA29" i="58"/>
  <c r="DF25" i="56"/>
  <c r="BY25" i="56"/>
  <c r="DF27" i="54"/>
  <c r="DF25" i="54"/>
  <c r="DF30" i="56"/>
  <c r="BY30" i="56"/>
  <c r="BT14" i="58"/>
  <c r="BT19" i="58"/>
  <c r="BT16" i="58"/>
  <c r="BT21" i="58"/>
  <c r="BT17" i="58"/>
  <c r="BT8" i="58"/>
  <c r="BT20" i="58"/>
  <c r="BT24" i="58"/>
  <c r="BT3" i="58"/>
  <c r="BT5" i="58"/>
  <c r="BT11" i="58"/>
  <c r="BT9" i="58"/>
  <c r="BT22" i="58"/>
  <c r="BT10" i="58"/>
  <c r="BT23" i="58"/>
  <c r="BT7" i="58"/>
  <c r="BT4" i="58"/>
  <c r="BT18" i="58"/>
  <c r="BT6" i="58"/>
  <c r="BT15" i="58"/>
  <c r="BT12" i="58"/>
  <c r="BT13" i="58"/>
  <c r="BQ15" i="57"/>
  <c r="BR4" i="57"/>
  <c r="BQ13" i="57"/>
  <c r="AK13" i="53" s="1"/>
  <c r="BQ22" i="57"/>
  <c r="BQ21" i="57"/>
  <c r="BQ23" i="57"/>
  <c r="BQ12" i="57"/>
  <c r="BQ20" i="57"/>
  <c r="BS7" i="57"/>
  <c r="BR10" i="57"/>
  <c r="BQ24" i="57"/>
  <c r="BQ11" i="57"/>
  <c r="BQ9" i="57"/>
  <c r="BQ8" i="57"/>
  <c r="BQ18" i="57"/>
  <c r="BQ19" i="57"/>
  <c r="BQ3" i="57"/>
  <c r="BQ6" i="57"/>
  <c r="BR4" i="56"/>
  <c r="BR6" i="56"/>
  <c r="BR11" i="56"/>
  <c r="BR12" i="56"/>
  <c r="BR16" i="56"/>
  <c r="BR17" i="56"/>
  <c r="BR13" i="56"/>
  <c r="BR19" i="56"/>
  <c r="BR23" i="56"/>
  <c r="BR21" i="56"/>
  <c r="BR10" i="56"/>
  <c r="BR5" i="56"/>
  <c r="BR3" i="56"/>
  <c r="BR8" i="56"/>
  <c r="BR24" i="56"/>
  <c r="BR14" i="56"/>
  <c r="BR20" i="56"/>
  <c r="BR18" i="56"/>
  <c r="BR9" i="56"/>
  <c r="BR7" i="56"/>
  <c r="BR22" i="56"/>
  <c r="BR15" i="56"/>
  <c r="CR41" i="58" l="1"/>
  <c r="DY41" i="58"/>
  <c r="CQ40" i="58"/>
  <c r="DX40" i="58"/>
  <c r="CQ42" i="58"/>
  <c r="DX42" i="58"/>
  <c r="CQ39" i="58"/>
  <c r="DX39" i="58"/>
  <c r="CP42" i="57"/>
  <c r="DW42" i="57"/>
  <c r="CO40" i="57"/>
  <c r="DV40" i="57"/>
  <c r="CO41" i="57"/>
  <c r="DV41" i="57"/>
  <c r="CP39" i="57"/>
  <c r="DW39" i="57"/>
  <c r="CP42" i="56"/>
  <c r="DW42" i="56"/>
  <c r="CO41" i="56"/>
  <c r="DV41" i="56"/>
  <c r="CO39" i="56"/>
  <c r="DV39" i="56"/>
  <c r="DV40" i="56"/>
  <c r="CO40" i="56"/>
  <c r="CP42" i="54"/>
  <c r="DW42" i="54"/>
  <c r="CO41" i="54"/>
  <c r="DV41" i="54"/>
  <c r="CO39" i="54"/>
  <c r="DV39" i="54"/>
  <c r="CO40" i="54"/>
  <c r="DV40" i="54"/>
  <c r="DL30" i="55"/>
  <c r="DL29" i="55"/>
  <c r="CQ32" i="58"/>
  <c r="DX32" i="58"/>
  <c r="CP38" i="58"/>
  <c r="DW38" i="58"/>
  <c r="CO34" i="58"/>
  <c r="DV34" i="58"/>
  <c r="CO36" i="58"/>
  <c r="DV36" i="58"/>
  <c r="CO33" i="58"/>
  <c r="DV33" i="58"/>
  <c r="CP37" i="58"/>
  <c r="DW37" i="58"/>
  <c r="CO31" i="58"/>
  <c r="DV31" i="58"/>
  <c r="CP35" i="58"/>
  <c r="DW35" i="58"/>
  <c r="CM34" i="57"/>
  <c r="DT34" i="57"/>
  <c r="CN33" i="57"/>
  <c r="DU33" i="57"/>
  <c r="CM31" i="57"/>
  <c r="DT31" i="57"/>
  <c r="CN36" i="57"/>
  <c r="DU36" i="57"/>
  <c r="CN38" i="57"/>
  <c r="DU38" i="57"/>
  <c r="DU32" i="57"/>
  <c r="CN32" i="57"/>
  <c r="CM35" i="57"/>
  <c r="DT35" i="57"/>
  <c r="CM37" i="57"/>
  <c r="DT37" i="57"/>
  <c r="CN35" i="56"/>
  <c r="DU35" i="56"/>
  <c r="CM36" i="56"/>
  <c r="DT36" i="56"/>
  <c r="CM34" i="56"/>
  <c r="DT34" i="56"/>
  <c r="CM31" i="56"/>
  <c r="DT31" i="56"/>
  <c r="CO32" i="56"/>
  <c r="DV32" i="56"/>
  <c r="CM37" i="56"/>
  <c r="DT37" i="56"/>
  <c r="CN38" i="56"/>
  <c r="DU38" i="56"/>
  <c r="CN33" i="56"/>
  <c r="DU33" i="56"/>
  <c r="CN33" i="54"/>
  <c r="DU33" i="54"/>
  <c r="CM37" i="54"/>
  <c r="DT37" i="54"/>
  <c r="CM34" i="54"/>
  <c r="DT34" i="54"/>
  <c r="CM32" i="54"/>
  <c r="DT32" i="54"/>
  <c r="CM38" i="54"/>
  <c r="DT38" i="54"/>
  <c r="CM35" i="54"/>
  <c r="DT35" i="54"/>
  <c r="CM31" i="54"/>
  <c r="DT31" i="54"/>
  <c r="CM36" i="54"/>
  <c r="DT36" i="54"/>
  <c r="DF30" i="54"/>
  <c r="DG25" i="56"/>
  <c r="BZ25" i="56"/>
  <c r="DF28" i="54"/>
  <c r="DG27" i="56"/>
  <c r="BZ27" i="56"/>
  <c r="DF26" i="54"/>
  <c r="DG30" i="57"/>
  <c r="BZ30" i="57"/>
  <c r="DK26" i="58"/>
  <c r="CD26" i="58"/>
  <c r="DG25" i="57"/>
  <c r="BZ25" i="57"/>
  <c r="DG30" i="56"/>
  <c r="BZ30" i="56"/>
  <c r="DI29" i="58"/>
  <c r="CB29" i="58"/>
  <c r="DI30" i="58"/>
  <c r="CB30" i="58"/>
  <c r="DG26" i="56"/>
  <c r="BZ26" i="56"/>
  <c r="DG28" i="57"/>
  <c r="BZ28" i="57"/>
  <c r="DG28" i="56"/>
  <c r="BZ28" i="56"/>
  <c r="DI25" i="58"/>
  <c r="CB25" i="58"/>
  <c r="DG27" i="54"/>
  <c r="DG25" i="54"/>
  <c r="DG29" i="56"/>
  <c r="BZ29" i="56"/>
  <c r="DG26" i="57"/>
  <c r="BZ26" i="57"/>
  <c r="DG27" i="57"/>
  <c r="BZ27" i="57"/>
  <c r="DG29" i="54"/>
  <c r="DG29" i="57"/>
  <c r="BZ29" i="57"/>
  <c r="BU14" i="58"/>
  <c r="BU19" i="58"/>
  <c r="BU12" i="58"/>
  <c r="BU22" i="58"/>
  <c r="BU3" i="58"/>
  <c r="BU8" i="58"/>
  <c r="BU15" i="58"/>
  <c r="BU7" i="58"/>
  <c r="BU9" i="58"/>
  <c r="BU17" i="58"/>
  <c r="BU4" i="58"/>
  <c r="BU6" i="58"/>
  <c r="BU23" i="58"/>
  <c r="BU11" i="58"/>
  <c r="BU24" i="58"/>
  <c r="BU21" i="58"/>
  <c r="BU10" i="58"/>
  <c r="BU13" i="58"/>
  <c r="BU18" i="58"/>
  <c r="BU5" i="58"/>
  <c r="BU20" i="58"/>
  <c r="BU16" i="58"/>
  <c r="BS14" i="57"/>
  <c r="BR9" i="57"/>
  <c r="BR24" i="57"/>
  <c r="BR15" i="57"/>
  <c r="BR18" i="57"/>
  <c r="BR21" i="57"/>
  <c r="BR6" i="57"/>
  <c r="BR3" i="57"/>
  <c r="BS10" i="57"/>
  <c r="BR12" i="57"/>
  <c r="BR22" i="57"/>
  <c r="BR8" i="57"/>
  <c r="BT14" i="57"/>
  <c r="BT7" i="57"/>
  <c r="BR23" i="57"/>
  <c r="BR13" i="57"/>
  <c r="BR19" i="57"/>
  <c r="BR11" i="57"/>
  <c r="BR20" i="57"/>
  <c r="BS4" i="57"/>
  <c r="BS4" i="56"/>
  <c r="BS6" i="56"/>
  <c r="BS14" i="56"/>
  <c r="BS5" i="56"/>
  <c r="BS24" i="56"/>
  <c r="BS19" i="56"/>
  <c r="BS12" i="56"/>
  <c r="BS3" i="56"/>
  <c r="BS23" i="56"/>
  <c r="BS15" i="56"/>
  <c r="BS18" i="56"/>
  <c r="BS8" i="56"/>
  <c r="BS10" i="56"/>
  <c r="BS13" i="56"/>
  <c r="BS16" i="56"/>
  <c r="BS9" i="56"/>
  <c r="BS17" i="56"/>
  <c r="BS7" i="56"/>
  <c r="BS22" i="56"/>
  <c r="BS20" i="56"/>
  <c r="BS21" i="56"/>
  <c r="BS11" i="56"/>
  <c r="CZ24" i="55"/>
  <c r="CZ23" i="55"/>
  <c r="CZ22" i="55"/>
  <c r="CZ21" i="55"/>
  <c r="CZ20" i="55"/>
  <c r="CZ19" i="55"/>
  <c r="CZ18" i="55"/>
  <c r="CZ17" i="55"/>
  <c r="CZ16" i="55"/>
  <c r="CZ15" i="55"/>
  <c r="CZ14" i="55"/>
  <c r="CZ13" i="55"/>
  <c r="CZ12" i="55"/>
  <c r="CZ11" i="55"/>
  <c r="CZ10" i="55"/>
  <c r="CZ9" i="55"/>
  <c r="CZ8" i="55"/>
  <c r="CZ7" i="55"/>
  <c r="CZ6" i="55"/>
  <c r="CZ5" i="55"/>
  <c r="CZ4" i="55"/>
  <c r="CZ3" i="55"/>
  <c r="CU4" i="54"/>
  <c r="CU5" i="54"/>
  <c r="CU6" i="54"/>
  <c r="CU7" i="54"/>
  <c r="CU8" i="54"/>
  <c r="CU9" i="54"/>
  <c r="CU10" i="54"/>
  <c r="CU11" i="54"/>
  <c r="CU12" i="54"/>
  <c r="CU13" i="54"/>
  <c r="CU14" i="54"/>
  <c r="CU15" i="54"/>
  <c r="CU16" i="54"/>
  <c r="CU17" i="54"/>
  <c r="CU18" i="54"/>
  <c r="CU19" i="54"/>
  <c r="CU20" i="54"/>
  <c r="CU21" i="54"/>
  <c r="CU22" i="54"/>
  <c r="CU23" i="54"/>
  <c r="CU24" i="54"/>
  <c r="CU3" i="54"/>
  <c r="CR40" i="58" l="1"/>
  <c r="DY40" i="58"/>
  <c r="CS41" i="58"/>
  <c r="DZ41" i="58"/>
  <c r="CT41" i="58" s="1"/>
  <c r="CR39" i="58"/>
  <c r="DY39" i="58"/>
  <c r="CR42" i="58"/>
  <c r="DY42" i="58"/>
  <c r="CP41" i="57"/>
  <c r="DW41" i="57"/>
  <c r="CP40" i="57"/>
  <c r="DW40" i="57"/>
  <c r="CQ39" i="57"/>
  <c r="DX39" i="57"/>
  <c r="CR39" i="57" s="1"/>
  <c r="CQ42" i="57"/>
  <c r="DX42" i="57"/>
  <c r="CR42" i="57" s="1"/>
  <c r="DX42" i="56"/>
  <c r="CR42" i="56" s="1"/>
  <c r="CQ42" i="56"/>
  <c r="CP40" i="56"/>
  <c r="DW40" i="56"/>
  <c r="DW41" i="56"/>
  <c r="CP41" i="56"/>
  <c r="CP39" i="56"/>
  <c r="DW39" i="56"/>
  <c r="CP40" i="54"/>
  <c r="DW40" i="54"/>
  <c r="CP41" i="54"/>
  <c r="DW41" i="54"/>
  <c r="DW39" i="54"/>
  <c r="CP39" i="54"/>
  <c r="CQ42" i="54"/>
  <c r="DX42" i="54"/>
  <c r="CR42" i="54" s="1"/>
  <c r="DM29" i="55"/>
  <c r="DM30" i="55"/>
  <c r="CP36" i="58"/>
  <c r="DW36" i="58"/>
  <c r="DX35" i="58"/>
  <c r="CQ35" i="58"/>
  <c r="DW31" i="58"/>
  <c r="CP31" i="58"/>
  <c r="CP34" i="58"/>
  <c r="DW34" i="58"/>
  <c r="CQ37" i="58"/>
  <c r="DX37" i="58"/>
  <c r="CQ38" i="58"/>
  <c r="DX38" i="58"/>
  <c r="CP33" i="58"/>
  <c r="DW33" i="58"/>
  <c r="CR32" i="58"/>
  <c r="DY32" i="58"/>
  <c r="CO36" i="57"/>
  <c r="DV36" i="57"/>
  <c r="DU37" i="57"/>
  <c r="CN37" i="57"/>
  <c r="DU35" i="57"/>
  <c r="CN35" i="57"/>
  <c r="CN31" i="57"/>
  <c r="DU31" i="57"/>
  <c r="CO33" i="57"/>
  <c r="DV33" i="57"/>
  <c r="CO32" i="57"/>
  <c r="DV32" i="57"/>
  <c r="CO38" i="57"/>
  <c r="DV38" i="57"/>
  <c r="CN34" i="57"/>
  <c r="DU34" i="57"/>
  <c r="CN31" i="56"/>
  <c r="DU31" i="56"/>
  <c r="DV33" i="56"/>
  <c r="CO33" i="56"/>
  <c r="CO38" i="56"/>
  <c r="DV38" i="56"/>
  <c r="DU34" i="56"/>
  <c r="CN34" i="56"/>
  <c r="CN37" i="56"/>
  <c r="DU37" i="56"/>
  <c r="CN36" i="56"/>
  <c r="DU36" i="56"/>
  <c r="DW32" i="56"/>
  <c r="CP32" i="56"/>
  <c r="CO35" i="56"/>
  <c r="DV35" i="56"/>
  <c r="CN36" i="54"/>
  <c r="DU36" i="54"/>
  <c r="CN32" i="54"/>
  <c r="DU32" i="54"/>
  <c r="CN31" i="54"/>
  <c r="DU31" i="54"/>
  <c r="CN34" i="54"/>
  <c r="DU34" i="54"/>
  <c r="CN35" i="54"/>
  <c r="DU35" i="54"/>
  <c r="CN37" i="54"/>
  <c r="DU37" i="54"/>
  <c r="CN38" i="54"/>
  <c r="DU38" i="54"/>
  <c r="CO33" i="54"/>
  <c r="DV33" i="54"/>
  <c r="DH27" i="57"/>
  <c r="CA27" i="57"/>
  <c r="DH26" i="57"/>
  <c r="CA26" i="57"/>
  <c r="DJ25" i="58"/>
  <c r="CC25" i="58"/>
  <c r="DJ30" i="58"/>
  <c r="CC30" i="58"/>
  <c r="DL26" i="58"/>
  <c r="CE26" i="58"/>
  <c r="DG28" i="54"/>
  <c r="DH25" i="57"/>
  <c r="CA25" i="57"/>
  <c r="DH26" i="56"/>
  <c r="CA26" i="56"/>
  <c r="DH29" i="57"/>
  <c r="CA29" i="57"/>
  <c r="DH29" i="56"/>
  <c r="CA29" i="56"/>
  <c r="DH28" i="56"/>
  <c r="CA28" i="56"/>
  <c r="DJ29" i="58"/>
  <c r="CC29" i="58"/>
  <c r="DH30" i="57"/>
  <c r="CA30" i="57"/>
  <c r="DH25" i="56"/>
  <c r="CA25" i="56"/>
  <c r="DH27" i="54"/>
  <c r="DH27" i="56"/>
  <c r="CA27" i="56"/>
  <c r="DH29" i="54"/>
  <c r="DH25" i="54"/>
  <c r="DH28" i="57"/>
  <c r="CA28" i="57"/>
  <c r="DH30" i="56"/>
  <c r="CA30" i="56"/>
  <c r="DG26" i="54"/>
  <c r="DG30" i="54"/>
  <c r="CV7" i="54"/>
  <c r="CW7" i="54" s="1"/>
  <c r="CX7" i="54" s="1"/>
  <c r="CY7" i="54" s="1"/>
  <c r="CZ7" i="54" s="1"/>
  <c r="DA7" i="54" s="1"/>
  <c r="DB7" i="54" s="1"/>
  <c r="DC7" i="54" s="1"/>
  <c r="DD7" i="54" s="1"/>
  <c r="DE7" i="54" s="1"/>
  <c r="DF7" i="54" s="1"/>
  <c r="DG7" i="54" s="1"/>
  <c r="DH7" i="54" s="1"/>
  <c r="DI7" i="54" s="1"/>
  <c r="DJ7" i="54" s="1"/>
  <c r="DK7" i="54" s="1"/>
  <c r="DL7" i="54" s="1"/>
  <c r="DM7" i="54" s="1"/>
  <c r="DN7" i="54" s="1"/>
  <c r="DO7" i="54" s="1"/>
  <c r="DP7" i="54" s="1"/>
  <c r="DQ7" i="54" s="1"/>
  <c r="DR7" i="54" s="1"/>
  <c r="DS7" i="54" s="1"/>
  <c r="DT7" i="54" s="1"/>
  <c r="DU7" i="54" s="1"/>
  <c r="DV7" i="54" s="1"/>
  <c r="DW7" i="54" s="1"/>
  <c r="DX7" i="54" s="1"/>
  <c r="CV13" i="54"/>
  <c r="CW13" i="54" s="1"/>
  <c r="CX13" i="54" s="1"/>
  <c r="CY13" i="54" s="1"/>
  <c r="CZ13" i="54" s="1"/>
  <c r="DA13" i="54" s="1"/>
  <c r="DB13" i="54" s="1"/>
  <c r="DC13" i="54" s="1"/>
  <c r="DD13" i="54" s="1"/>
  <c r="DE13" i="54" s="1"/>
  <c r="DF13" i="54" s="1"/>
  <c r="DG13" i="54" s="1"/>
  <c r="DH13" i="54" s="1"/>
  <c r="DI13" i="54" s="1"/>
  <c r="DJ13" i="54" s="1"/>
  <c r="DK13" i="54" s="1"/>
  <c r="DL13" i="54" s="1"/>
  <c r="DM13" i="54" s="1"/>
  <c r="DN13" i="54" s="1"/>
  <c r="DO13" i="54" s="1"/>
  <c r="DP13" i="54" s="1"/>
  <c r="DQ13" i="54" s="1"/>
  <c r="DR13" i="54" s="1"/>
  <c r="DS13" i="54" s="1"/>
  <c r="DT13" i="54" s="1"/>
  <c r="DU13" i="54" s="1"/>
  <c r="DV13" i="54" s="1"/>
  <c r="DW13" i="54" s="1"/>
  <c r="DX13" i="54" s="1"/>
  <c r="CV3" i="54"/>
  <c r="CW3" i="54" s="1"/>
  <c r="CX3" i="54" s="1"/>
  <c r="CY3" i="54" s="1"/>
  <c r="CZ3" i="54" s="1"/>
  <c r="DA3" i="54" s="1"/>
  <c r="DB3" i="54" s="1"/>
  <c r="DC3" i="54" s="1"/>
  <c r="DD3" i="54" s="1"/>
  <c r="DE3" i="54" s="1"/>
  <c r="DF3" i="54" s="1"/>
  <c r="DG3" i="54" s="1"/>
  <c r="DH3" i="54" s="1"/>
  <c r="DI3" i="54" s="1"/>
  <c r="DJ3" i="54" s="1"/>
  <c r="DK3" i="54" s="1"/>
  <c r="DL3" i="54" s="1"/>
  <c r="DM3" i="54" s="1"/>
  <c r="DN3" i="54" s="1"/>
  <c r="DO3" i="54" s="1"/>
  <c r="DP3" i="54" s="1"/>
  <c r="DQ3" i="54" s="1"/>
  <c r="DR3" i="54" s="1"/>
  <c r="DS3" i="54" s="1"/>
  <c r="DT3" i="54" s="1"/>
  <c r="DU3" i="54" s="1"/>
  <c r="DV3" i="54" s="1"/>
  <c r="DW3" i="54" s="1"/>
  <c r="DX3" i="54" s="1"/>
  <c r="CV14" i="54"/>
  <c r="CW14" i="54" s="1"/>
  <c r="CX14" i="54" s="1"/>
  <c r="CY14" i="54" s="1"/>
  <c r="CZ14" i="54" s="1"/>
  <c r="DA14" i="54" s="1"/>
  <c r="DB14" i="54" s="1"/>
  <c r="DC14" i="54" s="1"/>
  <c r="DD14" i="54" s="1"/>
  <c r="DE14" i="54" s="1"/>
  <c r="DF14" i="54" s="1"/>
  <c r="DG14" i="54" s="1"/>
  <c r="DH14" i="54" s="1"/>
  <c r="DI14" i="54" s="1"/>
  <c r="DJ14" i="54" s="1"/>
  <c r="DK14" i="54" s="1"/>
  <c r="DL14" i="54" s="1"/>
  <c r="DM14" i="54" s="1"/>
  <c r="DN14" i="54" s="1"/>
  <c r="DO14" i="54" s="1"/>
  <c r="DP14" i="54" s="1"/>
  <c r="DQ14" i="54" s="1"/>
  <c r="DR14" i="54" s="1"/>
  <c r="DS14" i="54" s="1"/>
  <c r="DT14" i="54" s="1"/>
  <c r="DU14" i="54" s="1"/>
  <c r="DV14" i="54" s="1"/>
  <c r="DW14" i="54" s="1"/>
  <c r="DX14" i="54" s="1"/>
  <c r="CV6" i="54"/>
  <c r="CW6" i="54" s="1"/>
  <c r="CX6" i="54" s="1"/>
  <c r="CY6" i="54" s="1"/>
  <c r="CZ6" i="54" s="1"/>
  <c r="DA6" i="54" s="1"/>
  <c r="DB6" i="54" s="1"/>
  <c r="DC6" i="54" s="1"/>
  <c r="DD6" i="54" s="1"/>
  <c r="DE6" i="54" s="1"/>
  <c r="DF6" i="54" s="1"/>
  <c r="DG6" i="54" s="1"/>
  <c r="DH6" i="54" s="1"/>
  <c r="DI6" i="54" s="1"/>
  <c r="DJ6" i="54" s="1"/>
  <c r="DK6" i="54" s="1"/>
  <c r="DL6" i="54" s="1"/>
  <c r="DM6" i="54" s="1"/>
  <c r="DN6" i="54" s="1"/>
  <c r="DO6" i="54" s="1"/>
  <c r="DP6" i="54" s="1"/>
  <c r="DQ6" i="54" s="1"/>
  <c r="DR6" i="54" s="1"/>
  <c r="DS6" i="54" s="1"/>
  <c r="DT6" i="54" s="1"/>
  <c r="DU6" i="54" s="1"/>
  <c r="DV6" i="54" s="1"/>
  <c r="DW6" i="54" s="1"/>
  <c r="DX6" i="54" s="1"/>
  <c r="CV19" i="54"/>
  <c r="CW19" i="54" s="1"/>
  <c r="CX19" i="54" s="1"/>
  <c r="CY19" i="54" s="1"/>
  <c r="CZ19" i="54" s="1"/>
  <c r="DA19" i="54" s="1"/>
  <c r="DB19" i="54" s="1"/>
  <c r="DC19" i="54" s="1"/>
  <c r="DD19" i="54" s="1"/>
  <c r="DE19" i="54" s="1"/>
  <c r="DF19" i="54" s="1"/>
  <c r="DG19" i="54" s="1"/>
  <c r="DH19" i="54" s="1"/>
  <c r="DI19" i="54" s="1"/>
  <c r="DJ19" i="54" s="1"/>
  <c r="DK19" i="54" s="1"/>
  <c r="DL19" i="54" s="1"/>
  <c r="DM19" i="54" s="1"/>
  <c r="DN19" i="54" s="1"/>
  <c r="DO19" i="54" s="1"/>
  <c r="DP19" i="54" s="1"/>
  <c r="DQ19" i="54" s="1"/>
  <c r="DR19" i="54" s="1"/>
  <c r="DS19" i="54" s="1"/>
  <c r="DT19" i="54" s="1"/>
  <c r="DU19" i="54" s="1"/>
  <c r="DV19" i="54" s="1"/>
  <c r="DW19" i="54" s="1"/>
  <c r="DX19" i="54" s="1"/>
  <c r="CV18" i="54"/>
  <c r="CW18" i="54" s="1"/>
  <c r="CX18" i="54" s="1"/>
  <c r="CY18" i="54" s="1"/>
  <c r="CZ18" i="54" s="1"/>
  <c r="DA18" i="54" s="1"/>
  <c r="DB18" i="54" s="1"/>
  <c r="DC18" i="54" s="1"/>
  <c r="DD18" i="54" s="1"/>
  <c r="DE18" i="54" s="1"/>
  <c r="DF18" i="54" s="1"/>
  <c r="DG18" i="54" s="1"/>
  <c r="DH18" i="54" s="1"/>
  <c r="DI18" i="54" s="1"/>
  <c r="DJ18" i="54" s="1"/>
  <c r="DK18" i="54" s="1"/>
  <c r="DL18" i="54" s="1"/>
  <c r="DM18" i="54" s="1"/>
  <c r="DN18" i="54" s="1"/>
  <c r="DO18" i="54" s="1"/>
  <c r="DP18" i="54" s="1"/>
  <c r="DQ18" i="54" s="1"/>
  <c r="DR18" i="54" s="1"/>
  <c r="DS18" i="54" s="1"/>
  <c r="DT18" i="54" s="1"/>
  <c r="DU18" i="54" s="1"/>
  <c r="DV18" i="54" s="1"/>
  <c r="DW18" i="54" s="1"/>
  <c r="DX18" i="54" s="1"/>
  <c r="DA8" i="55"/>
  <c r="DB8" i="55" s="1"/>
  <c r="DC8" i="55" s="1"/>
  <c r="DD8" i="55" s="1"/>
  <c r="DE8" i="55" s="1"/>
  <c r="DF8" i="55" s="1"/>
  <c r="DG8" i="55" s="1"/>
  <c r="DH8" i="55" s="1"/>
  <c r="DI8" i="55" s="1"/>
  <c r="DJ8" i="55" s="1"/>
  <c r="DK8" i="55" s="1"/>
  <c r="DL8" i="55" s="1"/>
  <c r="DM8" i="55" s="1"/>
  <c r="DN8" i="55" s="1"/>
  <c r="DO8" i="55" s="1"/>
  <c r="DP8" i="55" s="1"/>
  <c r="DQ8" i="55" s="1"/>
  <c r="DR8" i="55" s="1"/>
  <c r="DS8" i="55" s="1"/>
  <c r="DT8" i="55" s="1"/>
  <c r="DU8" i="55" s="1"/>
  <c r="DV8" i="55" s="1"/>
  <c r="DW8" i="55" s="1"/>
  <c r="DX8" i="55" s="1"/>
  <c r="DY8" i="55" s="1"/>
  <c r="DZ8" i="55" s="1"/>
  <c r="EA8" i="55" s="1"/>
  <c r="EB8" i="55" s="1"/>
  <c r="EC8" i="55" s="1"/>
  <c r="DA14" i="55"/>
  <c r="DB14" i="55" s="1"/>
  <c r="DC14" i="55" s="1"/>
  <c r="DD14" i="55" s="1"/>
  <c r="DE14" i="55" s="1"/>
  <c r="DF14" i="55" s="1"/>
  <c r="DG14" i="55" s="1"/>
  <c r="DH14" i="55" s="1"/>
  <c r="DI14" i="55" s="1"/>
  <c r="DJ14" i="55" s="1"/>
  <c r="DK14" i="55" s="1"/>
  <c r="DL14" i="55" s="1"/>
  <c r="DM14" i="55" s="1"/>
  <c r="DN14" i="55" s="1"/>
  <c r="DO14" i="55" s="1"/>
  <c r="DP14" i="55" s="1"/>
  <c r="DQ14" i="55" s="1"/>
  <c r="DR14" i="55" s="1"/>
  <c r="DS14" i="55" s="1"/>
  <c r="DT14" i="55" s="1"/>
  <c r="DU14" i="55" s="1"/>
  <c r="DV14" i="55" s="1"/>
  <c r="DW14" i="55" s="1"/>
  <c r="DX14" i="55" s="1"/>
  <c r="DY14" i="55" s="1"/>
  <c r="DZ14" i="55" s="1"/>
  <c r="EA14" i="55" s="1"/>
  <c r="EB14" i="55" s="1"/>
  <c r="EC14" i="55" s="1"/>
  <c r="DA20" i="55"/>
  <c r="DB20" i="55" s="1"/>
  <c r="DC20" i="55" s="1"/>
  <c r="DD20" i="55" s="1"/>
  <c r="DE20" i="55" s="1"/>
  <c r="DF20" i="55" s="1"/>
  <c r="DG20" i="55" s="1"/>
  <c r="DH20" i="55" s="1"/>
  <c r="DI20" i="55" s="1"/>
  <c r="DJ20" i="55" s="1"/>
  <c r="DK20" i="55" s="1"/>
  <c r="DL20" i="55" s="1"/>
  <c r="DM20" i="55" s="1"/>
  <c r="DN20" i="55" s="1"/>
  <c r="DO20" i="55" s="1"/>
  <c r="DP20" i="55" s="1"/>
  <c r="DQ20" i="55" s="1"/>
  <c r="DR20" i="55" s="1"/>
  <c r="DS20" i="55" s="1"/>
  <c r="DT20" i="55" s="1"/>
  <c r="DU20" i="55" s="1"/>
  <c r="DV20" i="55" s="1"/>
  <c r="DW20" i="55" s="1"/>
  <c r="DX20" i="55" s="1"/>
  <c r="DY20" i="55" s="1"/>
  <c r="DZ20" i="55" s="1"/>
  <c r="EA20" i="55" s="1"/>
  <c r="EB20" i="55" s="1"/>
  <c r="EC20" i="55" s="1"/>
  <c r="CV21" i="54"/>
  <c r="CW21" i="54" s="1"/>
  <c r="CX21" i="54" s="1"/>
  <c r="CY21" i="54" s="1"/>
  <c r="CZ21" i="54" s="1"/>
  <c r="DA21" i="54" s="1"/>
  <c r="DB21" i="54" s="1"/>
  <c r="DC21" i="54" s="1"/>
  <c r="DD21" i="54" s="1"/>
  <c r="DE21" i="54" s="1"/>
  <c r="DF21" i="54" s="1"/>
  <c r="DG21" i="54" s="1"/>
  <c r="DH21" i="54" s="1"/>
  <c r="DI21" i="54" s="1"/>
  <c r="DJ21" i="54" s="1"/>
  <c r="DK21" i="54" s="1"/>
  <c r="DL21" i="54" s="1"/>
  <c r="DM21" i="54" s="1"/>
  <c r="DN21" i="54" s="1"/>
  <c r="DO21" i="54" s="1"/>
  <c r="DP21" i="54" s="1"/>
  <c r="DQ21" i="54" s="1"/>
  <c r="DR21" i="54" s="1"/>
  <c r="DS21" i="54" s="1"/>
  <c r="DT21" i="54" s="1"/>
  <c r="DU21" i="54" s="1"/>
  <c r="DV21" i="54" s="1"/>
  <c r="DW21" i="54" s="1"/>
  <c r="DX21" i="54" s="1"/>
  <c r="CV9" i="54"/>
  <c r="CW9" i="54" s="1"/>
  <c r="CX9" i="54" s="1"/>
  <c r="CY9" i="54" s="1"/>
  <c r="CZ9" i="54" s="1"/>
  <c r="DA9" i="54" s="1"/>
  <c r="DB9" i="54" s="1"/>
  <c r="DC9" i="54" s="1"/>
  <c r="DD9" i="54" s="1"/>
  <c r="DE9" i="54" s="1"/>
  <c r="DF9" i="54" s="1"/>
  <c r="DG9" i="54" s="1"/>
  <c r="DH9" i="54" s="1"/>
  <c r="DI9" i="54" s="1"/>
  <c r="DJ9" i="54" s="1"/>
  <c r="DK9" i="54" s="1"/>
  <c r="DL9" i="54" s="1"/>
  <c r="DM9" i="54" s="1"/>
  <c r="DN9" i="54" s="1"/>
  <c r="DO9" i="54" s="1"/>
  <c r="DP9" i="54" s="1"/>
  <c r="DQ9" i="54" s="1"/>
  <c r="DR9" i="54" s="1"/>
  <c r="DS9" i="54" s="1"/>
  <c r="DT9" i="54" s="1"/>
  <c r="DU9" i="54" s="1"/>
  <c r="DV9" i="54" s="1"/>
  <c r="DW9" i="54" s="1"/>
  <c r="DX9" i="54" s="1"/>
  <c r="CV17" i="54"/>
  <c r="CW17" i="54" s="1"/>
  <c r="CX17" i="54" s="1"/>
  <c r="CY17" i="54" s="1"/>
  <c r="CZ17" i="54" s="1"/>
  <c r="DA17" i="54" s="1"/>
  <c r="DB17" i="54" s="1"/>
  <c r="DC17" i="54" s="1"/>
  <c r="DD17" i="54" s="1"/>
  <c r="DE17" i="54" s="1"/>
  <c r="DF17" i="54" s="1"/>
  <c r="DG17" i="54" s="1"/>
  <c r="DH17" i="54" s="1"/>
  <c r="DI17" i="54" s="1"/>
  <c r="DJ17" i="54" s="1"/>
  <c r="DK17" i="54" s="1"/>
  <c r="DL17" i="54" s="1"/>
  <c r="DM17" i="54" s="1"/>
  <c r="DN17" i="54" s="1"/>
  <c r="DO17" i="54" s="1"/>
  <c r="DP17" i="54" s="1"/>
  <c r="DQ17" i="54" s="1"/>
  <c r="DR17" i="54" s="1"/>
  <c r="DS17" i="54" s="1"/>
  <c r="DT17" i="54" s="1"/>
  <c r="DU17" i="54" s="1"/>
  <c r="DV17" i="54" s="1"/>
  <c r="DW17" i="54" s="1"/>
  <c r="DX17" i="54" s="1"/>
  <c r="DA4" i="55"/>
  <c r="DB4" i="55" s="1"/>
  <c r="DC4" i="55" s="1"/>
  <c r="DD4" i="55" s="1"/>
  <c r="DE4" i="55" s="1"/>
  <c r="DF4" i="55" s="1"/>
  <c r="DG4" i="55" s="1"/>
  <c r="DH4" i="55" s="1"/>
  <c r="DI4" i="55" s="1"/>
  <c r="DJ4" i="55" s="1"/>
  <c r="DK4" i="55" s="1"/>
  <c r="DL4" i="55" s="1"/>
  <c r="DM4" i="55" s="1"/>
  <c r="DN4" i="55" s="1"/>
  <c r="DO4" i="55" s="1"/>
  <c r="DP4" i="55" s="1"/>
  <c r="DQ4" i="55" s="1"/>
  <c r="DR4" i="55" s="1"/>
  <c r="DS4" i="55" s="1"/>
  <c r="DT4" i="55" s="1"/>
  <c r="DU4" i="55" s="1"/>
  <c r="DV4" i="55" s="1"/>
  <c r="DW4" i="55" s="1"/>
  <c r="DX4" i="55" s="1"/>
  <c r="DY4" i="55" s="1"/>
  <c r="DZ4" i="55" s="1"/>
  <c r="EA4" i="55" s="1"/>
  <c r="EB4" i="55" s="1"/>
  <c r="EC4" i="55" s="1"/>
  <c r="DA10" i="55"/>
  <c r="DB10" i="55" s="1"/>
  <c r="DC10" i="55" s="1"/>
  <c r="DD10" i="55" s="1"/>
  <c r="DE10" i="55" s="1"/>
  <c r="DF10" i="55" s="1"/>
  <c r="DG10" i="55" s="1"/>
  <c r="DH10" i="55" s="1"/>
  <c r="DI10" i="55" s="1"/>
  <c r="DJ10" i="55" s="1"/>
  <c r="DK10" i="55" s="1"/>
  <c r="DL10" i="55" s="1"/>
  <c r="DM10" i="55" s="1"/>
  <c r="DN10" i="55" s="1"/>
  <c r="DO10" i="55" s="1"/>
  <c r="DP10" i="55" s="1"/>
  <c r="DQ10" i="55" s="1"/>
  <c r="DR10" i="55" s="1"/>
  <c r="DS10" i="55" s="1"/>
  <c r="DT10" i="55" s="1"/>
  <c r="DU10" i="55" s="1"/>
  <c r="DV10" i="55" s="1"/>
  <c r="DW10" i="55" s="1"/>
  <c r="DX10" i="55" s="1"/>
  <c r="DY10" i="55" s="1"/>
  <c r="DZ10" i="55" s="1"/>
  <c r="EA10" i="55" s="1"/>
  <c r="EB10" i="55" s="1"/>
  <c r="EC10" i="55" s="1"/>
  <c r="DA16" i="55"/>
  <c r="DB16" i="55" s="1"/>
  <c r="DC16" i="55" s="1"/>
  <c r="DD16" i="55" s="1"/>
  <c r="DE16" i="55" s="1"/>
  <c r="DF16" i="55" s="1"/>
  <c r="DG16" i="55" s="1"/>
  <c r="DH16" i="55" s="1"/>
  <c r="DI16" i="55" s="1"/>
  <c r="DJ16" i="55" s="1"/>
  <c r="DK16" i="55" s="1"/>
  <c r="DL16" i="55" s="1"/>
  <c r="DM16" i="55" s="1"/>
  <c r="DN16" i="55" s="1"/>
  <c r="DO16" i="55" s="1"/>
  <c r="DP16" i="55" s="1"/>
  <c r="DQ16" i="55" s="1"/>
  <c r="DR16" i="55" s="1"/>
  <c r="DS16" i="55" s="1"/>
  <c r="DT16" i="55" s="1"/>
  <c r="DU16" i="55" s="1"/>
  <c r="DV16" i="55" s="1"/>
  <c r="DW16" i="55" s="1"/>
  <c r="DX16" i="55" s="1"/>
  <c r="DY16" i="55" s="1"/>
  <c r="DZ16" i="55" s="1"/>
  <c r="EA16" i="55" s="1"/>
  <c r="EB16" i="55" s="1"/>
  <c r="EC16" i="55" s="1"/>
  <c r="DA22" i="55"/>
  <c r="DB22" i="55" s="1"/>
  <c r="DC22" i="55" s="1"/>
  <c r="DD22" i="55" s="1"/>
  <c r="DE22" i="55" s="1"/>
  <c r="DF22" i="55" s="1"/>
  <c r="DG22" i="55" s="1"/>
  <c r="DH22" i="55" s="1"/>
  <c r="DI22" i="55" s="1"/>
  <c r="DJ22" i="55" s="1"/>
  <c r="DK22" i="55" s="1"/>
  <c r="DL22" i="55" s="1"/>
  <c r="DM22" i="55" s="1"/>
  <c r="DN22" i="55" s="1"/>
  <c r="DO22" i="55" s="1"/>
  <c r="DP22" i="55" s="1"/>
  <c r="DQ22" i="55" s="1"/>
  <c r="DR22" i="55" s="1"/>
  <c r="DS22" i="55" s="1"/>
  <c r="DT22" i="55" s="1"/>
  <c r="DU22" i="55" s="1"/>
  <c r="DV22" i="55" s="1"/>
  <c r="DW22" i="55" s="1"/>
  <c r="DX22" i="55" s="1"/>
  <c r="DY22" i="55" s="1"/>
  <c r="DZ22" i="55" s="1"/>
  <c r="EA22" i="55" s="1"/>
  <c r="EB22" i="55" s="1"/>
  <c r="EC22" i="55" s="1"/>
  <c r="CV22" i="54"/>
  <c r="CW22" i="54" s="1"/>
  <c r="CX22" i="54" s="1"/>
  <c r="CY22" i="54" s="1"/>
  <c r="CZ22" i="54" s="1"/>
  <c r="DA22" i="54" s="1"/>
  <c r="DB22" i="54" s="1"/>
  <c r="DC22" i="54" s="1"/>
  <c r="DD22" i="54" s="1"/>
  <c r="DE22" i="54" s="1"/>
  <c r="DF22" i="54" s="1"/>
  <c r="DG22" i="54" s="1"/>
  <c r="DH22" i="54" s="1"/>
  <c r="DI22" i="54" s="1"/>
  <c r="DJ22" i="54" s="1"/>
  <c r="DK22" i="54" s="1"/>
  <c r="DL22" i="54" s="1"/>
  <c r="DM22" i="54" s="1"/>
  <c r="DN22" i="54" s="1"/>
  <c r="DO22" i="54" s="1"/>
  <c r="DP22" i="54" s="1"/>
  <c r="DQ22" i="54" s="1"/>
  <c r="DR22" i="54" s="1"/>
  <c r="DS22" i="54" s="1"/>
  <c r="DT22" i="54" s="1"/>
  <c r="DU22" i="54" s="1"/>
  <c r="DV22" i="54" s="1"/>
  <c r="DW22" i="54" s="1"/>
  <c r="DX22" i="54" s="1"/>
  <c r="CV10" i="54"/>
  <c r="CW10" i="54" s="1"/>
  <c r="CX10" i="54" s="1"/>
  <c r="CY10" i="54" s="1"/>
  <c r="CZ10" i="54" s="1"/>
  <c r="DA10" i="54" s="1"/>
  <c r="DB10" i="54" s="1"/>
  <c r="DC10" i="54" s="1"/>
  <c r="DD10" i="54" s="1"/>
  <c r="DE10" i="54" s="1"/>
  <c r="DF10" i="54" s="1"/>
  <c r="DG10" i="54" s="1"/>
  <c r="DH10" i="54" s="1"/>
  <c r="DI10" i="54" s="1"/>
  <c r="DJ10" i="54" s="1"/>
  <c r="DK10" i="54" s="1"/>
  <c r="DL10" i="54" s="1"/>
  <c r="DM10" i="54" s="1"/>
  <c r="DN10" i="54" s="1"/>
  <c r="DO10" i="54" s="1"/>
  <c r="DP10" i="54" s="1"/>
  <c r="DQ10" i="54" s="1"/>
  <c r="DR10" i="54" s="1"/>
  <c r="DS10" i="54" s="1"/>
  <c r="DT10" i="54" s="1"/>
  <c r="DU10" i="54" s="1"/>
  <c r="DV10" i="54" s="1"/>
  <c r="DW10" i="54" s="1"/>
  <c r="DX10" i="54" s="1"/>
  <c r="DA6" i="55"/>
  <c r="DB6" i="55" s="1"/>
  <c r="DC6" i="55" s="1"/>
  <c r="DD6" i="55" s="1"/>
  <c r="DE6" i="55" s="1"/>
  <c r="DF6" i="55" s="1"/>
  <c r="DG6" i="55" s="1"/>
  <c r="DH6" i="55" s="1"/>
  <c r="DI6" i="55" s="1"/>
  <c r="DJ6" i="55" s="1"/>
  <c r="DK6" i="55" s="1"/>
  <c r="DL6" i="55" s="1"/>
  <c r="DM6" i="55" s="1"/>
  <c r="DN6" i="55" s="1"/>
  <c r="DO6" i="55" s="1"/>
  <c r="DP6" i="55" s="1"/>
  <c r="DQ6" i="55" s="1"/>
  <c r="DR6" i="55" s="1"/>
  <c r="DS6" i="55" s="1"/>
  <c r="DT6" i="55" s="1"/>
  <c r="DU6" i="55" s="1"/>
  <c r="DV6" i="55" s="1"/>
  <c r="DW6" i="55" s="1"/>
  <c r="DX6" i="55" s="1"/>
  <c r="DY6" i="55" s="1"/>
  <c r="DZ6" i="55" s="1"/>
  <c r="EA6" i="55" s="1"/>
  <c r="EB6" i="55" s="1"/>
  <c r="EC6" i="55" s="1"/>
  <c r="DA12" i="55"/>
  <c r="DB12" i="55" s="1"/>
  <c r="DC12" i="55" s="1"/>
  <c r="DD12" i="55" s="1"/>
  <c r="DE12" i="55" s="1"/>
  <c r="DF12" i="55" s="1"/>
  <c r="DG12" i="55" s="1"/>
  <c r="DH12" i="55" s="1"/>
  <c r="DI12" i="55" s="1"/>
  <c r="DJ12" i="55" s="1"/>
  <c r="DK12" i="55" s="1"/>
  <c r="DL12" i="55" s="1"/>
  <c r="DM12" i="55" s="1"/>
  <c r="DN12" i="55" s="1"/>
  <c r="DO12" i="55" s="1"/>
  <c r="DP12" i="55" s="1"/>
  <c r="DQ12" i="55" s="1"/>
  <c r="DR12" i="55" s="1"/>
  <c r="DS12" i="55" s="1"/>
  <c r="DT12" i="55" s="1"/>
  <c r="DU12" i="55" s="1"/>
  <c r="DV12" i="55" s="1"/>
  <c r="DW12" i="55" s="1"/>
  <c r="DX12" i="55" s="1"/>
  <c r="DY12" i="55" s="1"/>
  <c r="DZ12" i="55" s="1"/>
  <c r="EA12" i="55" s="1"/>
  <c r="EB12" i="55" s="1"/>
  <c r="EC12" i="55" s="1"/>
  <c r="DA18" i="55"/>
  <c r="DB18" i="55" s="1"/>
  <c r="DC18" i="55" s="1"/>
  <c r="DD18" i="55" s="1"/>
  <c r="DE18" i="55" s="1"/>
  <c r="DF18" i="55" s="1"/>
  <c r="DG18" i="55" s="1"/>
  <c r="DH18" i="55" s="1"/>
  <c r="DI18" i="55" s="1"/>
  <c r="DJ18" i="55" s="1"/>
  <c r="DK18" i="55" s="1"/>
  <c r="DL18" i="55" s="1"/>
  <c r="DM18" i="55" s="1"/>
  <c r="DN18" i="55" s="1"/>
  <c r="DO18" i="55" s="1"/>
  <c r="DP18" i="55" s="1"/>
  <c r="DQ18" i="55" s="1"/>
  <c r="DR18" i="55" s="1"/>
  <c r="DS18" i="55" s="1"/>
  <c r="DT18" i="55" s="1"/>
  <c r="DU18" i="55" s="1"/>
  <c r="DV18" i="55" s="1"/>
  <c r="DW18" i="55" s="1"/>
  <c r="DX18" i="55" s="1"/>
  <c r="DY18" i="55" s="1"/>
  <c r="DZ18" i="55" s="1"/>
  <c r="EA18" i="55" s="1"/>
  <c r="EB18" i="55" s="1"/>
  <c r="EC18" i="55" s="1"/>
  <c r="DA24" i="55"/>
  <c r="DB24" i="55" s="1"/>
  <c r="DC24" i="55" s="1"/>
  <c r="DD24" i="55" s="1"/>
  <c r="DE24" i="55" s="1"/>
  <c r="DF24" i="55" s="1"/>
  <c r="DG24" i="55" s="1"/>
  <c r="DH24" i="55" s="1"/>
  <c r="DI24" i="55" s="1"/>
  <c r="DJ24" i="55" s="1"/>
  <c r="DK24" i="55" s="1"/>
  <c r="DL24" i="55" s="1"/>
  <c r="DM24" i="55" s="1"/>
  <c r="DN24" i="55" s="1"/>
  <c r="DO24" i="55" s="1"/>
  <c r="DP24" i="55" s="1"/>
  <c r="DQ24" i="55" s="1"/>
  <c r="DR24" i="55" s="1"/>
  <c r="DS24" i="55" s="1"/>
  <c r="DT24" i="55" s="1"/>
  <c r="DU24" i="55" s="1"/>
  <c r="DV24" i="55" s="1"/>
  <c r="DW24" i="55" s="1"/>
  <c r="DX24" i="55" s="1"/>
  <c r="DY24" i="55" s="1"/>
  <c r="DZ24" i="55" s="1"/>
  <c r="EA24" i="55" s="1"/>
  <c r="EB24" i="55" s="1"/>
  <c r="EC24" i="55" s="1"/>
  <c r="CV5" i="54"/>
  <c r="CW5" i="54" s="1"/>
  <c r="CX5" i="54" s="1"/>
  <c r="CY5" i="54" s="1"/>
  <c r="CZ5" i="54" s="1"/>
  <c r="DA5" i="54" s="1"/>
  <c r="DB5" i="54" s="1"/>
  <c r="DC5" i="54" s="1"/>
  <c r="DD5" i="54" s="1"/>
  <c r="DE5" i="54" s="1"/>
  <c r="DF5" i="54" s="1"/>
  <c r="DG5" i="54" s="1"/>
  <c r="DH5" i="54" s="1"/>
  <c r="DI5" i="54" s="1"/>
  <c r="DJ5" i="54" s="1"/>
  <c r="DK5" i="54" s="1"/>
  <c r="DL5" i="54" s="1"/>
  <c r="DM5" i="54" s="1"/>
  <c r="DN5" i="54" s="1"/>
  <c r="DO5" i="54" s="1"/>
  <c r="DP5" i="54" s="1"/>
  <c r="DQ5" i="54" s="1"/>
  <c r="DR5" i="54" s="1"/>
  <c r="DS5" i="54" s="1"/>
  <c r="DT5" i="54" s="1"/>
  <c r="DU5" i="54" s="1"/>
  <c r="DV5" i="54" s="1"/>
  <c r="DW5" i="54" s="1"/>
  <c r="DX5" i="54" s="1"/>
  <c r="CV15" i="54"/>
  <c r="CW15" i="54" s="1"/>
  <c r="CX15" i="54" s="1"/>
  <c r="CY15" i="54" s="1"/>
  <c r="CZ15" i="54" s="1"/>
  <c r="DA15" i="54" s="1"/>
  <c r="DB15" i="54" s="1"/>
  <c r="DC15" i="54" s="1"/>
  <c r="DD15" i="54" s="1"/>
  <c r="DE15" i="54" s="1"/>
  <c r="DF15" i="54" s="1"/>
  <c r="DG15" i="54" s="1"/>
  <c r="DH15" i="54" s="1"/>
  <c r="DI15" i="54" s="1"/>
  <c r="DJ15" i="54" s="1"/>
  <c r="DK15" i="54" s="1"/>
  <c r="DL15" i="54" s="1"/>
  <c r="DM15" i="54" s="1"/>
  <c r="DN15" i="54" s="1"/>
  <c r="DO15" i="54" s="1"/>
  <c r="DP15" i="54" s="1"/>
  <c r="DQ15" i="54" s="1"/>
  <c r="DR15" i="54" s="1"/>
  <c r="DS15" i="54" s="1"/>
  <c r="DT15" i="54" s="1"/>
  <c r="DU15" i="54" s="1"/>
  <c r="DV15" i="54" s="1"/>
  <c r="DW15" i="54" s="1"/>
  <c r="DX15" i="54" s="1"/>
  <c r="CV24" i="54"/>
  <c r="CW24" i="54" s="1"/>
  <c r="CX24" i="54" s="1"/>
  <c r="CY24" i="54" s="1"/>
  <c r="CZ24" i="54" s="1"/>
  <c r="DA24" i="54" s="1"/>
  <c r="DB24" i="54" s="1"/>
  <c r="DC24" i="54" s="1"/>
  <c r="DD24" i="54" s="1"/>
  <c r="DE24" i="54" s="1"/>
  <c r="DF24" i="54" s="1"/>
  <c r="DG24" i="54" s="1"/>
  <c r="DH24" i="54" s="1"/>
  <c r="DI24" i="54" s="1"/>
  <c r="DJ24" i="54" s="1"/>
  <c r="DK24" i="54" s="1"/>
  <c r="DL24" i="54" s="1"/>
  <c r="DM24" i="54" s="1"/>
  <c r="DN24" i="54" s="1"/>
  <c r="DO24" i="54" s="1"/>
  <c r="DP24" i="54" s="1"/>
  <c r="DQ24" i="54" s="1"/>
  <c r="DR24" i="54" s="1"/>
  <c r="DS24" i="54" s="1"/>
  <c r="DT24" i="54" s="1"/>
  <c r="DU24" i="54" s="1"/>
  <c r="DV24" i="54" s="1"/>
  <c r="DW24" i="54" s="1"/>
  <c r="DX24" i="54" s="1"/>
  <c r="CV12" i="54"/>
  <c r="CW12" i="54" s="1"/>
  <c r="CX12" i="54" s="1"/>
  <c r="CY12" i="54" s="1"/>
  <c r="CZ12" i="54" s="1"/>
  <c r="DA12" i="54" s="1"/>
  <c r="DB12" i="54" s="1"/>
  <c r="DC12" i="54" s="1"/>
  <c r="DD12" i="54" s="1"/>
  <c r="DE12" i="54" s="1"/>
  <c r="DF12" i="54" s="1"/>
  <c r="DG12" i="54" s="1"/>
  <c r="DH12" i="54" s="1"/>
  <c r="DI12" i="54" s="1"/>
  <c r="DJ12" i="54" s="1"/>
  <c r="DK12" i="54" s="1"/>
  <c r="DL12" i="54" s="1"/>
  <c r="DM12" i="54" s="1"/>
  <c r="DN12" i="54" s="1"/>
  <c r="DO12" i="54" s="1"/>
  <c r="DP12" i="54" s="1"/>
  <c r="DQ12" i="54" s="1"/>
  <c r="DR12" i="54" s="1"/>
  <c r="DS12" i="54" s="1"/>
  <c r="DT12" i="54" s="1"/>
  <c r="DU12" i="54" s="1"/>
  <c r="DV12" i="54" s="1"/>
  <c r="DW12" i="54" s="1"/>
  <c r="DX12" i="54" s="1"/>
  <c r="CV23" i="54"/>
  <c r="CW23" i="54" s="1"/>
  <c r="CX23" i="54" s="1"/>
  <c r="CY23" i="54" s="1"/>
  <c r="CZ23" i="54" s="1"/>
  <c r="DA23" i="54" s="1"/>
  <c r="DB23" i="54" s="1"/>
  <c r="DC23" i="54" s="1"/>
  <c r="DD23" i="54" s="1"/>
  <c r="DE23" i="54" s="1"/>
  <c r="DF23" i="54" s="1"/>
  <c r="DG23" i="54" s="1"/>
  <c r="DH23" i="54" s="1"/>
  <c r="DI23" i="54" s="1"/>
  <c r="DJ23" i="54" s="1"/>
  <c r="DK23" i="54" s="1"/>
  <c r="DL23" i="54" s="1"/>
  <c r="DM23" i="54" s="1"/>
  <c r="DN23" i="54" s="1"/>
  <c r="DO23" i="54" s="1"/>
  <c r="DP23" i="54" s="1"/>
  <c r="DQ23" i="54" s="1"/>
  <c r="DR23" i="54" s="1"/>
  <c r="DS23" i="54" s="1"/>
  <c r="DT23" i="54" s="1"/>
  <c r="DU23" i="54" s="1"/>
  <c r="DV23" i="54" s="1"/>
  <c r="DW23" i="54" s="1"/>
  <c r="DX23" i="54" s="1"/>
  <c r="CV11" i="54"/>
  <c r="CW11" i="54" s="1"/>
  <c r="CX11" i="54" s="1"/>
  <c r="CY11" i="54" s="1"/>
  <c r="CZ11" i="54" s="1"/>
  <c r="DA11" i="54" s="1"/>
  <c r="DB11" i="54" s="1"/>
  <c r="DC11" i="54" s="1"/>
  <c r="DD11" i="54" s="1"/>
  <c r="DE11" i="54" s="1"/>
  <c r="DF11" i="54" s="1"/>
  <c r="DG11" i="54" s="1"/>
  <c r="DH11" i="54" s="1"/>
  <c r="DI11" i="54" s="1"/>
  <c r="DJ11" i="54" s="1"/>
  <c r="DK11" i="54" s="1"/>
  <c r="DL11" i="54" s="1"/>
  <c r="DM11" i="54" s="1"/>
  <c r="DN11" i="54" s="1"/>
  <c r="DO11" i="54" s="1"/>
  <c r="DP11" i="54" s="1"/>
  <c r="DQ11" i="54" s="1"/>
  <c r="DR11" i="54" s="1"/>
  <c r="DS11" i="54" s="1"/>
  <c r="DT11" i="54" s="1"/>
  <c r="DU11" i="54" s="1"/>
  <c r="DV11" i="54" s="1"/>
  <c r="DW11" i="54" s="1"/>
  <c r="DX11" i="54" s="1"/>
  <c r="CV20" i="54"/>
  <c r="CW20" i="54" s="1"/>
  <c r="CX20" i="54" s="1"/>
  <c r="CY20" i="54" s="1"/>
  <c r="CZ20" i="54" s="1"/>
  <c r="DA20" i="54" s="1"/>
  <c r="DB20" i="54" s="1"/>
  <c r="DC20" i="54" s="1"/>
  <c r="DD20" i="54" s="1"/>
  <c r="DE20" i="54" s="1"/>
  <c r="DF20" i="54" s="1"/>
  <c r="DG20" i="54" s="1"/>
  <c r="DH20" i="54" s="1"/>
  <c r="DI20" i="54" s="1"/>
  <c r="DJ20" i="54" s="1"/>
  <c r="DK20" i="54" s="1"/>
  <c r="DL20" i="54" s="1"/>
  <c r="DM20" i="54" s="1"/>
  <c r="DN20" i="54" s="1"/>
  <c r="DO20" i="54" s="1"/>
  <c r="DP20" i="54" s="1"/>
  <c r="DQ20" i="54" s="1"/>
  <c r="DR20" i="54" s="1"/>
  <c r="DS20" i="54" s="1"/>
  <c r="DT20" i="54" s="1"/>
  <c r="DU20" i="54" s="1"/>
  <c r="DV20" i="54" s="1"/>
  <c r="DW20" i="54" s="1"/>
  <c r="DX20" i="54" s="1"/>
  <c r="CV8" i="54"/>
  <c r="CW8" i="54" s="1"/>
  <c r="CX8" i="54" s="1"/>
  <c r="CY8" i="54" s="1"/>
  <c r="CZ8" i="54" s="1"/>
  <c r="DA8" i="54" s="1"/>
  <c r="DB8" i="54" s="1"/>
  <c r="DC8" i="54" s="1"/>
  <c r="DD8" i="54" s="1"/>
  <c r="DE8" i="54" s="1"/>
  <c r="DF8" i="54" s="1"/>
  <c r="DG8" i="54" s="1"/>
  <c r="DH8" i="54" s="1"/>
  <c r="DI8" i="54" s="1"/>
  <c r="DJ8" i="54" s="1"/>
  <c r="DK8" i="54" s="1"/>
  <c r="DL8" i="54" s="1"/>
  <c r="DM8" i="54" s="1"/>
  <c r="DN8" i="54" s="1"/>
  <c r="DO8" i="54" s="1"/>
  <c r="DP8" i="54" s="1"/>
  <c r="DQ8" i="54" s="1"/>
  <c r="DR8" i="54" s="1"/>
  <c r="DS8" i="54" s="1"/>
  <c r="DT8" i="54" s="1"/>
  <c r="DU8" i="54" s="1"/>
  <c r="DV8" i="54" s="1"/>
  <c r="DW8" i="54" s="1"/>
  <c r="DX8" i="54" s="1"/>
  <c r="CV16" i="54"/>
  <c r="CW16" i="54" s="1"/>
  <c r="CX16" i="54" s="1"/>
  <c r="CY16" i="54" s="1"/>
  <c r="CZ16" i="54" s="1"/>
  <c r="DA16" i="54" s="1"/>
  <c r="DB16" i="54" s="1"/>
  <c r="DC16" i="54" s="1"/>
  <c r="DD16" i="54" s="1"/>
  <c r="DE16" i="54" s="1"/>
  <c r="DF16" i="54" s="1"/>
  <c r="DG16" i="54" s="1"/>
  <c r="DH16" i="54" s="1"/>
  <c r="DI16" i="54" s="1"/>
  <c r="DJ16" i="54" s="1"/>
  <c r="DK16" i="54" s="1"/>
  <c r="DL16" i="54" s="1"/>
  <c r="DM16" i="54" s="1"/>
  <c r="DN16" i="54" s="1"/>
  <c r="DO16" i="54" s="1"/>
  <c r="DP16" i="54" s="1"/>
  <c r="DQ16" i="54" s="1"/>
  <c r="DR16" i="54" s="1"/>
  <c r="DS16" i="54" s="1"/>
  <c r="DT16" i="54" s="1"/>
  <c r="DU16" i="54" s="1"/>
  <c r="DV16" i="54" s="1"/>
  <c r="DW16" i="54" s="1"/>
  <c r="DX16" i="54" s="1"/>
  <c r="CV4" i="54"/>
  <c r="CW4" i="54" s="1"/>
  <c r="CX4" i="54" s="1"/>
  <c r="CY4" i="54" s="1"/>
  <c r="CZ4" i="54" s="1"/>
  <c r="DA4" i="54" s="1"/>
  <c r="DB4" i="54" s="1"/>
  <c r="DC4" i="54" s="1"/>
  <c r="DD4" i="54" s="1"/>
  <c r="DE4" i="54" s="1"/>
  <c r="DF4" i="54" s="1"/>
  <c r="DG4" i="54" s="1"/>
  <c r="DH4" i="54" s="1"/>
  <c r="DI4" i="54" s="1"/>
  <c r="DJ4" i="54" s="1"/>
  <c r="DK4" i="54" s="1"/>
  <c r="DL4" i="54" s="1"/>
  <c r="DM4" i="54" s="1"/>
  <c r="DN4" i="54" s="1"/>
  <c r="DO4" i="54" s="1"/>
  <c r="DP4" i="54" s="1"/>
  <c r="DQ4" i="54" s="1"/>
  <c r="DR4" i="54" s="1"/>
  <c r="DS4" i="54" s="1"/>
  <c r="DT4" i="54" s="1"/>
  <c r="DU4" i="54" s="1"/>
  <c r="DV4" i="54" s="1"/>
  <c r="DW4" i="54" s="1"/>
  <c r="DX4" i="54" s="1"/>
  <c r="DA5" i="55"/>
  <c r="DB5" i="55" s="1"/>
  <c r="DC5" i="55" s="1"/>
  <c r="DD5" i="55" s="1"/>
  <c r="DE5" i="55" s="1"/>
  <c r="DF5" i="55" s="1"/>
  <c r="DG5" i="55" s="1"/>
  <c r="DH5" i="55" s="1"/>
  <c r="DI5" i="55" s="1"/>
  <c r="DJ5" i="55" s="1"/>
  <c r="DK5" i="55" s="1"/>
  <c r="DL5" i="55" s="1"/>
  <c r="DM5" i="55" s="1"/>
  <c r="DN5" i="55" s="1"/>
  <c r="DO5" i="55" s="1"/>
  <c r="DP5" i="55" s="1"/>
  <c r="DQ5" i="55" s="1"/>
  <c r="DR5" i="55" s="1"/>
  <c r="DS5" i="55" s="1"/>
  <c r="DT5" i="55" s="1"/>
  <c r="DU5" i="55" s="1"/>
  <c r="DV5" i="55" s="1"/>
  <c r="DW5" i="55" s="1"/>
  <c r="DX5" i="55" s="1"/>
  <c r="DY5" i="55" s="1"/>
  <c r="DZ5" i="55" s="1"/>
  <c r="EA5" i="55" s="1"/>
  <c r="EB5" i="55" s="1"/>
  <c r="EC5" i="55" s="1"/>
  <c r="DA11" i="55"/>
  <c r="DB11" i="55" s="1"/>
  <c r="DC11" i="55" s="1"/>
  <c r="DD11" i="55" s="1"/>
  <c r="DE11" i="55" s="1"/>
  <c r="DF11" i="55" s="1"/>
  <c r="DG11" i="55" s="1"/>
  <c r="DH11" i="55" s="1"/>
  <c r="DI11" i="55" s="1"/>
  <c r="DJ11" i="55" s="1"/>
  <c r="DK11" i="55" s="1"/>
  <c r="DL11" i="55" s="1"/>
  <c r="DM11" i="55" s="1"/>
  <c r="DN11" i="55" s="1"/>
  <c r="DO11" i="55" s="1"/>
  <c r="DP11" i="55" s="1"/>
  <c r="DQ11" i="55" s="1"/>
  <c r="DR11" i="55" s="1"/>
  <c r="DS11" i="55" s="1"/>
  <c r="DT11" i="55" s="1"/>
  <c r="DU11" i="55" s="1"/>
  <c r="DV11" i="55" s="1"/>
  <c r="DW11" i="55" s="1"/>
  <c r="DX11" i="55" s="1"/>
  <c r="DY11" i="55" s="1"/>
  <c r="DZ11" i="55" s="1"/>
  <c r="EA11" i="55" s="1"/>
  <c r="EB11" i="55" s="1"/>
  <c r="EC11" i="55" s="1"/>
  <c r="DA17" i="55"/>
  <c r="DB17" i="55" s="1"/>
  <c r="DC17" i="55" s="1"/>
  <c r="DD17" i="55" s="1"/>
  <c r="DE17" i="55" s="1"/>
  <c r="DF17" i="55" s="1"/>
  <c r="DG17" i="55" s="1"/>
  <c r="DH17" i="55" s="1"/>
  <c r="DI17" i="55" s="1"/>
  <c r="DJ17" i="55" s="1"/>
  <c r="DK17" i="55" s="1"/>
  <c r="DL17" i="55" s="1"/>
  <c r="DM17" i="55" s="1"/>
  <c r="DN17" i="55" s="1"/>
  <c r="DO17" i="55" s="1"/>
  <c r="DP17" i="55" s="1"/>
  <c r="DQ17" i="55" s="1"/>
  <c r="DR17" i="55" s="1"/>
  <c r="DS17" i="55" s="1"/>
  <c r="DT17" i="55" s="1"/>
  <c r="DU17" i="55" s="1"/>
  <c r="DV17" i="55" s="1"/>
  <c r="DW17" i="55" s="1"/>
  <c r="DX17" i="55" s="1"/>
  <c r="DY17" i="55" s="1"/>
  <c r="DZ17" i="55" s="1"/>
  <c r="EA17" i="55" s="1"/>
  <c r="EB17" i="55" s="1"/>
  <c r="EC17" i="55" s="1"/>
  <c r="DA23" i="55"/>
  <c r="DB23" i="55" s="1"/>
  <c r="DC23" i="55" s="1"/>
  <c r="DD23" i="55" s="1"/>
  <c r="DE23" i="55" s="1"/>
  <c r="DF23" i="55" s="1"/>
  <c r="DG23" i="55" s="1"/>
  <c r="DH23" i="55" s="1"/>
  <c r="DI23" i="55" s="1"/>
  <c r="DJ23" i="55" s="1"/>
  <c r="DK23" i="55" s="1"/>
  <c r="DL23" i="55" s="1"/>
  <c r="DM23" i="55" s="1"/>
  <c r="DN23" i="55" s="1"/>
  <c r="DO23" i="55" s="1"/>
  <c r="DP23" i="55" s="1"/>
  <c r="DQ23" i="55" s="1"/>
  <c r="DR23" i="55" s="1"/>
  <c r="DS23" i="55" s="1"/>
  <c r="DT23" i="55" s="1"/>
  <c r="DU23" i="55" s="1"/>
  <c r="DV23" i="55" s="1"/>
  <c r="DW23" i="55" s="1"/>
  <c r="DX23" i="55" s="1"/>
  <c r="DY23" i="55" s="1"/>
  <c r="DZ23" i="55" s="1"/>
  <c r="EA23" i="55" s="1"/>
  <c r="EB23" i="55" s="1"/>
  <c r="EC23" i="55" s="1"/>
  <c r="DA3" i="55"/>
  <c r="DB3" i="55" s="1"/>
  <c r="DC3" i="55" s="1"/>
  <c r="DD3" i="55" s="1"/>
  <c r="DE3" i="55" s="1"/>
  <c r="DF3" i="55" s="1"/>
  <c r="DG3" i="55" s="1"/>
  <c r="DH3" i="55" s="1"/>
  <c r="DI3" i="55" s="1"/>
  <c r="DJ3" i="55" s="1"/>
  <c r="DK3" i="55" s="1"/>
  <c r="DL3" i="55" s="1"/>
  <c r="DM3" i="55" s="1"/>
  <c r="DN3" i="55" s="1"/>
  <c r="DO3" i="55" s="1"/>
  <c r="DP3" i="55" s="1"/>
  <c r="DQ3" i="55" s="1"/>
  <c r="DR3" i="55" s="1"/>
  <c r="DS3" i="55" s="1"/>
  <c r="DT3" i="55" s="1"/>
  <c r="DU3" i="55" s="1"/>
  <c r="DV3" i="55" s="1"/>
  <c r="DW3" i="55" s="1"/>
  <c r="DX3" i="55" s="1"/>
  <c r="DY3" i="55" s="1"/>
  <c r="DZ3" i="55" s="1"/>
  <c r="EA3" i="55" s="1"/>
  <c r="EB3" i="55" s="1"/>
  <c r="EC3" i="55" s="1"/>
  <c r="DA9" i="55"/>
  <c r="DB9" i="55" s="1"/>
  <c r="DC9" i="55" s="1"/>
  <c r="DD9" i="55" s="1"/>
  <c r="DE9" i="55" s="1"/>
  <c r="DF9" i="55" s="1"/>
  <c r="DG9" i="55" s="1"/>
  <c r="DH9" i="55" s="1"/>
  <c r="DI9" i="55" s="1"/>
  <c r="DJ9" i="55" s="1"/>
  <c r="DK9" i="55" s="1"/>
  <c r="DL9" i="55" s="1"/>
  <c r="DM9" i="55" s="1"/>
  <c r="DN9" i="55" s="1"/>
  <c r="DO9" i="55" s="1"/>
  <c r="DP9" i="55" s="1"/>
  <c r="DQ9" i="55" s="1"/>
  <c r="DR9" i="55" s="1"/>
  <c r="DS9" i="55" s="1"/>
  <c r="DT9" i="55" s="1"/>
  <c r="DU9" i="55" s="1"/>
  <c r="DV9" i="55" s="1"/>
  <c r="DW9" i="55" s="1"/>
  <c r="DX9" i="55" s="1"/>
  <c r="DY9" i="55" s="1"/>
  <c r="DZ9" i="55" s="1"/>
  <c r="EA9" i="55" s="1"/>
  <c r="EB9" i="55" s="1"/>
  <c r="EC9" i="55" s="1"/>
  <c r="DA15" i="55"/>
  <c r="DB15" i="55" s="1"/>
  <c r="DC15" i="55" s="1"/>
  <c r="DD15" i="55" s="1"/>
  <c r="DE15" i="55" s="1"/>
  <c r="DF15" i="55" s="1"/>
  <c r="DG15" i="55" s="1"/>
  <c r="DH15" i="55" s="1"/>
  <c r="DI15" i="55" s="1"/>
  <c r="DJ15" i="55" s="1"/>
  <c r="DK15" i="55" s="1"/>
  <c r="DL15" i="55" s="1"/>
  <c r="DM15" i="55" s="1"/>
  <c r="DN15" i="55" s="1"/>
  <c r="DO15" i="55" s="1"/>
  <c r="DP15" i="55" s="1"/>
  <c r="DQ15" i="55" s="1"/>
  <c r="DR15" i="55" s="1"/>
  <c r="DS15" i="55" s="1"/>
  <c r="DT15" i="55" s="1"/>
  <c r="DU15" i="55" s="1"/>
  <c r="DV15" i="55" s="1"/>
  <c r="DW15" i="55" s="1"/>
  <c r="DX15" i="55" s="1"/>
  <c r="DY15" i="55" s="1"/>
  <c r="DZ15" i="55" s="1"/>
  <c r="EA15" i="55" s="1"/>
  <c r="EB15" i="55" s="1"/>
  <c r="EC15" i="55" s="1"/>
  <c r="DA21" i="55"/>
  <c r="DB21" i="55" s="1"/>
  <c r="DC21" i="55" s="1"/>
  <c r="DD21" i="55" s="1"/>
  <c r="DE21" i="55" s="1"/>
  <c r="DF21" i="55" s="1"/>
  <c r="DG21" i="55" s="1"/>
  <c r="DH21" i="55" s="1"/>
  <c r="DI21" i="55" s="1"/>
  <c r="DJ21" i="55" s="1"/>
  <c r="DK21" i="55" s="1"/>
  <c r="DL21" i="55" s="1"/>
  <c r="DM21" i="55" s="1"/>
  <c r="DN21" i="55" s="1"/>
  <c r="DO21" i="55" s="1"/>
  <c r="DP21" i="55" s="1"/>
  <c r="DQ21" i="55" s="1"/>
  <c r="DR21" i="55" s="1"/>
  <c r="DS21" i="55" s="1"/>
  <c r="DT21" i="55" s="1"/>
  <c r="DU21" i="55" s="1"/>
  <c r="DV21" i="55" s="1"/>
  <c r="DW21" i="55" s="1"/>
  <c r="DX21" i="55" s="1"/>
  <c r="DY21" i="55" s="1"/>
  <c r="DZ21" i="55" s="1"/>
  <c r="EA21" i="55" s="1"/>
  <c r="EB21" i="55" s="1"/>
  <c r="EC21" i="55" s="1"/>
  <c r="DA7" i="55"/>
  <c r="DB7" i="55" s="1"/>
  <c r="DC7" i="55" s="1"/>
  <c r="DD7" i="55" s="1"/>
  <c r="DE7" i="55" s="1"/>
  <c r="DF7" i="55" s="1"/>
  <c r="DG7" i="55" s="1"/>
  <c r="DH7" i="55" s="1"/>
  <c r="DI7" i="55" s="1"/>
  <c r="DJ7" i="55" s="1"/>
  <c r="DK7" i="55" s="1"/>
  <c r="DL7" i="55" s="1"/>
  <c r="DM7" i="55" s="1"/>
  <c r="DN7" i="55" s="1"/>
  <c r="DO7" i="55" s="1"/>
  <c r="DP7" i="55" s="1"/>
  <c r="DQ7" i="55" s="1"/>
  <c r="DR7" i="55" s="1"/>
  <c r="DS7" i="55" s="1"/>
  <c r="DT7" i="55" s="1"/>
  <c r="DU7" i="55" s="1"/>
  <c r="DV7" i="55" s="1"/>
  <c r="DW7" i="55" s="1"/>
  <c r="DX7" i="55" s="1"/>
  <c r="DY7" i="55" s="1"/>
  <c r="DZ7" i="55" s="1"/>
  <c r="EA7" i="55" s="1"/>
  <c r="EB7" i="55" s="1"/>
  <c r="EC7" i="55" s="1"/>
  <c r="DA13" i="55"/>
  <c r="DB13" i="55" s="1"/>
  <c r="DC13" i="55" s="1"/>
  <c r="DD13" i="55" s="1"/>
  <c r="DE13" i="55" s="1"/>
  <c r="DF13" i="55" s="1"/>
  <c r="DG13" i="55" s="1"/>
  <c r="DH13" i="55" s="1"/>
  <c r="DI13" i="55" s="1"/>
  <c r="DJ13" i="55" s="1"/>
  <c r="DK13" i="55" s="1"/>
  <c r="DL13" i="55" s="1"/>
  <c r="DM13" i="55" s="1"/>
  <c r="DN13" i="55" s="1"/>
  <c r="DO13" i="55" s="1"/>
  <c r="DP13" i="55" s="1"/>
  <c r="DQ13" i="55" s="1"/>
  <c r="DR13" i="55" s="1"/>
  <c r="DS13" i="55" s="1"/>
  <c r="DT13" i="55" s="1"/>
  <c r="DU13" i="55" s="1"/>
  <c r="DV13" i="55" s="1"/>
  <c r="DW13" i="55" s="1"/>
  <c r="DX13" i="55" s="1"/>
  <c r="DY13" i="55" s="1"/>
  <c r="DZ13" i="55" s="1"/>
  <c r="EA13" i="55" s="1"/>
  <c r="EB13" i="55" s="1"/>
  <c r="EC13" i="55" s="1"/>
  <c r="DA19" i="55"/>
  <c r="DB19" i="55" s="1"/>
  <c r="DC19" i="55" s="1"/>
  <c r="DD19" i="55" s="1"/>
  <c r="DE19" i="55" s="1"/>
  <c r="DF19" i="55" s="1"/>
  <c r="DG19" i="55" s="1"/>
  <c r="DH19" i="55" s="1"/>
  <c r="DI19" i="55" s="1"/>
  <c r="DJ19" i="55" s="1"/>
  <c r="DK19" i="55" s="1"/>
  <c r="DL19" i="55" s="1"/>
  <c r="DM19" i="55" s="1"/>
  <c r="DN19" i="55" s="1"/>
  <c r="DO19" i="55" s="1"/>
  <c r="DP19" i="55" s="1"/>
  <c r="DQ19" i="55" s="1"/>
  <c r="DR19" i="55" s="1"/>
  <c r="DS19" i="55" s="1"/>
  <c r="DT19" i="55" s="1"/>
  <c r="DU19" i="55" s="1"/>
  <c r="DV19" i="55" s="1"/>
  <c r="DW19" i="55" s="1"/>
  <c r="DX19" i="55" s="1"/>
  <c r="DY19" i="55" s="1"/>
  <c r="DZ19" i="55" s="1"/>
  <c r="EA19" i="55" s="1"/>
  <c r="EB19" i="55" s="1"/>
  <c r="EC19" i="55" s="1"/>
  <c r="BV14" i="58"/>
  <c r="BV19" i="58"/>
  <c r="BV8" i="58"/>
  <c r="BV5" i="58"/>
  <c r="BV21" i="58"/>
  <c r="BV6" i="58"/>
  <c r="BV18" i="58"/>
  <c r="BV24" i="58"/>
  <c r="BV9" i="58"/>
  <c r="BV3" i="58"/>
  <c r="BV22" i="58"/>
  <c r="BV16" i="58"/>
  <c r="BV13" i="58"/>
  <c r="BV11" i="58"/>
  <c r="BV4" i="58"/>
  <c r="BV7" i="58"/>
  <c r="BV10" i="58"/>
  <c r="BV20" i="58"/>
  <c r="BV23" i="58"/>
  <c r="BV17" i="58"/>
  <c r="BV15" i="58"/>
  <c r="BV12" i="58"/>
  <c r="BS8" i="57"/>
  <c r="BS18" i="57"/>
  <c r="BS11" i="57"/>
  <c r="BU7" i="57"/>
  <c r="BS9" i="57"/>
  <c r="BU14" i="57"/>
  <c r="BS22" i="57"/>
  <c r="BS3" i="57"/>
  <c r="BS15" i="57"/>
  <c r="BS19" i="57"/>
  <c r="BS12" i="57"/>
  <c r="BS6" i="57"/>
  <c r="BT4" i="57"/>
  <c r="BS13" i="57"/>
  <c r="BT10" i="57"/>
  <c r="BS20" i="57"/>
  <c r="BS23" i="57"/>
  <c r="BS21" i="57"/>
  <c r="BS24" i="57"/>
  <c r="BT4" i="56"/>
  <c r="BT6" i="56"/>
  <c r="BT15" i="56"/>
  <c r="BT17" i="56"/>
  <c r="BT13" i="56"/>
  <c r="BT19" i="56"/>
  <c r="BT20" i="56"/>
  <c r="BT9" i="56"/>
  <c r="BT10" i="56"/>
  <c r="BT23" i="56"/>
  <c r="BT24" i="56"/>
  <c r="BT22" i="56"/>
  <c r="BT11" i="56"/>
  <c r="BT16" i="56"/>
  <c r="BT8" i="56"/>
  <c r="BT3" i="56"/>
  <c r="BT5" i="56"/>
  <c r="BT14" i="56"/>
  <c r="BT21" i="56"/>
  <c r="BT7" i="56"/>
  <c r="BU4" i="56"/>
  <c r="BT18" i="56"/>
  <c r="BT12" i="56"/>
  <c r="CS39" i="57" l="1"/>
  <c r="CS42" i="57"/>
  <c r="CU41" i="58"/>
  <c r="CS42" i="54"/>
  <c r="CS39" i="58"/>
  <c r="DZ39" i="58"/>
  <c r="CT39" i="58" s="1"/>
  <c r="CS42" i="58"/>
  <c r="DZ42" i="58"/>
  <c r="CT42" i="58" s="1"/>
  <c r="CS40" i="58"/>
  <c r="DZ40" i="58"/>
  <c r="CT40" i="58" s="1"/>
  <c r="CQ40" i="57"/>
  <c r="DX40" i="57"/>
  <c r="CR40" i="57" s="1"/>
  <c r="CQ41" i="57"/>
  <c r="DX41" i="57"/>
  <c r="CR41" i="57" s="1"/>
  <c r="CQ40" i="56"/>
  <c r="DX40" i="56"/>
  <c r="CR40" i="56" s="1"/>
  <c r="CQ41" i="56"/>
  <c r="DX41" i="56"/>
  <c r="CR41" i="56" s="1"/>
  <c r="CS42" i="56"/>
  <c r="CQ39" i="56"/>
  <c r="DX39" i="56"/>
  <c r="CR39" i="56" s="1"/>
  <c r="CQ41" i="54"/>
  <c r="DX41" i="54"/>
  <c r="CR41" i="54" s="1"/>
  <c r="CQ40" i="54"/>
  <c r="DX40" i="54"/>
  <c r="CR40" i="54" s="1"/>
  <c r="CQ39" i="54"/>
  <c r="DX39" i="54"/>
  <c r="CR39" i="54" s="1"/>
  <c r="DN30" i="55"/>
  <c r="DN29" i="55"/>
  <c r="CQ34" i="58"/>
  <c r="DX34" i="58"/>
  <c r="CQ33" i="58"/>
  <c r="DX33" i="58"/>
  <c r="DX31" i="58"/>
  <c r="CQ31" i="58"/>
  <c r="CR38" i="58"/>
  <c r="DY38" i="58"/>
  <c r="CS32" i="58"/>
  <c r="DZ32" i="58"/>
  <c r="CT32" i="58" s="1"/>
  <c r="CR35" i="58"/>
  <c r="DY35" i="58"/>
  <c r="DY37" i="58"/>
  <c r="CR37" i="58"/>
  <c r="CQ36" i="58"/>
  <c r="DX36" i="58"/>
  <c r="DW38" i="57"/>
  <c r="CP38" i="57"/>
  <c r="DV31" i="57"/>
  <c r="CO31" i="57"/>
  <c r="CO35" i="57"/>
  <c r="DV35" i="57"/>
  <c r="DV34" i="57"/>
  <c r="CO34" i="57"/>
  <c r="CP32" i="57"/>
  <c r="DW32" i="57"/>
  <c r="CO37" i="57"/>
  <c r="DV37" i="57"/>
  <c r="DW33" i="57"/>
  <c r="CP33" i="57"/>
  <c r="CP36" i="57"/>
  <c r="DW36" i="57"/>
  <c r="CO34" i="56"/>
  <c r="DV34" i="56"/>
  <c r="CP38" i="56"/>
  <c r="DW38" i="56"/>
  <c r="CQ32" i="56"/>
  <c r="DX32" i="56"/>
  <c r="CR32" i="56" s="1"/>
  <c r="CO36" i="56"/>
  <c r="DV36" i="56"/>
  <c r="CP33" i="56"/>
  <c r="DW33" i="56"/>
  <c r="CP35" i="56"/>
  <c r="DW35" i="56"/>
  <c r="CO37" i="56"/>
  <c r="DV37" i="56"/>
  <c r="CO31" i="56"/>
  <c r="DV31" i="56"/>
  <c r="CO38" i="54"/>
  <c r="DV38" i="54"/>
  <c r="CO31" i="54"/>
  <c r="DV31" i="54"/>
  <c r="CO37" i="54"/>
  <c r="DV37" i="54"/>
  <c r="CO32" i="54"/>
  <c r="DV32" i="54"/>
  <c r="CP33" i="54"/>
  <c r="DW33" i="54"/>
  <c r="CO34" i="54"/>
  <c r="DV34" i="54"/>
  <c r="CO35" i="54"/>
  <c r="DV35" i="54"/>
  <c r="CO36" i="54"/>
  <c r="DV36" i="54"/>
  <c r="DI30" i="56"/>
  <c r="CB30" i="56"/>
  <c r="DI27" i="56"/>
  <c r="CB27" i="56"/>
  <c r="DK29" i="58"/>
  <c r="CD29" i="58"/>
  <c r="DI26" i="56"/>
  <c r="CB26" i="56"/>
  <c r="DK30" i="58"/>
  <c r="CD30" i="58"/>
  <c r="DI28" i="57"/>
  <c r="CB28" i="57"/>
  <c r="DI27" i="54"/>
  <c r="DI28" i="56"/>
  <c r="CB28" i="56"/>
  <c r="DI25" i="57"/>
  <c r="CB25" i="57"/>
  <c r="DK25" i="58"/>
  <c r="CD25" i="58"/>
  <c r="DH30" i="54"/>
  <c r="DI25" i="54"/>
  <c r="DI25" i="56"/>
  <c r="CB25" i="56"/>
  <c r="DI29" i="56"/>
  <c r="CB29" i="56"/>
  <c r="DH28" i="54"/>
  <c r="DI26" i="57"/>
  <c r="CB26" i="57"/>
  <c r="DH26" i="54"/>
  <c r="DI29" i="54"/>
  <c r="DI30" i="57"/>
  <c r="CB30" i="57"/>
  <c r="DI29" i="57"/>
  <c r="CB29" i="57"/>
  <c r="DM26" i="58"/>
  <c r="CF26" i="58"/>
  <c r="DI27" i="57"/>
  <c r="CB27" i="57"/>
  <c r="BW14" i="58"/>
  <c r="BW19" i="58"/>
  <c r="BW7" i="58"/>
  <c r="BW16" i="58"/>
  <c r="BW6" i="58"/>
  <c r="BW23" i="58"/>
  <c r="BW4" i="58"/>
  <c r="BW22" i="58"/>
  <c r="BW24" i="58"/>
  <c r="BW21" i="58"/>
  <c r="BW5" i="58"/>
  <c r="BW17" i="58"/>
  <c r="BW12" i="58"/>
  <c r="BW20" i="58"/>
  <c r="BW11" i="58"/>
  <c r="BW3" i="58"/>
  <c r="BW18" i="58"/>
  <c r="BW15" i="58"/>
  <c r="BW10" i="58"/>
  <c r="BW13" i="58"/>
  <c r="BW9" i="58"/>
  <c r="BW8" i="58"/>
  <c r="BT23" i="57"/>
  <c r="BT13" i="57"/>
  <c r="BT18" i="57"/>
  <c r="BT12" i="57"/>
  <c r="BT22" i="57"/>
  <c r="BT20" i="57"/>
  <c r="BV14" i="57"/>
  <c r="BT11" i="57"/>
  <c r="BU4" i="57"/>
  <c r="BT19" i="57"/>
  <c r="BT3" i="57"/>
  <c r="BT24" i="57"/>
  <c r="BT8" i="57"/>
  <c r="BU10" i="57"/>
  <c r="BT15" i="57"/>
  <c r="BT9" i="57"/>
  <c r="BV7" i="57"/>
  <c r="BT21" i="57"/>
  <c r="BT6" i="57"/>
  <c r="BU6" i="56"/>
  <c r="BU11" i="56"/>
  <c r="BU5" i="56"/>
  <c r="BU12" i="56"/>
  <c r="BU21" i="56"/>
  <c r="BU23" i="56"/>
  <c r="BU13" i="56"/>
  <c r="BU15" i="56"/>
  <c r="BU18" i="56"/>
  <c r="BU3" i="56"/>
  <c r="BU10" i="56"/>
  <c r="BU17" i="56"/>
  <c r="BU14" i="56"/>
  <c r="BU22" i="56"/>
  <c r="BV4" i="56"/>
  <c r="BU8" i="56"/>
  <c r="BU9" i="56"/>
  <c r="BU19" i="56"/>
  <c r="BU7" i="56"/>
  <c r="BU16" i="56"/>
  <c r="BU24" i="56"/>
  <c r="BU20" i="56"/>
  <c r="CS40" i="56" l="1"/>
  <c r="CS40" i="57"/>
  <c r="CU39" i="58"/>
  <c r="CS41" i="56"/>
  <c r="CS41" i="57"/>
  <c r="CU40" i="58"/>
  <c r="CS39" i="54"/>
  <c r="CS41" i="54"/>
  <c r="CS32" i="56"/>
  <c r="CS40" i="54"/>
  <c r="CS39" i="56"/>
  <c r="CU42" i="58"/>
  <c r="CU32" i="58"/>
  <c r="DO29" i="55"/>
  <c r="DO30" i="55"/>
  <c r="CS38" i="58"/>
  <c r="DZ38" i="58"/>
  <c r="CT38" i="58" s="1"/>
  <c r="DZ37" i="58"/>
  <c r="CT37" i="58" s="1"/>
  <c r="CS37" i="58"/>
  <c r="CR31" i="58"/>
  <c r="DY31" i="58"/>
  <c r="CS35" i="58"/>
  <c r="DZ35" i="58"/>
  <c r="CT35" i="58" s="1"/>
  <c r="CR33" i="58"/>
  <c r="DY33" i="58"/>
  <c r="CR34" i="58"/>
  <c r="DY34" i="58"/>
  <c r="CR36" i="58"/>
  <c r="DY36" i="58"/>
  <c r="CQ36" i="57"/>
  <c r="DX36" i="57"/>
  <c r="CR36" i="57" s="1"/>
  <c r="CP34" i="57"/>
  <c r="DW34" i="57"/>
  <c r="CP35" i="57"/>
  <c r="DW35" i="57"/>
  <c r="CQ33" i="57"/>
  <c r="DX33" i="57"/>
  <c r="CR33" i="57" s="1"/>
  <c r="CP37" i="57"/>
  <c r="DW37" i="57"/>
  <c r="CP31" i="57"/>
  <c r="DW31" i="57"/>
  <c r="DX32" i="57"/>
  <c r="CR32" i="57" s="1"/>
  <c r="CQ32" i="57"/>
  <c r="CQ38" i="57"/>
  <c r="DX38" i="57"/>
  <c r="CR38" i="57" s="1"/>
  <c r="CP31" i="56"/>
  <c r="DW31" i="56"/>
  <c r="CP36" i="56"/>
  <c r="DW36" i="56"/>
  <c r="CP37" i="56"/>
  <c r="DW37" i="56"/>
  <c r="CQ35" i="56"/>
  <c r="DX35" i="56"/>
  <c r="CR35" i="56" s="1"/>
  <c r="CQ38" i="56"/>
  <c r="DX38" i="56"/>
  <c r="CR38" i="56" s="1"/>
  <c r="CQ33" i="56"/>
  <c r="DX33" i="56"/>
  <c r="CR33" i="56" s="1"/>
  <c r="CP34" i="56"/>
  <c r="DW34" i="56"/>
  <c r="CP36" i="54"/>
  <c r="DW36" i="54"/>
  <c r="CP32" i="54"/>
  <c r="DW32" i="54"/>
  <c r="CP35" i="54"/>
  <c r="DW35" i="54"/>
  <c r="CP37" i="54"/>
  <c r="DW37" i="54"/>
  <c r="CP34" i="54"/>
  <c r="DW34" i="54"/>
  <c r="CP31" i="54"/>
  <c r="DW31" i="54"/>
  <c r="CQ33" i="54"/>
  <c r="DX33" i="54"/>
  <c r="CR33" i="54" s="1"/>
  <c r="CP38" i="54"/>
  <c r="DW38" i="54"/>
  <c r="DJ29" i="57"/>
  <c r="CC29" i="57"/>
  <c r="DJ26" i="57"/>
  <c r="CC26" i="57"/>
  <c r="DJ25" i="54"/>
  <c r="DJ28" i="56"/>
  <c r="CC28" i="56"/>
  <c r="DJ26" i="56"/>
  <c r="CC26" i="56"/>
  <c r="DI28" i="54"/>
  <c r="DL29" i="58"/>
  <c r="CE29" i="58"/>
  <c r="DJ30" i="57"/>
  <c r="CC30" i="57"/>
  <c r="DI30" i="54"/>
  <c r="DJ27" i="54"/>
  <c r="DJ27" i="57"/>
  <c r="CC27" i="57"/>
  <c r="DJ29" i="54"/>
  <c r="DJ29" i="56"/>
  <c r="CC29" i="56"/>
  <c r="DL25" i="58"/>
  <c r="CE25" i="58"/>
  <c r="DJ28" i="57"/>
  <c r="CC28" i="57"/>
  <c r="DJ27" i="56"/>
  <c r="CC27" i="56"/>
  <c r="DN26" i="58"/>
  <c r="CG26" i="58"/>
  <c r="DI26" i="54"/>
  <c r="DJ25" i="56"/>
  <c r="CC25" i="56"/>
  <c r="DJ25" i="57"/>
  <c r="CC25" i="57"/>
  <c r="DL30" i="58"/>
  <c r="CE30" i="58"/>
  <c r="DJ30" i="56"/>
  <c r="CC30" i="56"/>
  <c r="BX14" i="58"/>
  <c r="BX19" i="58"/>
  <c r="BX9" i="58"/>
  <c r="BX18" i="58"/>
  <c r="BX12" i="58"/>
  <c r="BX24" i="58"/>
  <c r="BX6" i="58"/>
  <c r="BX13" i="58"/>
  <c r="BX3" i="58"/>
  <c r="BX17" i="58"/>
  <c r="BX22" i="58"/>
  <c r="AL26" i="53" s="1"/>
  <c r="BX8" i="58"/>
  <c r="BX10" i="58"/>
  <c r="BX11" i="58"/>
  <c r="BX5" i="58"/>
  <c r="BX4" i="58"/>
  <c r="BX16" i="58"/>
  <c r="BX15" i="58"/>
  <c r="BX20" i="58"/>
  <c r="BX21" i="58"/>
  <c r="BX23" i="58"/>
  <c r="BX7" i="58"/>
  <c r="BU12" i="57"/>
  <c r="BU9" i="57"/>
  <c r="BW14" i="57"/>
  <c r="BU8" i="57"/>
  <c r="BU19" i="57"/>
  <c r="BU20" i="57"/>
  <c r="BU18" i="57"/>
  <c r="BU3" i="57"/>
  <c r="BU6" i="57"/>
  <c r="BU15" i="57"/>
  <c r="BU21" i="57"/>
  <c r="BV4" i="57"/>
  <c r="BU13" i="57"/>
  <c r="BU24" i="57"/>
  <c r="BU11" i="57"/>
  <c r="BU23" i="57"/>
  <c r="BU22" i="57"/>
  <c r="BW7" i="57"/>
  <c r="BV10" i="57"/>
  <c r="BV6" i="56"/>
  <c r="BV16" i="56"/>
  <c r="BV22" i="56"/>
  <c r="AJ26" i="53" s="1"/>
  <c r="BV15" i="56"/>
  <c r="BV12" i="56"/>
  <c r="BV5" i="56"/>
  <c r="BW4" i="56"/>
  <c r="BV14" i="56"/>
  <c r="BV3" i="56"/>
  <c r="BV18" i="56"/>
  <c r="BV23" i="56"/>
  <c r="BV13" i="56"/>
  <c r="BV20" i="56"/>
  <c r="BV9" i="56"/>
  <c r="BV17" i="56"/>
  <c r="BV11" i="56"/>
  <c r="BV7" i="56"/>
  <c r="BV21" i="56"/>
  <c r="BV24" i="56"/>
  <c r="BV19" i="56"/>
  <c r="BV8" i="56"/>
  <c r="BV10" i="56"/>
  <c r="CS35" i="56" l="1"/>
  <c r="AP39" i="53" s="1"/>
  <c r="CS38" i="57"/>
  <c r="AQ42" i="53" s="1"/>
  <c r="CS33" i="57"/>
  <c r="CS38" i="56"/>
  <c r="AP42" i="53" s="1"/>
  <c r="CS36" i="57"/>
  <c r="AQ40" i="53" s="1"/>
  <c r="CU35" i="58"/>
  <c r="AR39" i="53" s="1"/>
  <c r="CS33" i="54"/>
  <c r="CS33" i="56"/>
  <c r="CU38" i="58"/>
  <c r="AR42" i="53" s="1"/>
  <c r="DP30" i="55"/>
  <c r="DP29" i="55"/>
  <c r="CS36" i="58"/>
  <c r="DZ36" i="58"/>
  <c r="CT36" i="58" s="1"/>
  <c r="CS31" i="58"/>
  <c r="DZ31" i="58"/>
  <c r="CT31" i="58" s="1"/>
  <c r="CU37" i="58"/>
  <c r="AR41" i="53" s="1"/>
  <c r="CS34" i="58"/>
  <c r="DZ34" i="58"/>
  <c r="CT34" i="58" s="1"/>
  <c r="CS33" i="58"/>
  <c r="DZ33" i="58"/>
  <c r="CT33" i="58" s="1"/>
  <c r="CQ35" i="57"/>
  <c r="DX35" i="57"/>
  <c r="CR35" i="57" s="1"/>
  <c r="CS32" i="57"/>
  <c r="AQ36" i="53" s="1"/>
  <c r="CQ31" i="57"/>
  <c r="DX31" i="57"/>
  <c r="CR31" i="57" s="1"/>
  <c r="CQ34" i="57"/>
  <c r="DX34" i="57"/>
  <c r="CR34" i="57" s="1"/>
  <c r="CQ37" i="57"/>
  <c r="DX37" i="57"/>
  <c r="CR37" i="57" s="1"/>
  <c r="CQ34" i="56"/>
  <c r="DX34" i="56"/>
  <c r="CR34" i="56" s="1"/>
  <c r="CQ37" i="56"/>
  <c r="DX37" i="56"/>
  <c r="CR37" i="56" s="1"/>
  <c r="DX36" i="56"/>
  <c r="CR36" i="56" s="1"/>
  <c r="CQ36" i="56"/>
  <c r="DX31" i="56"/>
  <c r="CR31" i="56" s="1"/>
  <c r="CQ31" i="56"/>
  <c r="CQ38" i="54"/>
  <c r="DX38" i="54"/>
  <c r="CR38" i="54" s="1"/>
  <c r="DX37" i="54"/>
  <c r="CR37" i="54" s="1"/>
  <c r="CQ37" i="54"/>
  <c r="CQ35" i="54"/>
  <c r="DX35" i="54"/>
  <c r="CR35" i="54" s="1"/>
  <c r="CQ31" i="54"/>
  <c r="DX31" i="54"/>
  <c r="CR31" i="54" s="1"/>
  <c r="CQ32" i="54"/>
  <c r="DX32" i="54"/>
  <c r="CR32" i="54" s="1"/>
  <c r="CQ34" i="54"/>
  <c r="DX34" i="54"/>
  <c r="CR34" i="54" s="1"/>
  <c r="CQ36" i="54"/>
  <c r="DX36" i="54"/>
  <c r="CR36" i="54" s="1"/>
  <c r="DK25" i="57"/>
  <c r="CD25" i="57"/>
  <c r="DK27" i="56"/>
  <c r="CD27" i="56"/>
  <c r="DK29" i="54"/>
  <c r="DK30" i="57"/>
  <c r="CD30" i="57"/>
  <c r="DK28" i="56"/>
  <c r="CD28" i="56"/>
  <c r="DK28" i="57"/>
  <c r="CD28" i="57"/>
  <c r="DM29" i="58"/>
  <c r="CF29" i="58"/>
  <c r="DK25" i="54"/>
  <c r="DK25" i="56"/>
  <c r="CD25" i="56"/>
  <c r="DK30" i="56"/>
  <c r="CD30" i="56"/>
  <c r="DJ26" i="54"/>
  <c r="DM25" i="58"/>
  <c r="CF25" i="58"/>
  <c r="DK27" i="54"/>
  <c r="DJ28" i="54"/>
  <c r="DK26" i="57"/>
  <c r="CD26" i="57"/>
  <c r="DK27" i="57"/>
  <c r="CD27" i="57"/>
  <c r="DM30" i="58"/>
  <c r="CF30" i="58"/>
  <c r="DO26" i="58"/>
  <c r="CH26" i="58"/>
  <c r="DK29" i="56"/>
  <c r="CD29" i="56"/>
  <c r="DJ30" i="54"/>
  <c r="DK26" i="56"/>
  <c r="CD26" i="56"/>
  <c r="DK29" i="57"/>
  <c r="CD29" i="57"/>
  <c r="BY14" i="58"/>
  <c r="BY19" i="58"/>
  <c r="BY16" i="58"/>
  <c r="BY17" i="58"/>
  <c r="BY24" i="58"/>
  <c r="BY21" i="58"/>
  <c r="BY20" i="58"/>
  <c r="BY4" i="58"/>
  <c r="BY8" i="58"/>
  <c r="BY3" i="58"/>
  <c r="BY12" i="58"/>
  <c r="BY7" i="58"/>
  <c r="BY15" i="58"/>
  <c r="BY5" i="58"/>
  <c r="BY13" i="58"/>
  <c r="BY18" i="58"/>
  <c r="BY10" i="58"/>
  <c r="BY23" i="58"/>
  <c r="BY11" i="58"/>
  <c r="BY22" i="58"/>
  <c r="BY6" i="58"/>
  <c r="BY9" i="58"/>
  <c r="BV3" i="57"/>
  <c r="BV23" i="57"/>
  <c r="BV13" i="57"/>
  <c r="BV21" i="57"/>
  <c r="BV18" i="57"/>
  <c r="BX14" i="57"/>
  <c r="BV8" i="57"/>
  <c r="BW10" i="57"/>
  <c r="BX7" i="57"/>
  <c r="BV11" i="57"/>
  <c r="BV15" i="57"/>
  <c r="BV20" i="57"/>
  <c r="BV9" i="57"/>
  <c r="BV19" i="57"/>
  <c r="BW4" i="57"/>
  <c r="BV6" i="57"/>
  <c r="BV24" i="57"/>
  <c r="BV22" i="57"/>
  <c r="AK26" i="53" s="1"/>
  <c r="BV12" i="57"/>
  <c r="BW6" i="56"/>
  <c r="BW20" i="56"/>
  <c r="BW23" i="56"/>
  <c r="BW8" i="56"/>
  <c r="BW21" i="56"/>
  <c r="BW19" i="56"/>
  <c r="BW13" i="56"/>
  <c r="BW16" i="56"/>
  <c r="BW17" i="56"/>
  <c r="BW14" i="56"/>
  <c r="BW5" i="56"/>
  <c r="BW11" i="56"/>
  <c r="BW22" i="56"/>
  <c r="BW24" i="56"/>
  <c r="BW18" i="56"/>
  <c r="BW9" i="56"/>
  <c r="BW12" i="56"/>
  <c r="BW10" i="56"/>
  <c r="BW7" i="56"/>
  <c r="BW3" i="56"/>
  <c r="BX4" i="56"/>
  <c r="BW15" i="56"/>
  <c r="AL15" i="53" l="1"/>
  <c r="AJ15" i="53"/>
  <c r="CS34" i="57"/>
  <c r="AQ38" i="53" s="1"/>
  <c r="CU36" i="58"/>
  <c r="AR36" i="53" s="1"/>
  <c r="AR40" i="53"/>
  <c r="CS32" i="54"/>
  <c r="CS38" i="54"/>
  <c r="AN42" i="53" s="1"/>
  <c r="AS42" i="53" s="1"/>
  <c r="CU31" i="58"/>
  <c r="CS31" i="57"/>
  <c r="CS35" i="57"/>
  <c r="AQ39" i="53" s="1"/>
  <c r="CS31" i="56"/>
  <c r="CU34" i="58"/>
  <c r="DQ29" i="55"/>
  <c r="DQ30" i="55"/>
  <c r="CS36" i="54"/>
  <c r="AN40" i="53" s="1"/>
  <c r="CS35" i="54"/>
  <c r="AN39" i="53" s="1"/>
  <c r="CS37" i="54"/>
  <c r="AN41" i="53" s="1"/>
  <c r="CU33" i="58"/>
  <c r="AR37" i="53" s="1"/>
  <c r="CS37" i="57"/>
  <c r="CS36" i="56"/>
  <c r="CS37" i="56"/>
  <c r="AP41" i="53" s="1"/>
  <c r="CS34" i="56"/>
  <c r="AP38" i="53" s="1"/>
  <c r="CS31" i="54"/>
  <c r="CS34" i="54"/>
  <c r="AN38" i="53" s="1"/>
  <c r="DN25" i="58"/>
  <c r="CG25" i="58"/>
  <c r="DL29" i="56"/>
  <c r="CE29" i="56"/>
  <c r="DL26" i="57"/>
  <c r="CE26" i="57"/>
  <c r="DK26" i="54"/>
  <c r="DN29" i="58"/>
  <c r="CG29" i="58"/>
  <c r="DL29" i="54"/>
  <c r="DL30" i="57"/>
  <c r="CE30" i="57"/>
  <c r="DK30" i="54"/>
  <c r="DL29" i="57"/>
  <c r="CE29" i="57"/>
  <c r="DP26" i="58"/>
  <c r="CI26" i="58"/>
  <c r="DK28" i="54"/>
  <c r="DL30" i="56"/>
  <c r="CE30" i="56"/>
  <c r="DL28" i="57"/>
  <c r="CE28" i="57"/>
  <c r="DL27" i="56"/>
  <c r="CE27" i="56"/>
  <c r="DL27" i="57"/>
  <c r="CE27" i="57"/>
  <c r="DL25" i="54"/>
  <c r="DL26" i="56"/>
  <c r="CE26" i="56"/>
  <c r="DN30" i="58"/>
  <c r="CG30" i="58"/>
  <c r="DL27" i="54"/>
  <c r="DL25" i="56"/>
  <c r="CE25" i="56"/>
  <c r="DL28" i="56"/>
  <c r="CE28" i="56"/>
  <c r="DL25" i="57"/>
  <c r="CE25" i="57"/>
  <c r="AD5" i="57"/>
  <c r="V5" i="57"/>
  <c r="N5" i="57"/>
  <c r="BV5" i="57" s="1"/>
  <c r="AC5" i="57"/>
  <c r="U5" i="57"/>
  <c r="M5" i="57"/>
  <c r="BU5" i="57" s="1"/>
  <c r="AJ5" i="57"/>
  <c r="AB5" i="57"/>
  <c r="T5" i="57"/>
  <c r="L5" i="57"/>
  <c r="BT5" i="57" s="1"/>
  <c r="AI5" i="57"/>
  <c r="AA5" i="57"/>
  <c r="S5" i="57"/>
  <c r="K5" i="57"/>
  <c r="BS5" i="57" s="1"/>
  <c r="AG5" i="57"/>
  <c r="Y5" i="57"/>
  <c r="Q5" i="57"/>
  <c r="I5" i="57"/>
  <c r="BQ5" i="57" s="1"/>
  <c r="R5" i="57"/>
  <c r="P5" i="57"/>
  <c r="AF5" i="57"/>
  <c r="AH5" i="57"/>
  <c r="O5" i="57"/>
  <c r="BW5" i="57" s="1"/>
  <c r="J5" i="57"/>
  <c r="BR5" i="57" s="1"/>
  <c r="AE5" i="57"/>
  <c r="H5" i="57"/>
  <c r="BP5" i="57" s="1"/>
  <c r="Z5" i="57"/>
  <c r="G5" i="57"/>
  <c r="X5" i="57"/>
  <c r="W5" i="57"/>
  <c r="BZ14" i="58"/>
  <c r="BZ19" i="58"/>
  <c r="BZ22" i="58"/>
  <c r="BZ10" i="58"/>
  <c r="BZ5" i="58"/>
  <c r="BZ3" i="58"/>
  <c r="BZ21" i="58"/>
  <c r="BZ11" i="58"/>
  <c r="BZ18" i="58"/>
  <c r="BZ15" i="58"/>
  <c r="BZ8" i="58"/>
  <c r="BZ24" i="58"/>
  <c r="BZ9" i="58"/>
  <c r="BZ13" i="58"/>
  <c r="BZ7" i="58"/>
  <c r="BZ4" i="58"/>
  <c r="BZ17" i="58"/>
  <c r="BZ16" i="58"/>
  <c r="BZ6" i="58"/>
  <c r="BZ23" i="58"/>
  <c r="BZ12" i="58"/>
  <c r="BZ20" i="58"/>
  <c r="BW24" i="57"/>
  <c r="BW9" i="57"/>
  <c r="BW11" i="57"/>
  <c r="BW8" i="57"/>
  <c r="BW13" i="57"/>
  <c r="BW6" i="57"/>
  <c r="BW20" i="57"/>
  <c r="BY7" i="57"/>
  <c r="BY14" i="57"/>
  <c r="BW23" i="57"/>
  <c r="BW12" i="57"/>
  <c r="BX4" i="57"/>
  <c r="BW15" i="57"/>
  <c r="BW18" i="57"/>
  <c r="BX10" i="57"/>
  <c r="BW21" i="57"/>
  <c r="BW22" i="57"/>
  <c r="BW19" i="57"/>
  <c r="BW3" i="57"/>
  <c r="BX6" i="56"/>
  <c r="BX3" i="56"/>
  <c r="BX22" i="56"/>
  <c r="BX16" i="56"/>
  <c r="BX17" i="56"/>
  <c r="BX7" i="56"/>
  <c r="BX12" i="56"/>
  <c r="BX18" i="56"/>
  <c r="BX23" i="56"/>
  <c r="BX11" i="56"/>
  <c r="BX24" i="56"/>
  <c r="BX5" i="56"/>
  <c r="BX19" i="56"/>
  <c r="BX8" i="56"/>
  <c r="BX13" i="56"/>
  <c r="BX15" i="56"/>
  <c r="BX10" i="56"/>
  <c r="BX9" i="56"/>
  <c r="BX20" i="56"/>
  <c r="BX21" i="56"/>
  <c r="BY4" i="56"/>
  <c r="BX14" i="56"/>
  <c r="AR38" i="53" l="1"/>
  <c r="AS38" i="53" s="1"/>
  <c r="AR32" i="53"/>
  <c r="AP35" i="53"/>
  <c r="AQ35" i="53"/>
  <c r="AS39" i="53"/>
  <c r="AN35" i="53"/>
  <c r="AR35" i="53"/>
  <c r="AR31" i="53"/>
  <c r="AP40" i="53"/>
  <c r="AS40" i="53" s="1"/>
  <c r="L42" i="62" s="1"/>
  <c r="AP36" i="53"/>
  <c r="AN36" i="53"/>
  <c r="AQ41" i="53"/>
  <c r="AS41" i="53" s="1"/>
  <c r="AQ37" i="53"/>
  <c r="AN37" i="53"/>
  <c r="AP37" i="53"/>
  <c r="DR30" i="55"/>
  <c r="DR29" i="55"/>
  <c r="DM25" i="56"/>
  <c r="CF25" i="56"/>
  <c r="DM25" i="54"/>
  <c r="DM30" i="56"/>
  <c r="CF30" i="56"/>
  <c r="DL30" i="54"/>
  <c r="DL26" i="54"/>
  <c r="DM27" i="57"/>
  <c r="CF27" i="57"/>
  <c r="DM27" i="54"/>
  <c r="DL28" i="54"/>
  <c r="DM25" i="57"/>
  <c r="CF25" i="57"/>
  <c r="DO30" i="58"/>
  <c r="CH30" i="58"/>
  <c r="DM27" i="56"/>
  <c r="CF27" i="56"/>
  <c r="DQ26" i="58"/>
  <c r="CJ26" i="58"/>
  <c r="DM29" i="54"/>
  <c r="DM29" i="56"/>
  <c r="CF29" i="56"/>
  <c r="DM30" i="57"/>
  <c r="CF30" i="57"/>
  <c r="DM26" i="57"/>
  <c r="CF26" i="57"/>
  <c r="DM28" i="56"/>
  <c r="CF28" i="56"/>
  <c r="DM26" i="56"/>
  <c r="CF26" i="56"/>
  <c r="DM28" i="57"/>
  <c r="CF28" i="57"/>
  <c r="DM29" i="57"/>
  <c r="CF29" i="57"/>
  <c r="DO29" i="58"/>
  <c r="CH29" i="58"/>
  <c r="DO25" i="58"/>
  <c r="CH25" i="58"/>
  <c r="CA14" i="58"/>
  <c r="CA19" i="58"/>
  <c r="CA17" i="58"/>
  <c r="CA15" i="58"/>
  <c r="CA3" i="58"/>
  <c r="CA9" i="58"/>
  <c r="CA23" i="58"/>
  <c r="CA4" i="58"/>
  <c r="CA18" i="58"/>
  <c r="CA5" i="58"/>
  <c r="CA20" i="58"/>
  <c r="CA6" i="58"/>
  <c r="CA7" i="58"/>
  <c r="CA24" i="58"/>
  <c r="CA11" i="58"/>
  <c r="CA10" i="58"/>
  <c r="CA12" i="58"/>
  <c r="CA16" i="58"/>
  <c r="CA13" i="58"/>
  <c r="CA8" i="58"/>
  <c r="CA21" i="58"/>
  <c r="CA22" i="58"/>
  <c r="BM5" i="57"/>
  <c r="BK5" i="57"/>
  <c r="AX5" i="57"/>
  <c r="AY5" i="57"/>
  <c r="BE5" i="57"/>
  <c r="BC5" i="57"/>
  <c r="AS5" i="57"/>
  <c r="BF5" i="57"/>
  <c r="BO5" i="57"/>
  <c r="AW5" i="57"/>
  <c r="AU5" i="57"/>
  <c r="BN5" i="57"/>
  <c r="BA5" i="57"/>
  <c r="AR5" i="57"/>
  <c r="AO5" i="57"/>
  <c r="AM5" i="57"/>
  <c r="AQ5" i="57"/>
  <c r="BL5" i="57"/>
  <c r="BJ5" i="57"/>
  <c r="AK5" i="53" s="1"/>
  <c r="BI5" i="57"/>
  <c r="BH5" i="57"/>
  <c r="BD5" i="57"/>
  <c r="BB5" i="57"/>
  <c r="AP5" i="57"/>
  <c r="AL5" i="57"/>
  <c r="AZ5" i="57"/>
  <c r="AV5" i="57"/>
  <c r="AT5" i="57"/>
  <c r="BG5" i="57"/>
  <c r="AN5" i="57"/>
  <c r="AK5" i="57"/>
  <c r="BY4" i="57"/>
  <c r="BZ7" i="57"/>
  <c r="BX8" i="57"/>
  <c r="BX12" i="57"/>
  <c r="BX22" i="57"/>
  <c r="BX18" i="57"/>
  <c r="BX20" i="57"/>
  <c r="BX11" i="57"/>
  <c r="BX3" i="57"/>
  <c r="BX21" i="57"/>
  <c r="BX23" i="57"/>
  <c r="BX6" i="57"/>
  <c r="BX9" i="57"/>
  <c r="BX19" i="57"/>
  <c r="BZ14" i="57"/>
  <c r="BX5" i="57"/>
  <c r="BY10" i="57"/>
  <c r="BX15" i="57"/>
  <c r="BX13" i="57"/>
  <c r="BX24" i="57"/>
  <c r="BY6" i="56"/>
  <c r="BY21" i="56"/>
  <c r="BY19" i="56"/>
  <c r="BY11" i="56"/>
  <c r="BY16" i="56"/>
  <c r="BY17" i="56"/>
  <c r="BY20" i="56"/>
  <c r="BY13" i="56"/>
  <c r="BY5" i="56"/>
  <c r="BY23" i="56"/>
  <c r="BY9" i="56"/>
  <c r="BY12" i="56"/>
  <c r="BY3" i="56"/>
  <c r="BY18" i="56"/>
  <c r="BY14" i="56"/>
  <c r="BY24" i="56"/>
  <c r="BY22" i="56"/>
  <c r="BY10" i="56"/>
  <c r="BY7" i="56"/>
  <c r="BZ4" i="56"/>
  <c r="BY15" i="56"/>
  <c r="BY8" i="56"/>
  <c r="L41" i="62" l="1"/>
  <c r="L40" i="62"/>
  <c r="AS36" i="53"/>
  <c r="AS37" i="53"/>
  <c r="L39" i="62" s="1"/>
  <c r="AS35" i="53"/>
  <c r="DS29" i="55"/>
  <c r="DS30" i="55"/>
  <c r="DN30" i="57"/>
  <c r="CG30" i="57"/>
  <c r="DN29" i="57"/>
  <c r="CG29" i="57"/>
  <c r="DN26" i="57"/>
  <c r="CG26" i="57"/>
  <c r="DR26" i="58"/>
  <c r="CK26" i="58"/>
  <c r="DM28" i="54"/>
  <c r="DM30" i="54"/>
  <c r="DN27" i="54"/>
  <c r="DP25" i="58"/>
  <c r="CI25" i="58"/>
  <c r="DN26" i="56"/>
  <c r="CG26" i="56"/>
  <c r="DN29" i="56"/>
  <c r="CG29" i="56"/>
  <c r="DP30" i="58"/>
  <c r="CI30" i="58"/>
  <c r="DN27" i="57"/>
  <c r="CG27" i="57"/>
  <c r="DN25" i="54"/>
  <c r="DN28" i="57"/>
  <c r="CG28" i="57"/>
  <c r="DN30" i="56"/>
  <c r="CG30" i="56"/>
  <c r="DN27" i="56"/>
  <c r="CG27" i="56"/>
  <c r="DP29" i="58"/>
  <c r="CI29" i="58"/>
  <c r="DN28" i="56"/>
  <c r="CG28" i="56"/>
  <c r="DN29" i="54"/>
  <c r="DN25" i="57"/>
  <c r="CG25" i="57"/>
  <c r="DM26" i="54"/>
  <c r="DN25" i="56"/>
  <c r="CG25" i="56"/>
  <c r="CB14" i="58"/>
  <c r="CB19" i="58"/>
  <c r="CB8" i="58"/>
  <c r="CB10" i="58"/>
  <c r="CB6" i="58"/>
  <c r="CB4" i="58"/>
  <c r="CB15" i="58"/>
  <c r="CB20" i="58"/>
  <c r="CB13" i="58"/>
  <c r="CB11" i="58"/>
  <c r="CB23" i="58"/>
  <c r="CB22" i="58"/>
  <c r="CB16" i="58"/>
  <c r="CB24" i="58"/>
  <c r="CB5" i="58"/>
  <c r="CB9" i="58"/>
  <c r="CB17" i="58"/>
  <c r="CB21" i="58"/>
  <c r="CB12" i="58"/>
  <c r="CB7" i="58"/>
  <c r="CB18" i="58"/>
  <c r="CB3" i="58"/>
  <c r="BY15" i="57"/>
  <c r="BY19" i="57"/>
  <c r="BY20" i="57"/>
  <c r="BY8" i="57"/>
  <c r="CA7" i="57"/>
  <c r="BZ10" i="57"/>
  <c r="BY9" i="57"/>
  <c r="BY21" i="57"/>
  <c r="BY18" i="57"/>
  <c r="BY6" i="57"/>
  <c r="BY22" i="57"/>
  <c r="BY24" i="57"/>
  <c r="BY5" i="57"/>
  <c r="BY3" i="57"/>
  <c r="BZ4" i="57"/>
  <c r="BY13" i="57"/>
  <c r="CA14" i="57"/>
  <c r="BY23" i="57"/>
  <c r="BY11" i="57"/>
  <c r="BY12" i="57"/>
  <c r="BZ6" i="56"/>
  <c r="BZ14" i="56"/>
  <c r="BZ9" i="56"/>
  <c r="BZ15" i="56"/>
  <c r="CA4" i="56"/>
  <c r="BZ3" i="56"/>
  <c r="BZ5" i="56"/>
  <c r="BZ20" i="56"/>
  <c r="BZ21" i="56"/>
  <c r="BZ24" i="56"/>
  <c r="BZ23" i="56"/>
  <c r="BZ13" i="56"/>
  <c r="BZ19" i="56"/>
  <c r="BZ7" i="56"/>
  <c r="BZ22" i="56"/>
  <c r="BZ12" i="56"/>
  <c r="BZ16" i="56"/>
  <c r="BZ18" i="56"/>
  <c r="BZ10" i="56"/>
  <c r="BZ8" i="56"/>
  <c r="BZ17" i="56"/>
  <c r="BZ11" i="56"/>
  <c r="L37" i="62" l="1"/>
  <c r="L38" i="62"/>
  <c r="DT30" i="55"/>
  <c r="DT29" i="55"/>
  <c r="DO25" i="57"/>
  <c r="CH25" i="57"/>
  <c r="DO27" i="56"/>
  <c r="CH27" i="56"/>
  <c r="DO27" i="57"/>
  <c r="CH27" i="57"/>
  <c r="DQ25" i="58"/>
  <c r="CJ25" i="58"/>
  <c r="DS26" i="58"/>
  <c r="CL26" i="58"/>
  <c r="DO30" i="56"/>
  <c r="CH30" i="56"/>
  <c r="DO26" i="57"/>
  <c r="CH26" i="57"/>
  <c r="DO25" i="56"/>
  <c r="CH25" i="56"/>
  <c r="DO28" i="56"/>
  <c r="CH28" i="56"/>
  <c r="DO28" i="57"/>
  <c r="CH28" i="57"/>
  <c r="DO29" i="56"/>
  <c r="CH29" i="56"/>
  <c r="DN30" i="54"/>
  <c r="DO29" i="57"/>
  <c r="CH29" i="57"/>
  <c r="DO29" i="54"/>
  <c r="DQ30" i="58"/>
  <c r="CJ30" i="58"/>
  <c r="DO27" i="54"/>
  <c r="DN26" i="54"/>
  <c r="DQ29" i="58"/>
  <c r="CJ29" i="58"/>
  <c r="DO25" i="54"/>
  <c r="DO26" i="56"/>
  <c r="CH26" i="56"/>
  <c r="DN28" i="54"/>
  <c r="DO30" i="57"/>
  <c r="CH30" i="57"/>
  <c r="CC14" i="58"/>
  <c r="CC19" i="58"/>
  <c r="CC18" i="58"/>
  <c r="CC17" i="58"/>
  <c r="CC16" i="58"/>
  <c r="CC11" i="58"/>
  <c r="CC4" i="58"/>
  <c r="CC7" i="58"/>
  <c r="CC9" i="58"/>
  <c r="CC22" i="58"/>
  <c r="CC13" i="58"/>
  <c r="CC6" i="58"/>
  <c r="CC10" i="58"/>
  <c r="CC12" i="58"/>
  <c r="CC5" i="58"/>
  <c r="CC20" i="58"/>
  <c r="CC3" i="58"/>
  <c r="CC21" i="58"/>
  <c r="CC24" i="58"/>
  <c r="CC23" i="58"/>
  <c r="CC15" i="58"/>
  <c r="CC8" i="58"/>
  <c r="BZ5" i="57"/>
  <c r="BZ15" i="57"/>
  <c r="BZ11" i="57"/>
  <c r="CA4" i="57"/>
  <c r="BZ22" i="57"/>
  <c r="BZ9" i="57"/>
  <c r="BZ20" i="57"/>
  <c r="CA10" i="57"/>
  <c r="CB14" i="57"/>
  <c r="BZ18" i="57"/>
  <c r="BZ13" i="57"/>
  <c r="BZ23" i="57"/>
  <c r="BZ3" i="57"/>
  <c r="BZ6" i="57"/>
  <c r="BZ19" i="57"/>
  <c r="CB7" i="57"/>
  <c r="BZ12" i="57"/>
  <c r="BZ24" i="57"/>
  <c r="BZ21" i="57"/>
  <c r="BZ8" i="57"/>
  <c r="CA6" i="56"/>
  <c r="CA19" i="56"/>
  <c r="CA17" i="56"/>
  <c r="CA16" i="56"/>
  <c r="CA20" i="56"/>
  <c r="CA8" i="56"/>
  <c r="CA12" i="56"/>
  <c r="CA13" i="56"/>
  <c r="CA5" i="56"/>
  <c r="CA15" i="56"/>
  <c r="CA24" i="56"/>
  <c r="CA10" i="56"/>
  <c r="CA22" i="56"/>
  <c r="CA3" i="56"/>
  <c r="CA14" i="56"/>
  <c r="CA11" i="56"/>
  <c r="CA9" i="56"/>
  <c r="CA23" i="56"/>
  <c r="CA18" i="56"/>
  <c r="CA7" i="56"/>
  <c r="CA21" i="56"/>
  <c r="CB4" i="56"/>
  <c r="DU29" i="55" l="1"/>
  <c r="DU30" i="55"/>
  <c r="DR25" i="58"/>
  <c r="CK25" i="58"/>
  <c r="DP25" i="54"/>
  <c r="DR30" i="58"/>
  <c r="CK30" i="58"/>
  <c r="DP29" i="56"/>
  <c r="CI29" i="56"/>
  <c r="DP26" i="57"/>
  <c r="CI26" i="57"/>
  <c r="DP27" i="57"/>
  <c r="CI27" i="57"/>
  <c r="DP25" i="56"/>
  <c r="CI25" i="56"/>
  <c r="DO30" i="54"/>
  <c r="DP30" i="57"/>
  <c r="CI30" i="57"/>
  <c r="DR29" i="58"/>
  <c r="CK29" i="58"/>
  <c r="DP29" i="54"/>
  <c r="DP28" i="57"/>
  <c r="CI28" i="57"/>
  <c r="DP30" i="56"/>
  <c r="CI30" i="56"/>
  <c r="DP27" i="56"/>
  <c r="CI27" i="56"/>
  <c r="DP26" i="56"/>
  <c r="CI26" i="56"/>
  <c r="DP27" i="54"/>
  <c r="DO28" i="54"/>
  <c r="DO26" i="54"/>
  <c r="DP29" i="57"/>
  <c r="CI29" i="57"/>
  <c r="DP28" i="56"/>
  <c r="CI28" i="56"/>
  <c r="DT26" i="58"/>
  <c r="CM26" i="58"/>
  <c r="DP25" i="57"/>
  <c r="CI25" i="57"/>
  <c r="CD14" i="58"/>
  <c r="CD19" i="58"/>
  <c r="CD23" i="58"/>
  <c r="CD20" i="58"/>
  <c r="CD11" i="58"/>
  <c r="CD22" i="58"/>
  <c r="CD24" i="58"/>
  <c r="CD10" i="58"/>
  <c r="CD9" i="58"/>
  <c r="CD16" i="58"/>
  <c r="CD8" i="58"/>
  <c r="CD21" i="58"/>
  <c r="CD5" i="58"/>
  <c r="CD6" i="58"/>
  <c r="CD7" i="58"/>
  <c r="CD17" i="58"/>
  <c r="CD15" i="58"/>
  <c r="CD3" i="58"/>
  <c r="CD12" i="58"/>
  <c r="CD13" i="58"/>
  <c r="CD4" i="58"/>
  <c r="CD18" i="58"/>
  <c r="CA21" i="57"/>
  <c r="CA23" i="57"/>
  <c r="CB4" i="57"/>
  <c r="CA19" i="57"/>
  <c r="CA24" i="57"/>
  <c r="CA13" i="57"/>
  <c r="CA20" i="57"/>
  <c r="CA11" i="57"/>
  <c r="CA18" i="57"/>
  <c r="CA12" i="57"/>
  <c r="CA6" i="57"/>
  <c r="CA9" i="57"/>
  <c r="CA15" i="57"/>
  <c r="CB10" i="57"/>
  <c r="CA8" i="57"/>
  <c r="CC14" i="57"/>
  <c r="CC7" i="57"/>
  <c r="CA3" i="57"/>
  <c r="CA22" i="57"/>
  <c r="CA5" i="57"/>
  <c r="CB6" i="56"/>
  <c r="CB11" i="56"/>
  <c r="CB10" i="56"/>
  <c r="CB24" i="56"/>
  <c r="CB5" i="56"/>
  <c r="CB8" i="56"/>
  <c r="CB20" i="56"/>
  <c r="CB16" i="56"/>
  <c r="CB23" i="56"/>
  <c r="CB3" i="56"/>
  <c r="CB7" i="56"/>
  <c r="CC6" i="56"/>
  <c r="CB21" i="56"/>
  <c r="CB22" i="56"/>
  <c r="CB12" i="56"/>
  <c r="CB18" i="56"/>
  <c r="CB19" i="56"/>
  <c r="CB14" i="56"/>
  <c r="CB13" i="56"/>
  <c r="CC4" i="56"/>
  <c r="CB9" i="56"/>
  <c r="CB15" i="56"/>
  <c r="CB17" i="56"/>
  <c r="DV30" i="55" l="1"/>
  <c r="DV29" i="55"/>
  <c r="DQ28" i="56"/>
  <c r="CJ28" i="56"/>
  <c r="DQ27" i="54"/>
  <c r="DQ28" i="57"/>
  <c r="CJ28" i="57"/>
  <c r="DP30" i="54"/>
  <c r="DQ29" i="56"/>
  <c r="CJ29" i="56"/>
  <c r="DQ29" i="57"/>
  <c r="CJ29" i="57"/>
  <c r="DQ26" i="56"/>
  <c r="CJ26" i="56"/>
  <c r="DQ29" i="54"/>
  <c r="DQ25" i="56"/>
  <c r="CJ25" i="56"/>
  <c r="DS30" i="58"/>
  <c r="CL30" i="58"/>
  <c r="DQ25" i="57"/>
  <c r="CJ25" i="57"/>
  <c r="DP26" i="54"/>
  <c r="DQ27" i="56"/>
  <c r="CJ27" i="56"/>
  <c r="DS29" i="58"/>
  <c r="CL29" i="58"/>
  <c r="DQ27" i="57"/>
  <c r="CJ27" i="57"/>
  <c r="DQ25" i="54"/>
  <c r="DU26" i="58"/>
  <c r="CN26" i="58"/>
  <c r="DP28" i="54"/>
  <c r="DQ30" i="56"/>
  <c r="CJ30" i="56"/>
  <c r="DQ30" i="57"/>
  <c r="CJ30" i="57"/>
  <c r="DQ26" i="57"/>
  <c r="CJ26" i="57"/>
  <c r="DS25" i="58"/>
  <c r="CL25" i="58"/>
  <c r="CE14" i="58"/>
  <c r="CE19" i="58"/>
  <c r="CE17" i="58"/>
  <c r="CE13" i="58"/>
  <c r="CE21" i="58"/>
  <c r="CE9" i="58"/>
  <c r="CE22" i="58"/>
  <c r="CE12" i="58"/>
  <c r="CE7" i="58"/>
  <c r="CE8" i="58"/>
  <c r="CE10" i="58"/>
  <c r="CE11" i="58"/>
  <c r="CE18" i="58"/>
  <c r="CE3" i="58"/>
  <c r="CE6" i="58"/>
  <c r="CE24" i="58"/>
  <c r="CE20" i="58"/>
  <c r="CE4" i="58"/>
  <c r="CE15" i="58"/>
  <c r="CE5" i="58"/>
  <c r="CE16" i="58"/>
  <c r="CE23" i="58"/>
  <c r="CC10" i="57"/>
  <c r="CB12" i="57"/>
  <c r="CB20" i="57"/>
  <c r="CB13" i="57"/>
  <c r="CD7" i="57"/>
  <c r="CB15" i="57"/>
  <c r="CB23" i="57"/>
  <c r="CC4" i="57"/>
  <c r="CB9" i="57"/>
  <c r="CB5" i="57"/>
  <c r="CD14" i="57"/>
  <c r="CB18" i="57"/>
  <c r="CB24" i="57"/>
  <c r="CB3" i="57"/>
  <c r="CB22" i="57"/>
  <c r="CB8" i="57"/>
  <c r="CB6" i="57"/>
  <c r="CB11" i="57"/>
  <c r="CB19" i="57"/>
  <c r="CB21" i="57"/>
  <c r="CC17" i="56"/>
  <c r="CC10" i="56"/>
  <c r="CC15" i="56"/>
  <c r="CC12" i="56"/>
  <c r="CC7" i="56"/>
  <c r="CC5" i="56"/>
  <c r="CC13" i="56"/>
  <c r="CC11" i="56"/>
  <c r="CC9" i="56"/>
  <c r="CC14" i="56"/>
  <c r="CC18" i="56"/>
  <c r="CC21" i="56"/>
  <c r="CC3" i="56"/>
  <c r="CC8" i="56"/>
  <c r="CC22" i="56"/>
  <c r="CC16" i="56"/>
  <c r="CD4" i="56"/>
  <c r="CC23" i="56"/>
  <c r="CC24" i="56"/>
  <c r="CC19" i="56"/>
  <c r="CD6" i="56"/>
  <c r="CC20" i="56"/>
  <c r="DW29" i="55" l="1"/>
  <c r="DW30" i="55"/>
  <c r="DR30" i="57"/>
  <c r="CK30" i="57"/>
  <c r="DR30" i="56"/>
  <c r="CK30" i="56"/>
  <c r="DR27" i="57"/>
  <c r="CK27" i="57"/>
  <c r="DR25" i="57"/>
  <c r="CK25" i="57"/>
  <c r="DR26" i="56"/>
  <c r="CK26" i="56"/>
  <c r="DR28" i="57"/>
  <c r="CK28" i="57"/>
  <c r="DR25" i="54"/>
  <c r="DQ30" i="54"/>
  <c r="DT25" i="58"/>
  <c r="CM25" i="58"/>
  <c r="DQ28" i="54"/>
  <c r="DT29" i="58"/>
  <c r="CM29" i="58"/>
  <c r="DT30" i="58"/>
  <c r="CM30" i="58"/>
  <c r="DR29" i="57"/>
  <c r="CK29" i="57"/>
  <c r="DR27" i="54"/>
  <c r="DQ26" i="54"/>
  <c r="DR29" i="54"/>
  <c r="DR26" i="57"/>
  <c r="CK26" i="57"/>
  <c r="DV26" i="58"/>
  <c r="CO26" i="58"/>
  <c r="DR27" i="56"/>
  <c r="CK27" i="56"/>
  <c r="DR25" i="56"/>
  <c r="CK25" i="56"/>
  <c r="DR29" i="56"/>
  <c r="CK29" i="56"/>
  <c r="DR28" i="56"/>
  <c r="CK28" i="56"/>
  <c r="CF14" i="58"/>
  <c r="CF19" i="58"/>
  <c r="CF5" i="58"/>
  <c r="CF20" i="58"/>
  <c r="CF8" i="58"/>
  <c r="CF9" i="58"/>
  <c r="CF15" i="58"/>
  <c r="CF24" i="58"/>
  <c r="CF18" i="58"/>
  <c r="CF7" i="58"/>
  <c r="CF21" i="58"/>
  <c r="CF23" i="58"/>
  <c r="CF4" i="58"/>
  <c r="CF11" i="58"/>
  <c r="CF12" i="58"/>
  <c r="CF13" i="58"/>
  <c r="CF3" i="58"/>
  <c r="CF16" i="58"/>
  <c r="CF6" i="58"/>
  <c r="CF10" i="58"/>
  <c r="CF22" i="58"/>
  <c r="CF17" i="58"/>
  <c r="CC3" i="57"/>
  <c r="CC5" i="57"/>
  <c r="CC23" i="57"/>
  <c r="CC13" i="57"/>
  <c r="CC24" i="57"/>
  <c r="CC6" i="57"/>
  <c r="CC20" i="57"/>
  <c r="CC9" i="57"/>
  <c r="CC15" i="57"/>
  <c r="CC21" i="57"/>
  <c r="CC8" i="57"/>
  <c r="CC18" i="57"/>
  <c r="CC12" i="57"/>
  <c r="CD4" i="57"/>
  <c r="CC11" i="57"/>
  <c r="CC19" i="57"/>
  <c r="CC22" i="57"/>
  <c r="CE14" i="57"/>
  <c r="CE7" i="57"/>
  <c r="CD10" i="57"/>
  <c r="CD20" i="56"/>
  <c r="CD23" i="56"/>
  <c r="CD9" i="56"/>
  <c r="CD13" i="56"/>
  <c r="CD5" i="56"/>
  <c r="CD16" i="56"/>
  <c r="CD10" i="56"/>
  <c r="CD19" i="56"/>
  <c r="CD18" i="56"/>
  <c r="CD12" i="56"/>
  <c r="CE4" i="56"/>
  <c r="CD21" i="56"/>
  <c r="CD22" i="56"/>
  <c r="CD7" i="56"/>
  <c r="CD24" i="56"/>
  <c r="CD8" i="56"/>
  <c r="CD14" i="56"/>
  <c r="CD11" i="56"/>
  <c r="CD17" i="56"/>
  <c r="CE6" i="56"/>
  <c r="CD3" i="56"/>
  <c r="CD15" i="56"/>
  <c r="DX30" i="55" l="1"/>
  <c r="DX29" i="55"/>
  <c r="DS25" i="56"/>
  <c r="CL25" i="56"/>
  <c r="DS27" i="56"/>
  <c r="CL27" i="56"/>
  <c r="DR26" i="54"/>
  <c r="DU29" i="58"/>
  <c r="CN29" i="58"/>
  <c r="DS25" i="54"/>
  <c r="DS27" i="57"/>
  <c r="CL27" i="57"/>
  <c r="DU30" i="58"/>
  <c r="CN30" i="58"/>
  <c r="DS29" i="54"/>
  <c r="DS28" i="56"/>
  <c r="CL28" i="56"/>
  <c r="DW26" i="58"/>
  <c r="CP26" i="58"/>
  <c r="DS27" i="54"/>
  <c r="DR28" i="54"/>
  <c r="DS28" i="57"/>
  <c r="CL28" i="57"/>
  <c r="DS30" i="56"/>
  <c r="CL30" i="56"/>
  <c r="DR30" i="54"/>
  <c r="DS25" i="57"/>
  <c r="CL25" i="57"/>
  <c r="DS29" i="56"/>
  <c r="CL29" i="56"/>
  <c r="DS26" i="57"/>
  <c r="CL26" i="57"/>
  <c r="DS29" i="57"/>
  <c r="CL29" i="57"/>
  <c r="DU25" i="58"/>
  <c r="CN25" i="58"/>
  <c r="DS26" i="56"/>
  <c r="CL26" i="56"/>
  <c r="DS30" i="57"/>
  <c r="CL30" i="57"/>
  <c r="CG14" i="58"/>
  <c r="CG19" i="58"/>
  <c r="CG10" i="58"/>
  <c r="CG3" i="58"/>
  <c r="CG9" i="58"/>
  <c r="CG7" i="58"/>
  <c r="CG6" i="58"/>
  <c r="CG13" i="58"/>
  <c r="CG4" i="58"/>
  <c r="CG18" i="58"/>
  <c r="CG8" i="58"/>
  <c r="CG17" i="58"/>
  <c r="CG12" i="58"/>
  <c r="CG23" i="58"/>
  <c r="CG24" i="58"/>
  <c r="CG20" i="58"/>
  <c r="CG21" i="58"/>
  <c r="CG22" i="58"/>
  <c r="CG16" i="58"/>
  <c r="CG11" i="58"/>
  <c r="CG15" i="58"/>
  <c r="CG5" i="58"/>
  <c r="CF14" i="57"/>
  <c r="CE4" i="57"/>
  <c r="CD21" i="57"/>
  <c r="CD13" i="57"/>
  <c r="CD15" i="57"/>
  <c r="CD22" i="57"/>
  <c r="CD12" i="57"/>
  <c r="CD6" i="57"/>
  <c r="CD23" i="57"/>
  <c r="CE10" i="57"/>
  <c r="CD19" i="57"/>
  <c r="CD18" i="57"/>
  <c r="CD9" i="57"/>
  <c r="CD5" i="57"/>
  <c r="CF7" i="57"/>
  <c r="CD11" i="57"/>
  <c r="CD8" i="57"/>
  <c r="CD20" i="57"/>
  <c r="CD24" i="57"/>
  <c r="CD3" i="57"/>
  <c r="CE7" i="56"/>
  <c r="CE17" i="56"/>
  <c r="CE3" i="56"/>
  <c r="CE12" i="56"/>
  <c r="CE13" i="56"/>
  <c r="CE23" i="56"/>
  <c r="CE16" i="56"/>
  <c r="CE11" i="56"/>
  <c r="CE21" i="56"/>
  <c r="CE24" i="56"/>
  <c r="CE5" i="56"/>
  <c r="CE18" i="56"/>
  <c r="CE20" i="56"/>
  <c r="CE14" i="56"/>
  <c r="CE22" i="56"/>
  <c r="CF6" i="56"/>
  <c r="CF4" i="56"/>
  <c r="CE19" i="56"/>
  <c r="CE10" i="56"/>
  <c r="CE15" i="56"/>
  <c r="CE8" i="56"/>
  <c r="CE9" i="56"/>
  <c r="DY29" i="55" l="1"/>
  <c r="DY30" i="55"/>
  <c r="DV25" i="58"/>
  <c r="CO25" i="58"/>
  <c r="DT25" i="57"/>
  <c r="CM25" i="57"/>
  <c r="DS28" i="54"/>
  <c r="DT29" i="54"/>
  <c r="DV29" i="58"/>
  <c r="CO29" i="58"/>
  <c r="DT29" i="57"/>
  <c r="CM29" i="57"/>
  <c r="DS30" i="54"/>
  <c r="DT27" i="54"/>
  <c r="DV30" i="58"/>
  <c r="CO30" i="58"/>
  <c r="DS26" i="54"/>
  <c r="DT30" i="57"/>
  <c r="CM30" i="57"/>
  <c r="DT26" i="57"/>
  <c r="CM26" i="57"/>
  <c r="DT30" i="56"/>
  <c r="CM30" i="56"/>
  <c r="DX26" i="58"/>
  <c r="CQ26" i="58"/>
  <c r="DT27" i="57"/>
  <c r="CM27" i="57"/>
  <c r="DT27" i="56"/>
  <c r="CM27" i="56"/>
  <c r="DT26" i="56"/>
  <c r="CM26" i="56"/>
  <c r="DT29" i="56"/>
  <c r="CM29" i="56"/>
  <c r="DT28" i="57"/>
  <c r="CM28" i="57"/>
  <c r="DT28" i="56"/>
  <c r="CM28" i="56"/>
  <c r="DT25" i="54"/>
  <c r="DT25" i="56"/>
  <c r="CM25" i="56"/>
  <c r="CH14" i="58"/>
  <c r="CH19" i="58"/>
  <c r="CH11" i="58"/>
  <c r="CH20" i="58"/>
  <c r="CH18" i="58"/>
  <c r="CH7" i="58"/>
  <c r="CH16" i="58"/>
  <c r="CH24" i="58"/>
  <c r="CH17" i="58"/>
  <c r="CH4" i="58"/>
  <c r="CH9" i="58"/>
  <c r="CH5" i="58"/>
  <c r="CH22" i="58"/>
  <c r="CH23" i="58"/>
  <c r="CH13" i="58"/>
  <c r="CH3" i="58"/>
  <c r="CH15" i="58"/>
  <c r="CH21" i="58"/>
  <c r="CH12" i="58"/>
  <c r="CH8" i="58"/>
  <c r="CH6" i="58"/>
  <c r="CH10" i="58"/>
  <c r="CE20" i="57"/>
  <c r="CE5" i="57"/>
  <c r="CE19" i="57"/>
  <c r="CE12" i="57"/>
  <c r="CF10" i="57"/>
  <c r="CE8" i="57"/>
  <c r="CE22" i="57"/>
  <c r="CE21" i="57"/>
  <c r="CF4" i="57"/>
  <c r="CE3" i="57"/>
  <c r="CE11" i="57"/>
  <c r="CE9" i="57"/>
  <c r="CE23" i="57"/>
  <c r="CE15" i="57"/>
  <c r="CE24" i="57"/>
  <c r="CG7" i="57"/>
  <c r="CE18" i="57"/>
  <c r="CE6" i="57"/>
  <c r="CE13" i="57"/>
  <c r="CG14" i="57"/>
  <c r="CF8" i="56"/>
  <c r="CF21" i="56"/>
  <c r="CF12" i="56"/>
  <c r="CF19" i="56"/>
  <c r="CF20" i="56"/>
  <c r="CF15" i="56"/>
  <c r="CF16" i="56"/>
  <c r="CF18" i="56"/>
  <c r="CF3" i="56"/>
  <c r="CF14" i="56"/>
  <c r="CF11" i="56"/>
  <c r="CF24" i="56"/>
  <c r="CF23" i="56"/>
  <c r="CF13" i="56"/>
  <c r="CF10" i="56"/>
  <c r="CG4" i="56"/>
  <c r="CF5" i="56"/>
  <c r="CF17" i="56"/>
  <c r="CF9" i="56"/>
  <c r="CG6" i="56"/>
  <c r="CF22" i="56"/>
  <c r="CF7" i="56"/>
  <c r="DZ30" i="55" l="1"/>
  <c r="CS30" i="55"/>
  <c r="DZ29" i="55"/>
  <c r="DU28" i="56"/>
  <c r="CN28" i="56"/>
  <c r="DU27" i="56"/>
  <c r="CN27" i="56"/>
  <c r="DU26" i="57"/>
  <c r="CN26" i="57"/>
  <c r="DU27" i="54"/>
  <c r="DU29" i="54"/>
  <c r="DU28" i="57"/>
  <c r="CN28" i="57"/>
  <c r="DU27" i="57"/>
  <c r="CN27" i="57"/>
  <c r="DU30" i="57"/>
  <c r="CN30" i="57"/>
  <c r="DT30" i="54"/>
  <c r="DT28" i="54"/>
  <c r="DU25" i="56"/>
  <c r="CN25" i="56"/>
  <c r="DU29" i="56"/>
  <c r="CN29" i="56"/>
  <c r="DY26" i="58"/>
  <c r="CR26" i="58"/>
  <c r="DT26" i="54"/>
  <c r="DU29" i="57"/>
  <c r="CN29" i="57"/>
  <c r="DU25" i="57"/>
  <c r="CN25" i="57"/>
  <c r="DU25" i="54"/>
  <c r="DU26" i="56"/>
  <c r="CN26" i="56"/>
  <c r="DU30" i="56"/>
  <c r="CN30" i="56"/>
  <c r="DW30" i="58"/>
  <c r="CP30" i="58"/>
  <c r="DW29" i="58"/>
  <c r="CP29" i="58"/>
  <c r="DW25" i="58"/>
  <c r="CP25" i="58"/>
  <c r="CI14" i="58"/>
  <c r="CI19" i="58"/>
  <c r="CI8" i="58"/>
  <c r="CI3" i="58"/>
  <c r="CI5" i="58"/>
  <c r="CI4" i="58"/>
  <c r="CI7" i="58"/>
  <c r="CI12" i="58"/>
  <c r="CI13" i="58"/>
  <c r="CI17" i="58"/>
  <c r="CI18" i="58"/>
  <c r="CI10" i="58"/>
  <c r="CI21" i="58"/>
  <c r="CI23" i="58"/>
  <c r="CI24" i="58"/>
  <c r="CI20" i="58"/>
  <c r="CI9" i="58"/>
  <c r="CI6" i="58"/>
  <c r="CI15" i="58"/>
  <c r="CI22" i="58"/>
  <c r="CI16" i="58"/>
  <c r="CI11" i="58"/>
  <c r="CF6" i="57"/>
  <c r="CF15" i="57"/>
  <c r="CF3" i="57"/>
  <c r="CF8" i="57"/>
  <c r="CF18" i="57"/>
  <c r="CF23" i="57"/>
  <c r="CG4" i="57"/>
  <c r="CG10" i="57"/>
  <c r="CF19" i="57"/>
  <c r="CH14" i="57"/>
  <c r="CF5" i="57"/>
  <c r="CH7" i="57"/>
  <c r="CF9" i="57"/>
  <c r="CF21" i="57"/>
  <c r="CF13" i="57"/>
  <c r="CF24" i="57"/>
  <c r="CF11" i="57"/>
  <c r="CF22" i="57"/>
  <c r="CF12" i="57"/>
  <c r="CF20" i="57"/>
  <c r="CG7" i="56"/>
  <c r="CG9" i="56"/>
  <c r="CH4" i="56"/>
  <c r="CG3" i="56"/>
  <c r="CG8" i="56"/>
  <c r="CG23" i="56"/>
  <c r="CG11" i="56"/>
  <c r="CG16" i="56"/>
  <c r="CG18" i="56"/>
  <c r="CG15" i="56"/>
  <c r="CG22" i="56"/>
  <c r="CG17" i="56"/>
  <c r="CG24" i="56"/>
  <c r="CG20" i="56"/>
  <c r="CG10" i="56"/>
  <c r="CG12" i="56"/>
  <c r="CH6" i="56"/>
  <c r="CG13" i="56"/>
  <c r="CG14" i="56"/>
  <c r="CG19" i="56"/>
  <c r="CG5" i="56"/>
  <c r="CG21" i="56"/>
  <c r="C149" i="12"/>
  <c r="EA29" i="55" l="1"/>
  <c r="EA30" i="55"/>
  <c r="CT30" i="55"/>
  <c r="DX30" i="58"/>
  <c r="CQ30" i="58"/>
  <c r="DV25" i="57"/>
  <c r="CO25" i="57"/>
  <c r="DV29" i="56"/>
  <c r="CO29" i="56"/>
  <c r="DV30" i="57"/>
  <c r="CO30" i="57"/>
  <c r="DV27" i="54"/>
  <c r="DV30" i="56"/>
  <c r="CO30" i="56"/>
  <c r="DV29" i="57"/>
  <c r="CO29" i="57"/>
  <c r="DV25" i="56"/>
  <c r="CO25" i="56"/>
  <c r="DV27" i="57"/>
  <c r="CO27" i="57"/>
  <c r="DV26" i="57"/>
  <c r="CO26" i="57"/>
  <c r="DX25" i="58"/>
  <c r="CQ25" i="58"/>
  <c r="DV26" i="56"/>
  <c r="CO26" i="56"/>
  <c r="DU26" i="54"/>
  <c r="DU28" i="54"/>
  <c r="DV28" i="57"/>
  <c r="CO28" i="57"/>
  <c r="DV27" i="56"/>
  <c r="CO27" i="56"/>
  <c r="DX29" i="58"/>
  <c r="CQ29" i="58"/>
  <c r="DV25" i="54"/>
  <c r="DZ26" i="58"/>
  <c r="CT26" i="58" s="1"/>
  <c r="CS26" i="58"/>
  <c r="DU30" i="54"/>
  <c r="DV29" i="54"/>
  <c r="DV28" i="56"/>
  <c r="CO28" i="56"/>
  <c r="CJ14" i="58"/>
  <c r="CJ19" i="58"/>
  <c r="CJ22" i="58"/>
  <c r="CJ10" i="58"/>
  <c r="CJ4" i="58"/>
  <c r="CJ15" i="58"/>
  <c r="CJ13" i="58"/>
  <c r="CJ24" i="58"/>
  <c r="CJ5" i="58"/>
  <c r="CJ6" i="58"/>
  <c r="CJ11" i="58"/>
  <c r="CJ23" i="58"/>
  <c r="CJ18" i="58"/>
  <c r="CJ12" i="58"/>
  <c r="CJ3" i="58"/>
  <c r="CJ20" i="58"/>
  <c r="CJ16" i="58"/>
  <c r="CJ9" i="58"/>
  <c r="CJ21" i="58"/>
  <c r="CJ17" i="58"/>
  <c r="CJ7" i="58"/>
  <c r="CJ8" i="58"/>
  <c r="CG5" i="57"/>
  <c r="CH4" i="57"/>
  <c r="CG8" i="57"/>
  <c r="CG11" i="57"/>
  <c r="CG21" i="57"/>
  <c r="CI14" i="57"/>
  <c r="CG23" i="57"/>
  <c r="CG3" i="57"/>
  <c r="CG22" i="57"/>
  <c r="CG20" i="57"/>
  <c r="CG24" i="57"/>
  <c r="CG9" i="57"/>
  <c r="CG19" i="57"/>
  <c r="CG18" i="57"/>
  <c r="CG15" i="57"/>
  <c r="CG12" i="57"/>
  <c r="CG13" i="57"/>
  <c r="CI7" i="57"/>
  <c r="CH10" i="57"/>
  <c r="CG6" i="57"/>
  <c r="CH10" i="56"/>
  <c r="CH11" i="56"/>
  <c r="CH8" i="56"/>
  <c r="CI6" i="56"/>
  <c r="CH18" i="56"/>
  <c r="CH19" i="56"/>
  <c r="CH24" i="56"/>
  <c r="CH9" i="56"/>
  <c r="CH21" i="56"/>
  <c r="CH14" i="56"/>
  <c r="CH23" i="56"/>
  <c r="CH17" i="56"/>
  <c r="CH5" i="56"/>
  <c r="CH13" i="56"/>
  <c r="CH22" i="56"/>
  <c r="CH15" i="56"/>
  <c r="CH3" i="56"/>
  <c r="CH12" i="56"/>
  <c r="CH20" i="56"/>
  <c r="CH16" i="56"/>
  <c r="CI4" i="56"/>
  <c r="CH7" i="56"/>
  <c r="EB30" i="55" l="1"/>
  <c r="CU30" i="55"/>
  <c r="EB29" i="55"/>
  <c r="CU26" i="58"/>
  <c r="DV30" i="54"/>
  <c r="DW27" i="56"/>
  <c r="CP27" i="56"/>
  <c r="DW26" i="56"/>
  <c r="CP26" i="56"/>
  <c r="DW25" i="56"/>
  <c r="CP25" i="56"/>
  <c r="DW30" i="57"/>
  <c r="CP30" i="57"/>
  <c r="DW28" i="57"/>
  <c r="CP28" i="57"/>
  <c r="DY25" i="58"/>
  <c r="CR25" i="58"/>
  <c r="DW29" i="57"/>
  <c r="CP29" i="57"/>
  <c r="DW29" i="56"/>
  <c r="CP29" i="56"/>
  <c r="DW28" i="56"/>
  <c r="CP28" i="56"/>
  <c r="DW25" i="54"/>
  <c r="DV28" i="54"/>
  <c r="DW26" i="57"/>
  <c r="CP26" i="57"/>
  <c r="DW30" i="56"/>
  <c r="CP30" i="56"/>
  <c r="DW25" i="57"/>
  <c r="CP25" i="57"/>
  <c r="DW29" i="54"/>
  <c r="DY29" i="58"/>
  <c r="CR29" i="58"/>
  <c r="DV26" i="54"/>
  <c r="DW27" i="57"/>
  <c r="CP27" i="57"/>
  <c r="DW27" i="54"/>
  <c r="DY30" i="58"/>
  <c r="CR30" i="58"/>
  <c r="CK14" i="58"/>
  <c r="CK19" i="58"/>
  <c r="CK20" i="58"/>
  <c r="CK23" i="58"/>
  <c r="CK4" i="58"/>
  <c r="CK21" i="58"/>
  <c r="CK3" i="58"/>
  <c r="CK11" i="58"/>
  <c r="CK24" i="58"/>
  <c r="CK8" i="58"/>
  <c r="CK9" i="58"/>
  <c r="CK12" i="58"/>
  <c r="CK6" i="58"/>
  <c r="CK13" i="58"/>
  <c r="CK10" i="58"/>
  <c r="CK17" i="58"/>
  <c r="CK7" i="58"/>
  <c r="CK16" i="58"/>
  <c r="CK18" i="58"/>
  <c r="CK5" i="58"/>
  <c r="CK15" i="58"/>
  <c r="CK22" i="58"/>
  <c r="CH8" i="57"/>
  <c r="CJ14" i="57"/>
  <c r="CH23" i="57"/>
  <c r="CJ7" i="57"/>
  <c r="CH18" i="57"/>
  <c r="CH20" i="57"/>
  <c r="CI4" i="57"/>
  <c r="CI10" i="57"/>
  <c r="CH13" i="57"/>
  <c r="CH5" i="57"/>
  <c r="CH15" i="57"/>
  <c r="CH6" i="57"/>
  <c r="CH19" i="57"/>
  <c r="CH22" i="57"/>
  <c r="CH21" i="57"/>
  <c r="CH24" i="57"/>
  <c r="CH12" i="57"/>
  <c r="CH9" i="57"/>
  <c r="CH3" i="57"/>
  <c r="CH11" i="57"/>
  <c r="CI13" i="56"/>
  <c r="CI7" i="56"/>
  <c r="CI12" i="56"/>
  <c r="CI5" i="56"/>
  <c r="CI9" i="56"/>
  <c r="CI3" i="56"/>
  <c r="CI18" i="56"/>
  <c r="CJ4" i="56"/>
  <c r="CI21" i="56"/>
  <c r="CI24" i="56"/>
  <c r="CI8" i="56"/>
  <c r="CI15" i="56"/>
  <c r="CJ6" i="56"/>
  <c r="CI14" i="56"/>
  <c r="CI16" i="56"/>
  <c r="CI19" i="56"/>
  <c r="CI11" i="56"/>
  <c r="CI22" i="56"/>
  <c r="CI10" i="56"/>
  <c r="CI20" i="56"/>
  <c r="CI17" i="56"/>
  <c r="CI23" i="56"/>
  <c r="EC29" i="55" l="1"/>
  <c r="EC30" i="55"/>
  <c r="CW30" i="55" s="1"/>
  <c r="CV30" i="55"/>
  <c r="DX27" i="54"/>
  <c r="DX29" i="54"/>
  <c r="DW28" i="54"/>
  <c r="DX29" i="57"/>
  <c r="CR29" i="57" s="1"/>
  <c r="CQ29" i="57"/>
  <c r="DX25" i="56"/>
  <c r="CR25" i="56" s="1"/>
  <c r="CQ25" i="56"/>
  <c r="DX27" i="57"/>
  <c r="CR27" i="57" s="1"/>
  <c r="CQ27" i="57"/>
  <c r="DX25" i="57"/>
  <c r="CR25" i="57" s="1"/>
  <c r="CQ25" i="57"/>
  <c r="DX25" i="54"/>
  <c r="DZ25" i="58"/>
  <c r="CT25" i="58" s="1"/>
  <c r="CS25" i="58"/>
  <c r="DX26" i="56"/>
  <c r="CR26" i="56" s="1"/>
  <c r="CQ26" i="56"/>
  <c r="DW26" i="54"/>
  <c r="DX30" i="56"/>
  <c r="CR30" i="56" s="1"/>
  <c r="CQ30" i="56"/>
  <c r="DX28" i="56"/>
  <c r="CR28" i="56" s="1"/>
  <c r="CQ28" i="56"/>
  <c r="DX28" i="57"/>
  <c r="CR28" i="57" s="1"/>
  <c r="CQ28" i="57"/>
  <c r="DX27" i="56"/>
  <c r="CR27" i="56" s="1"/>
  <c r="CQ27" i="56"/>
  <c r="DZ30" i="58"/>
  <c r="CT30" i="58" s="1"/>
  <c r="CS30" i="58"/>
  <c r="DZ29" i="58"/>
  <c r="CT29" i="58" s="1"/>
  <c r="CS29" i="58"/>
  <c r="DX26" i="57"/>
  <c r="CR26" i="57" s="1"/>
  <c r="CQ26" i="57"/>
  <c r="DX29" i="56"/>
  <c r="CR29" i="56" s="1"/>
  <c r="CQ29" i="56"/>
  <c r="DX30" i="57"/>
  <c r="CR30" i="57" s="1"/>
  <c r="CQ30" i="57"/>
  <c r="DW30" i="54"/>
  <c r="CL14" i="58"/>
  <c r="CL19" i="58"/>
  <c r="CL17" i="58"/>
  <c r="CL18" i="58"/>
  <c r="CL10" i="58"/>
  <c r="CL9" i="58"/>
  <c r="CL3" i="58"/>
  <c r="CL12" i="58"/>
  <c r="CL8" i="58"/>
  <c r="CL11" i="58"/>
  <c r="CL22" i="58"/>
  <c r="CL16" i="58"/>
  <c r="CL13" i="58"/>
  <c r="CL21" i="58"/>
  <c r="CL23" i="58"/>
  <c r="CL5" i="58"/>
  <c r="CL15" i="58"/>
  <c r="CL7" i="58"/>
  <c r="CL6" i="58"/>
  <c r="CL24" i="58"/>
  <c r="CL4" i="58"/>
  <c r="CL20" i="58"/>
  <c r="CI3" i="57"/>
  <c r="CI24" i="57"/>
  <c r="CI6" i="57"/>
  <c r="CJ10" i="57"/>
  <c r="CK7" i="57"/>
  <c r="CI9" i="57"/>
  <c r="CI21" i="57"/>
  <c r="CI15" i="57"/>
  <c r="CJ4" i="57"/>
  <c r="CI23" i="57"/>
  <c r="CK14" i="57"/>
  <c r="CI12" i="57"/>
  <c r="CI22" i="57"/>
  <c r="CI5" i="57"/>
  <c r="CI20" i="57"/>
  <c r="CI18" i="57"/>
  <c r="CI8" i="57"/>
  <c r="CI11" i="57"/>
  <c r="CI19" i="57"/>
  <c r="CI13" i="57"/>
  <c r="CJ15" i="56"/>
  <c r="CJ8" i="56"/>
  <c r="CJ12" i="56"/>
  <c r="CJ17" i="56"/>
  <c r="CJ19" i="56"/>
  <c r="CJ23" i="56"/>
  <c r="CJ16" i="56"/>
  <c r="CJ14" i="56"/>
  <c r="CJ24" i="56"/>
  <c r="CJ7" i="56"/>
  <c r="CJ3" i="56"/>
  <c r="CJ20" i="56"/>
  <c r="CK6" i="56"/>
  <c r="CJ21" i="56"/>
  <c r="CJ9" i="56"/>
  <c r="CJ10" i="56"/>
  <c r="CJ22" i="56"/>
  <c r="CJ18" i="56"/>
  <c r="CJ11" i="56"/>
  <c r="CK4" i="56"/>
  <c r="CJ5" i="56"/>
  <c r="CJ13" i="56"/>
  <c r="CS26" i="56" l="1"/>
  <c r="CS27" i="57"/>
  <c r="AQ31" i="53" s="1"/>
  <c r="CS25" i="57"/>
  <c r="CU25" i="58"/>
  <c r="CS25" i="56"/>
  <c r="CS26" i="57"/>
  <c r="CS28" i="57"/>
  <c r="CU29" i="58"/>
  <c r="AR33" i="53" s="1"/>
  <c r="CS28" i="56"/>
  <c r="CS29" i="56"/>
  <c r="AP33" i="53" s="1"/>
  <c r="CS27" i="56"/>
  <c r="AP31" i="53" s="1"/>
  <c r="CU30" i="58"/>
  <c r="CS30" i="56"/>
  <c r="AP34" i="53" s="1"/>
  <c r="CS29" i="57"/>
  <c r="AQ33" i="53" s="1"/>
  <c r="CS30" i="57"/>
  <c r="AQ34" i="53" s="1"/>
  <c r="DX28" i="54"/>
  <c r="DX30" i="54"/>
  <c r="DX26" i="54"/>
  <c r="CM14" i="58"/>
  <c r="CM19" i="58"/>
  <c r="CM24" i="58"/>
  <c r="CM5" i="58"/>
  <c r="CM16" i="58"/>
  <c r="CM12" i="58"/>
  <c r="CM10" i="58"/>
  <c r="CM23" i="58"/>
  <c r="CM18" i="58"/>
  <c r="CM20" i="58"/>
  <c r="CM7" i="58"/>
  <c r="CM21" i="58"/>
  <c r="CM11" i="58"/>
  <c r="CM3" i="58"/>
  <c r="CM22" i="58"/>
  <c r="CM6" i="58"/>
  <c r="CM4" i="58"/>
  <c r="CM15" i="58"/>
  <c r="CM13" i="58"/>
  <c r="CM8" i="58"/>
  <c r="CM9" i="58"/>
  <c r="CM17" i="58"/>
  <c r="CJ20" i="57"/>
  <c r="CJ15" i="57"/>
  <c r="CK10" i="57"/>
  <c r="CJ11" i="57"/>
  <c r="CJ5" i="57"/>
  <c r="CL14" i="57"/>
  <c r="CJ21" i="57"/>
  <c r="CJ9" i="57"/>
  <c r="CJ6" i="57"/>
  <c r="CJ13" i="57"/>
  <c r="CJ8" i="57"/>
  <c r="CJ22" i="57"/>
  <c r="CJ23" i="57"/>
  <c r="CJ24" i="57"/>
  <c r="CJ19" i="57"/>
  <c r="CJ18" i="57"/>
  <c r="CJ12" i="57"/>
  <c r="CK4" i="57"/>
  <c r="CL7" i="57"/>
  <c r="CJ3" i="57"/>
  <c r="CK13" i="56"/>
  <c r="CK3" i="56"/>
  <c r="CK9" i="56"/>
  <c r="CK16" i="56"/>
  <c r="CK5" i="56"/>
  <c r="CK18" i="56"/>
  <c r="CK7" i="56"/>
  <c r="CK12" i="56"/>
  <c r="CL4" i="56"/>
  <c r="CK24" i="56"/>
  <c r="CK8" i="56"/>
  <c r="CK20" i="56"/>
  <c r="CK19" i="56"/>
  <c r="CK10" i="56"/>
  <c r="CL6" i="56"/>
  <c r="CK14" i="56"/>
  <c r="CK17" i="56"/>
  <c r="CK15" i="56"/>
  <c r="CK21" i="56"/>
  <c r="CK11" i="56"/>
  <c r="CK22" i="56"/>
  <c r="CK23" i="56"/>
  <c r="AP32" i="53" l="1"/>
  <c r="AP27" i="53"/>
  <c r="AQ32" i="53"/>
  <c r="AQ27" i="53"/>
  <c r="AQ30" i="53"/>
  <c r="AR34" i="53"/>
  <c r="AR30" i="53"/>
  <c r="AP30" i="53"/>
  <c r="CN14" i="58"/>
  <c r="CN19" i="58"/>
  <c r="CN8" i="58"/>
  <c r="CN6" i="58"/>
  <c r="CN21" i="58"/>
  <c r="CN12" i="58"/>
  <c r="CN13" i="58"/>
  <c r="CN22" i="58"/>
  <c r="CN7" i="58"/>
  <c r="CN18" i="58"/>
  <c r="CN16" i="58"/>
  <c r="CN17" i="58"/>
  <c r="CN15" i="58"/>
  <c r="CN3" i="58"/>
  <c r="CN20" i="58"/>
  <c r="CN23" i="58"/>
  <c r="CN5" i="58"/>
  <c r="CN9" i="58"/>
  <c r="CN4" i="58"/>
  <c r="CN11" i="58"/>
  <c r="CN10" i="58"/>
  <c r="CN24" i="58"/>
  <c r="CL4" i="57"/>
  <c r="CK24" i="57"/>
  <c r="CK13" i="57"/>
  <c r="CM14" i="57"/>
  <c r="CK15" i="57"/>
  <c r="CK12" i="57"/>
  <c r="CK23" i="57"/>
  <c r="CK6" i="57"/>
  <c r="CK5" i="57"/>
  <c r="CK3" i="57"/>
  <c r="CK18" i="57"/>
  <c r="CK22" i="57"/>
  <c r="CK9" i="57"/>
  <c r="CK11" i="57"/>
  <c r="CK20" i="57"/>
  <c r="CM7" i="57"/>
  <c r="CK19" i="57"/>
  <c r="CK8" i="57"/>
  <c r="CK21" i="57"/>
  <c r="CL10" i="57"/>
  <c r="CL20" i="56"/>
  <c r="CM6" i="56"/>
  <c r="CL10" i="56"/>
  <c r="CL18" i="56"/>
  <c r="CL7" i="56"/>
  <c r="CL23" i="56"/>
  <c r="CL15" i="56"/>
  <c r="CL22" i="56"/>
  <c r="CL8" i="56"/>
  <c r="CL19" i="56"/>
  <c r="CL11" i="56"/>
  <c r="CL21" i="56"/>
  <c r="CL17" i="56"/>
  <c r="CL24" i="56"/>
  <c r="CL16" i="56"/>
  <c r="CL3" i="56"/>
  <c r="CL9" i="56"/>
  <c r="CL14" i="56"/>
  <c r="CL12" i="56"/>
  <c r="CL5" i="56"/>
  <c r="CM4" i="56"/>
  <c r="CL13" i="56"/>
  <c r="D173" i="12"/>
  <c r="E173" i="12"/>
  <c r="F173" i="12"/>
  <c r="C173" i="12"/>
  <c r="CO14" i="58" l="1"/>
  <c r="CO19" i="58"/>
  <c r="CO5" i="58"/>
  <c r="CO15" i="58"/>
  <c r="CO11" i="58"/>
  <c r="CO23" i="58"/>
  <c r="CO17" i="58"/>
  <c r="CO22" i="58"/>
  <c r="CO21" i="58"/>
  <c r="CO24" i="58"/>
  <c r="CO4" i="58"/>
  <c r="CO20" i="58"/>
  <c r="CO16" i="58"/>
  <c r="CO13" i="58"/>
  <c r="CO6" i="58"/>
  <c r="CO7" i="58"/>
  <c r="CO10" i="58"/>
  <c r="CO9" i="58"/>
  <c r="CO3" i="58"/>
  <c r="CO18" i="58"/>
  <c r="CO12" i="58"/>
  <c r="CO8" i="58"/>
  <c r="CL20" i="57"/>
  <c r="CL8" i="57"/>
  <c r="CL11" i="57"/>
  <c r="CL3" i="57"/>
  <c r="CL23" i="57"/>
  <c r="CL13" i="57"/>
  <c r="CN14" i="57"/>
  <c r="CL19" i="57"/>
  <c r="CL18" i="57"/>
  <c r="CL21" i="57"/>
  <c r="CL9" i="57"/>
  <c r="CL12" i="57"/>
  <c r="CL24" i="57"/>
  <c r="CL6" i="57"/>
  <c r="CN7" i="57"/>
  <c r="CM10" i="57"/>
  <c r="CL22" i="57"/>
  <c r="CL5" i="57"/>
  <c r="CL15" i="57"/>
  <c r="CM4" i="57"/>
  <c r="CM14" i="56"/>
  <c r="CM7" i="56"/>
  <c r="CN6" i="56"/>
  <c r="CN4" i="56"/>
  <c r="CM9" i="56"/>
  <c r="CM17" i="56"/>
  <c r="CM18" i="56"/>
  <c r="CM8" i="56"/>
  <c r="CM15" i="56"/>
  <c r="CM5" i="56"/>
  <c r="CM3" i="56"/>
  <c r="CM21" i="56"/>
  <c r="CM10" i="56"/>
  <c r="CM12" i="56"/>
  <c r="CM16" i="56"/>
  <c r="CM11" i="56"/>
  <c r="CM19" i="56"/>
  <c r="CM22" i="56"/>
  <c r="CM23" i="56"/>
  <c r="CM20" i="56"/>
  <c r="CM13" i="56"/>
  <c r="CM24" i="56"/>
  <c r="C159" i="12"/>
  <c r="D159" i="12"/>
  <c r="E159" i="12"/>
  <c r="F159" i="12"/>
  <c r="G159" i="12"/>
  <c r="H159" i="12"/>
  <c r="J159" i="12" l="1"/>
  <c r="CP14" i="58"/>
  <c r="CP19" i="58"/>
  <c r="CP18" i="58"/>
  <c r="CP7" i="58"/>
  <c r="CP20" i="58"/>
  <c r="CP22" i="58"/>
  <c r="CP3" i="58"/>
  <c r="CP6" i="58"/>
  <c r="CP4" i="58"/>
  <c r="CP17" i="58"/>
  <c r="CP15" i="58"/>
  <c r="CP8" i="58"/>
  <c r="CP9" i="58"/>
  <c r="CP13" i="58"/>
  <c r="CP24" i="58"/>
  <c r="CP23" i="58"/>
  <c r="CP5" i="58"/>
  <c r="CP16" i="58"/>
  <c r="CP12" i="58"/>
  <c r="CP10" i="58"/>
  <c r="CP21" i="58"/>
  <c r="CP11" i="58"/>
  <c r="CM6" i="57"/>
  <c r="CM9" i="57"/>
  <c r="CM19" i="57"/>
  <c r="CM3" i="57"/>
  <c r="CM22" i="57"/>
  <c r="CM24" i="57"/>
  <c r="CO14" i="57"/>
  <c r="CM11" i="57"/>
  <c r="CM12" i="57"/>
  <c r="CN4" i="57"/>
  <c r="CN10" i="57"/>
  <c r="CM21" i="57"/>
  <c r="CM13" i="57"/>
  <c r="CM8" i="57"/>
  <c r="CM5" i="57"/>
  <c r="CO7" i="57"/>
  <c r="CM15" i="57"/>
  <c r="CM18" i="57"/>
  <c r="CM23" i="57"/>
  <c r="CM20" i="57"/>
  <c r="CN24" i="56"/>
  <c r="CN22" i="56"/>
  <c r="CN12" i="56"/>
  <c r="CN5" i="56"/>
  <c r="CN10" i="56"/>
  <c r="CN17" i="56"/>
  <c r="CN13" i="56"/>
  <c r="CN19" i="56"/>
  <c r="CN21" i="56"/>
  <c r="CN9" i="56"/>
  <c r="CN20" i="56"/>
  <c r="CN11" i="56"/>
  <c r="CO6" i="56"/>
  <c r="CN18" i="56"/>
  <c r="CN3" i="56"/>
  <c r="CN15" i="56"/>
  <c r="CO4" i="56"/>
  <c r="CN14" i="56"/>
  <c r="CN8" i="56"/>
  <c r="CN23" i="56"/>
  <c r="CN16" i="56"/>
  <c r="CN7" i="56"/>
  <c r="CQ14" i="58" l="1"/>
  <c r="CQ19" i="58"/>
  <c r="CQ21" i="58"/>
  <c r="CQ5" i="58"/>
  <c r="CQ9" i="58"/>
  <c r="CQ4" i="58"/>
  <c r="CQ22" i="58"/>
  <c r="CQ10" i="58"/>
  <c r="CQ23" i="58"/>
  <c r="CQ8" i="58"/>
  <c r="CQ6" i="58"/>
  <c r="CQ20" i="58"/>
  <c r="CQ12" i="58"/>
  <c r="CQ24" i="58"/>
  <c r="CQ15" i="58"/>
  <c r="CQ3" i="58"/>
  <c r="CQ7" i="58"/>
  <c r="CQ11" i="58"/>
  <c r="CQ16" i="58"/>
  <c r="CQ13" i="58"/>
  <c r="CQ17" i="58"/>
  <c r="CQ18" i="58"/>
  <c r="CN6" i="57"/>
  <c r="CN18" i="57"/>
  <c r="CO10" i="57"/>
  <c r="CN3" i="57"/>
  <c r="CP7" i="57"/>
  <c r="CN22" i="57"/>
  <c r="CP14" i="57"/>
  <c r="CN8" i="57"/>
  <c r="CO4" i="57"/>
  <c r="CN19" i="57"/>
  <c r="CN23" i="57"/>
  <c r="CN21" i="57"/>
  <c r="CN5" i="57"/>
  <c r="CN20" i="57"/>
  <c r="CN15" i="57"/>
  <c r="CN13" i="57"/>
  <c r="CN12" i="57"/>
  <c r="CN24" i="57"/>
  <c r="CN9" i="57"/>
  <c r="CN11" i="57"/>
  <c r="CO9" i="56"/>
  <c r="CO22" i="56"/>
  <c r="CO7" i="56"/>
  <c r="CO15" i="56"/>
  <c r="CO19" i="56"/>
  <c r="CO17" i="56"/>
  <c r="CO24" i="56"/>
  <c r="CO11" i="56"/>
  <c r="CO8" i="56"/>
  <c r="CO18" i="56"/>
  <c r="CO20" i="56"/>
  <c r="CO21" i="56"/>
  <c r="CO5" i="56"/>
  <c r="CO16" i="56"/>
  <c r="CO3" i="56"/>
  <c r="CO13" i="56"/>
  <c r="CP6" i="56"/>
  <c r="CO10" i="56"/>
  <c r="CO23" i="56"/>
  <c r="CO14" i="56"/>
  <c r="CO12" i="56"/>
  <c r="CP4" i="56"/>
  <c r="AD17" i="57" l="1"/>
  <c r="CL17" i="57" s="1"/>
  <c r="V17" i="57"/>
  <c r="N17" i="57"/>
  <c r="AC17" i="57"/>
  <c r="CK17" i="57" s="1"/>
  <c r="U17" i="57"/>
  <c r="M17" i="57"/>
  <c r="AJ17" i="57"/>
  <c r="AB17" i="57"/>
  <c r="CJ17" i="57" s="1"/>
  <c r="T17" i="57"/>
  <c r="L17" i="57"/>
  <c r="AI17" i="57"/>
  <c r="AA17" i="57"/>
  <c r="S17" i="57"/>
  <c r="K17" i="57"/>
  <c r="AG17" i="57"/>
  <c r="CO17" i="57" s="1"/>
  <c r="Y17" i="57"/>
  <c r="Q17" i="57"/>
  <c r="I17" i="57"/>
  <c r="W17" i="57"/>
  <c r="R17" i="57"/>
  <c r="AH17" i="57"/>
  <c r="O17" i="57"/>
  <c r="P17" i="57"/>
  <c r="AF17" i="57"/>
  <c r="CN17" i="57" s="1"/>
  <c r="J17" i="57"/>
  <c r="AE17" i="57"/>
  <c r="CM17" i="57" s="1"/>
  <c r="H17" i="57"/>
  <c r="Z17" i="57"/>
  <c r="X17" i="57"/>
  <c r="G17" i="57"/>
  <c r="AK17" i="57" s="1"/>
  <c r="AJ16" i="57"/>
  <c r="AB16" i="57"/>
  <c r="T16" i="57"/>
  <c r="L16" i="57"/>
  <c r="AI16" i="57"/>
  <c r="AA16" i="57"/>
  <c r="S16" i="57"/>
  <c r="K16" i="57"/>
  <c r="AH16" i="57"/>
  <c r="CP16" i="57" s="1"/>
  <c r="Z16" i="57"/>
  <c r="R16" i="57"/>
  <c r="J16" i="57"/>
  <c r="AG16" i="57"/>
  <c r="CO16" i="57" s="1"/>
  <c r="Y16" i="57"/>
  <c r="Q16" i="57"/>
  <c r="I16" i="57"/>
  <c r="AE16" i="57"/>
  <c r="CM16" i="57" s="1"/>
  <c r="W16" i="57"/>
  <c r="O16" i="57"/>
  <c r="G16" i="57"/>
  <c r="AK16" i="57" s="1"/>
  <c r="AD16" i="57"/>
  <c r="CL16" i="57" s="1"/>
  <c r="H16" i="57"/>
  <c r="BP16" i="57" s="1"/>
  <c r="AC16" i="57"/>
  <c r="V16" i="57"/>
  <c r="X16" i="57"/>
  <c r="U16" i="57"/>
  <c r="P16" i="57"/>
  <c r="N16" i="57"/>
  <c r="M16" i="57"/>
  <c r="AF16" i="57"/>
  <c r="CN16" i="57" s="1"/>
  <c r="CR14" i="58"/>
  <c r="CR19" i="58"/>
  <c r="CR17" i="58"/>
  <c r="CR7" i="58"/>
  <c r="CR12" i="58"/>
  <c r="CR8" i="58"/>
  <c r="CR4" i="58"/>
  <c r="CR3" i="58"/>
  <c r="CR23" i="58"/>
  <c r="CR9" i="58"/>
  <c r="CR20" i="58"/>
  <c r="CR13" i="58"/>
  <c r="CR18" i="58"/>
  <c r="CR16" i="58"/>
  <c r="CR15" i="58"/>
  <c r="CR10" i="58"/>
  <c r="CR5" i="58"/>
  <c r="CR6" i="58"/>
  <c r="CR11" i="58"/>
  <c r="CR24" i="58"/>
  <c r="CR22" i="58"/>
  <c r="CR21" i="58"/>
  <c r="CO24" i="57"/>
  <c r="CO20" i="57"/>
  <c r="CO19" i="57"/>
  <c r="CO3" i="57"/>
  <c r="CO12" i="57"/>
  <c r="CO5" i="57"/>
  <c r="CR14" i="57"/>
  <c r="CQ14" i="57"/>
  <c r="CP10" i="57"/>
  <c r="CO11" i="57"/>
  <c r="CO13" i="57"/>
  <c r="CO21" i="57"/>
  <c r="CP4" i="57"/>
  <c r="CO22" i="57"/>
  <c r="CO18" i="57"/>
  <c r="CO6" i="57"/>
  <c r="CO9" i="57"/>
  <c r="CO15" i="57"/>
  <c r="CO23" i="57"/>
  <c r="CO8" i="57"/>
  <c r="CR7" i="57"/>
  <c r="CQ7" i="57"/>
  <c r="CP5" i="56"/>
  <c r="CP24" i="56"/>
  <c r="CP15" i="56"/>
  <c r="CP18" i="56"/>
  <c r="CP22" i="56"/>
  <c r="CP21" i="56"/>
  <c r="CP17" i="56"/>
  <c r="CP7" i="56"/>
  <c r="CQ6" i="56"/>
  <c r="CP13" i="56"/>
  <c r="CP3" i="56"/>
  <c r="CP8" i="56"/>
  <c r="CP9" i="56"/>
  <c r="CQ4" i="56"/>
  <c r="CP23" i="56"/>
  <c r="CP12" i="56"/>
  <c r="CP14" i="56"/>
  <c r="CP19" i="56"/>
  <c r="CP10" i="56"/>
  <c r="CP16" i="56"/>
  <c r="CP11" i="56"/>
  <c r="CP20" i="56"/>
  <c r="M5" i="12"/>
  <c r="N5" i="12"/>
  <c r="O5" i="12"/>
  <c r="P5" i="12"/>
  <c r="Q5" i="12"/>
  <c r="R5" i="12"/>
  <c r="S5" i="12"/>
  <c r="T5" i="12"/>
  <c r="U5" i="12"/>
  <c r="L10" i="12" l="1"/>
  <c r="M10" i="12" s="1"/>
  <c r="N10" i="12" s="1"/>
  <c r="O10" i="12" s="1"/>
  <c r="P10" i="12" s="1"/>
  <c r="Q10" i="12" s="1"/>
  <c r="R10" i="12" s="1"/>
  <c r="S10" i="12" s="1"/>
  <c r="T10" i="12" s="1"/>
  <c r="K13" i="12"/>
  <c r="L13" i="12" s="1"/>
  <c r="M13" i="12" s="1"/>
  <c r="N13" i="12" s="1"/>
  <c r="O13" i="12" s="1"/>
  <c r="P13" i="12" s="1"/>
  <c r="Q13" i="12" s="1"/>
  <c r="R13" i="12" s="1"/>
  <c r="S13" i="12" s="1"/>
  <c r="T13" i="12" s="1"/>
  <c r="K12" i="12"/>
  <c r="L12" i="12" s="1"/>
  <c r="M12" i="12" s="1"/>
  <c r="N12" i="12" s="1"/>
  <c r="O12" i="12" s="1"/>
  <c r="P12" i="12" s="1"/>
  <c r="Q12" i="12" s="1"/>
  <c r="R12" i="12" s="1"/>
  <c r="S12" i="12" s="1"/>
  <c r="T12" i="12" s="1"/>
  <c r="K14" i="12"/>
  <c r="L14" i="12" s="1"/>
  <c r="M14" i="12" s="1"/>
  <c r="N14" i="12" s="1"/>
  <c r="O14" i="12" s="1"/>
  <c r="P14" i="12" s="1"/>
  <c r="Q14" i="12" s="1"/>
  <c r="R14" i="12" s="1"/>
  <c r="S14" i="12" s="1"/>
  <c r="T14" i="12" s="1"/>
  <c r="V14" i="12" s="1"/>
  <c r="W14" i="12" s="1"/>
  <c r="X14" i="12" s="1"/>
  <c r="Y14" i="12" s="1"/>
  <c r="Z14" i="12" s="1"/>
  <c r="AA14" i="12" s="1"/>
  <c r="AB14" i="12" s="1"/>
  <c r="AC14" i="12" s="1"/>
  <c r="AD14" i="12" s="1"/>
  <c r="K15" i="12"/>
  <c r="L15" i="12" s="1"/>
  <c r="M15" i="12" s="1"/>
  <c r="N15" i="12" s="1"/>
  <c r="O15" i="12" s="1"/>
  <c r="P15" i="12" s="1"/>
  <c r="Q15" i="12" s="1"/>
  <c r="R15" i="12" s="1"/>
  <c r="S15" i="12" s="1"/>
  <c r="T15" i="12" s="1"/>
  <c r="V15" i="12" s="1"/>
  <c r="W15" i="12" s="1"/>
  <c r="X15" i="12" s="1"/>
  <c r="Y15" i="12" s="1"/>
  <c r="Z15" i="12" s="1"/>
  <c r="AA15" i="12" s="1"/>
  <c r="AB15" i="12" s="1"/>
  <c r="AC15" i="12" s="1"/>
  <c r="AD15" i="12" s="1"/>
  <c r="AE15" i="12" s="1"/>
  <c r="AF15" i="12" s="1"/>
  <c r="AG15" i="12" s="1"/>
  <c r="AH15" i="12" s="1"/>
  <c r="AI15" i="12" s="1"/>
  <c r="AJ15" i="12" s="1"/>
  <c r="AK15" i="12" s="1"/>
  <c r="AL15" i="12" s="1"/>
  <c r="AM15" i="12" s="1"/>
  <c r="AN15" i="12" s="1"/>
  <c r="AO15" i="12" s="1"/>
  <c r="AP15" i="12" s="1"/>
  <c r="AQ15" i="12" s="1"/>
  <c r="AR15" i="12" s="1"/>
  <c r="AS15" i="12" s="1"/>
  <c r="AT15" i="12" s="1"/>
  <c r="AU15" i="12" s="1"/>
  <c r="AV15" i="12" s="1"/>
  <c r="AW15" i="12" s="1"/>
  <c r="AX15" i="12" s="1"/>
  <c r="AY15" i="12" s="1"/>
  <c r="AZ15" i="12" s="1"/>
  <c r="BA15" i="12" s="1"/>
  <c r="BB15" i="12" s="1"/>
  <c r="BC15" i="12" s="1"/>
  <c r="BD15" i="12" s="1"/>
  <c r="BE15" i="12" s="1"/>
  <c r="BF15" i="12" s="1"/>
  <c r="BG15" i="12" s="1"/>
  <c r="BH15" i="12" s="1"/>
  <c r="BO16" i="57"/>
  <c r="AL17" i="57"/>
  <c r="AL16" i="57"/>
  <c r="BO17" i="57"/>
  <c r="AM17" i="57"/>
  <c r="BP17" i="57"/>
  <c r="BQ16" i="57"/>
  <c r="AM16" i="57"/>
  <c r="CS14" i="58"/>
  <c r="CS19" i="58"/>
  <c r="CS24" i="58"/>
  <c r="CS5" i="58"/>
  <c r="CS18" i="58"/>
  <c r="CS23" i="58"/>
  <c r="CS8" i="58"/>
  <c r="CS10" i="58"/>
  <c r="CS11" i="58"/>
  <c r="CS13" i="58"/>
  <c r="CS12" i="58"/>
  <c r="CS15" i="58"/>
  <c r="CS21" i="58"/>
  <c r="CS20" i="58"/>
  <c r="CS3" i="58"/>
  <c r="CS7" i="58"/>
  <c r="CS4" i="58"/>
  <c r="CS22" i="58"/>
  <c r="CS6" i="58"/>
  <c r="CS16" i="58"/>
  <c r="CS9" i="58"/>
  <c r="CS17" i="58"/>
  <c r="CP15" i="57"/>
  <c r="CP22" i="57"/>
  <c r="CP11" i="57"/>
  <c r="CP5" i="57"/>
  <c r="CP19" i="57"/>
  <c r="CP18" i="57"/>
  <c r="CQ10" i="57"/>
  <c r="CR10" i="57"/>
  <c r="CP12" i="57"/>
  <c r="CS7" i="57"/>
  <c r="AQ7" i="53" s="1"/>
  <c r="CP9" i="57"/>
  <c r="CR4" i="57"/>
  <c r="CQ4" i="57"/>
  <c r="CP20" i="57"/>
  <c r="CP13" i="57"/>
  <c r="CP8" i="57"/>
  <c r="CP6" i="57"/>
  <c r="CP3" i="57"/>
  <c r="CP17" i="57"/>
  <c r="CP23" i="57"/>
  <c r="CR16" i="57"/>
  <c r="CQ16" i="57"/>
  <c r="CP21" i="57"/>
  <c r="CS14" i="57"/>
  <c r="AQ14" i="53" s="1"/>
  <c r="CP24" i="57"/>
  <c r="CQ3" i="56"/>
  <c r="CQ15" i="56"/>
  <c r="CQ11" i="56"/>
  <c r="CQ13" i="56"/>
  <c r="CQ7" i="56"/>
  <c r="CQ21" i="56"/>
  <c r="CQ5" i="56"/>
  <c r="CR4" i="56"/>
  <c r="CQ8" i="56"/>
  <c r="CQ18" i="56"/>
  <c r="CQ14" i="56"/>
  <c r="CQ24" i="56"/>
  <c r="CQ10" i="56"/>
  <c r="CQ19" i="56"/>
  <c r="CR6" i="56"/>
  <c r="CQ17" i="56"/>
  <c r="CQ20" i="56"/>
  <c r="CQ9" i="56"/>
  <c r="CQ22" i="56"/>
  <c r="CQ23" i="56"/>
  <c r="CQ16" i="56"/>
  <c r="CQ12" i="56"/>
  <c r="V13" i="12" l="1"/>
  <c r="W13" i="12" s="1"/>
  <c r="X13" i="12" s="1"/>
  <c r="Y13" i="12" s="1"/>
  <c r="Z13" i="12" s="1"/>
  <c r="AA13" i="12" s="1"/>
  <c r="AB13" i="12" s="1"/>
  <c r="AC13" i="12" s="1"/>
  <c r="AD13" i="12" s="1"/>
  <c r="AE13" i="12" s="1"/>
  <c r="AF13" i="12" s="1"/>
  <c r="AG13" i="12" s="1"/>
  <c r="AH13" i="12" s="1"/>
  <c r="AI13" i="12" s="1"/>
  <c r="AJ13" i="12" s="1"/>
  <c r="AK13" i="12" s="1"/>
  <c r="AL13" i="12" s="1"/>
  <c r="AM13" i="12" s="1"/>
  <c r="AN13" i="12" s="1"/>
  <c r="AO13" i="12" s="1"/>
  <c r="AP13" i="12" s="1"/>
  <c r="AQ13" i="12" s="1"/>
  <c r="AR13" i="12" s="1"/>
  <c r="AS13" i="12" s="1"/>
  <c r="AT13" i="12" s="1"/>
  <c r="AU13" i="12" s="1"/>
  <c r="AV13" i="12" s="1"/>
  <c r="AW13" i="12" s="1"/>
  <c r="AX13" i="12" s="1"/>
  <c r="AY13" i="12" s="1"/>
  <c r="AZ13" i="12" s="1"/>
  <c r="BA13" i="12" s="1"/>
  <c r="BB13" i="12" s="1"/>
  <c r="BC13" i="12" s="1"/>
  <c r="BD13" i="12" s="1"/>
  <c r="BE13" i="12" s="1"/>
  <c r="BF13" i="12" s="1"/>
  <c r="BG13" i="12" s="1"/>
  <c r="BH13" i="12" s="1"/>
  <c r="V10" i="12"/>
  <c r="W10" i="12" s="1"/>
  <c r="X10" i="12" s="1"/>
  <c r="Y10" i="12" s="1"/>
  <c r="V12" i="12"/>
  <c r="W12" i="12" s="1"/>
  <c r="X12" i="12" s="1"/>
  <c r="Y12" i="12" s="1"/>
  <c r="Z12" i="12" s="1"/>
  <c r="AA12" i="12" s="1"/>
  <c r="AB12" i="12" s="1"/>
  <c r="AC12" i="12" s="1"/>
  <c r="AD12" i="12" s="1"/>
  <c r="AE12" i="12" s="1"/>
  <c r="AF12" i="12" s="1"/>
  <c r="AG12" i="12" s="1"/>
  <c r="AH12" i="12" s="1"/>
  <c r="AI12" i="12" s="1"/>
  <c r="AJ12" i="12" s="1"/>
  <c r="AK12" i="12" s="1"/>
  <c r="AL12" i="12" s="1"/>
  <c r="AM12" i="12" s="1"/>
  <c r="AN12" i="12" s="1"/>
  <c r="AO12" i="12" s="1"/>
  <c r="AP12" i="12" s="1"/>
  <c r="AQ12" i="12" s="1"/>
  <c r="AR12" i="12" s="1"/>
  <c r="AS12" i="12" s="1"/>
  <c r="AT12" i="12" s="1"/>
  <c r="AU12" i="12" s="1"/>
  <c r="AV12" i="12" s="1"/>
  <c r="AW12" i="12" s="1"/>
  <c r="AX12" i="12" s="1"/>
  <c r="AY12" i="12" s="1"/>
  <c r="AZ12" i="12" s="1"/>
  <c r="BA12" i="12" s="1"/>
  <c r="BB12" i="12" s="1"/>
  <c r="BC12" i="12" s="1"/>
  <c r="BD12" i="12" s="1"/>
  <c r="BE12" i="12" s="1"/>
  <c r="BF12" i="12" s="1"/>
  <c r="BG12" i="12" s="1"/>
  <c r="BH12" i="12" s="1"/>
  <c r="AE14" i="12"/>
  <c r="AF14" i="12" s="1"/>
  <c r="AG14" i="12" s="1"/>
  <c r="AH14" i="12" s="1"/>
  <c r="AI14" i="12" s="1"/>
  <c r="AJ14" i="12" s="1"/>
  <c r="AK14" i="12" s="1"/>
  <c r="AL14" i="12" s="1"/>
  <c r="AM14" i="12" s="1"/>
  <c r="AN14" i="12" s="1"/>
  <c r="AO14" i="12" s="1"/>
  <c r="AP14" i="12" s="1"/>
  <c r="AQ14" i="12" s="1"/>
  <c r="AR14" i="12" s="1"/>
  <c r="AS14" i="12" s="1"/>
  <c r="AT14" i="12" s="1"/>
  <c r="AU14" i="12" s="1"/>
  <c r="AV14" i="12" s="1"/>
  <c r="AW14" i="12" s="1"/>
  <c r="AX14" i="12" s="1"/>
  <c r="AY14" i="12" s="1"/>
  <c r="AZ14" i="12" s="1"/>
  <c r="BA14" i="12" s="1"/>
  <c r="BB14" i="12" s="1"/>
  <c r="BC14" i="12" s="1"/>
  <c r="BD14" i="12" s="1"/>
  <c r="BE14" i="12" s="1"/>
  <c r="BF14" i="12" s="1"/>
  <c r="BG14" i="12" s="1"/>
  <c r="BH14" i="12" s="1"/>
  <c r="AN17" i="57"/>
  <c r="BQ17" i="57"/>
  <c r="AO16" i="57"/>
  <c r="BR16" i="57"/>
  <c r="AN16" i="57"/>
  <c r="CT14" i="58"/>
  <c r="CT19" i="58"/>
  <c r="CT9" i="58"/>
  <c r="CT4" i="58"/>
  <c r="CT13" i="58"/>
  <c r="CT23" i="58"/>
  <c r="CT16" i="58"/>
  <c r="CT7" i="58"/>
  <c r="CT21" i="58"/>
  <c r="CT11" i="58"/>
  <c r="CT18" i="58"/>
  <c r="CT6" i="58"/>
  <c r="CT3" i="58"/>
  <c r="CT15" i="58"/>
  <c r="CT10" i="58"/>
  <c r="CT5" i="58"/>
  <c r="CT8" i="58"/>
  <c r="CT17" i="58"/>
  <c r="CT22" i="58"/>
  <c r="CT20" i="58"/>
  <c r="CT12" i="58"/>
  <c r="CT24" i="58"/>
  <c r="CS10" i="57"/>
  <c r="AQ10" i="53" s="1"/>
  <c r="CR12" i="57"/>
  <c r="CQ12" i="57"/>
  <c r="CR5" i="57"/>
  <c r="CQ5" i="57"/>
  <c r="CR17" i="57"/>
  <c r="CQ17" i="57"/>
  <c r="CR11" i="57"/>
  <c r="CQ11" i="57"/>
  <c r="CR3" i="57"/>
  <c r="CQ3" i="57"/>
  <c r="CQ6" i="57"/>
  <c r="CR6" i="57"/>
  <c r="CS4" i="57"/>
  <c r="AQ4" i="53" s="1"/>
  <c r="CR18" i="57"/>
  <c r="CQ18" i="57"/>
  <c r="CR20" i="57"/>
  <c r="CQ20" i="57"/>
  <c r="CR23" i="57"/>
  <c r="CQ23" i="57"/>
  <c r="CR22" i="57"/>
  <c r="CQ22" i="57"/>
  <c r="CR13" i="57"/>
  <c r="CQ13" i="57"/>
  <c r="CR21" i="57"/>
  <c r="CQ21" i="57"/>
  <c r="CR8" i="57"/>
  <c r="CQ8" i="57"/>
  <c r="CQ9" i="57"/>
  <c r="CR9" i="57"/>
  <c r="CR24" i="57"/>
  <c r="CQ24" i="57"/>
  <c r="CR19" i="57"/>
  <c r="CQ19" i="57"/>
  <c r="CR15" i="57"/>
  <c r="CQ15" i="57"/>
  <c r="CR9" i="56"/>
  <c r="CR21" i="56"/>
  <c r="CR12" i="56"/>
  <c r="CR23" i="56"/>
  <c r="CR19" i="56"/>
  <c r="CR20" i="56"/>
  <c r="CR24" i="56"/>
  <c r="CR7" i="56"/>
  <c r="CR15" i="56"/>
  <c r="CR11" i="56"/>
  <c r="CR16" i="56"/>
  <c r="CR10" i="56"/>
  <c r="CR18" i="56"/>
  <c r="CR22" i="56"/>
  <c r="CR17" i="56"/>
  <c r="CR14" i="56"/>
  <c r="CR13" i="56"/>
  <c r="CR8" i="56"/>
  <c r="CR5" i="56"/>
  <c r="CR3" i="56"/>
  <c r="L8" i="55" l="1"/>
  <c r="BT8" i="55" s="1"/>
  <c r="L7" i="55"/>
  <c r="BT7" i="55" s="1"/>
  <c r="Z10" i="12"/>
  <c r="L4" i="55" s="1"/>
  <c r="BT4" i="55" s="1"/>
  <c r="BR17" i="57"/>
  <c r="BS16" i="57"/>
  <c r="BO11" i="58"/>
  <c r="BG11" i="58"/>
  <c r="AY11" i="58"/>
  <c r="AQ11" i="58"/>
  <c r="BN11" i="58"/>
  <c r="BF11" i="58"/>
  <c r="AX11" i="58"/>
  <c r="AP11" i="58"/>
  <c r="BM11" i="58"/>
  <c r="BE11" i="58"/>
  <c r="AW11" i="58"/>
  <c r="AO11" i="58"/>
  <c r="BL11" i="58"/>
  <c r="BD11" i="58"/>
  <c r="AL11" i="53" s="1"/>
  <c r="AV11" i="58"/>
  <c r="BK11" i="58"/>
  <c r="BC11" i="58"/>
  <c r="AU11" i="58"/>
  <c r="AM11" i="58"/>
  <c r="BJ11" i="58"/>
  <c r="BB11" i="58"/>
  <c r="AT11" i="58"/>
  <c r="BI11" i="58"/>
  <c r="BA11" i="58"/>
  <c r="AS11" i="58"/>
  <c r="BP11" i="58"/>
  <c r="BH11" i="58"/>
  <c r="AZ11" i="58"/>
  <c r="AR11" i="58"/>
  <c r="AN11" i="58"/>
  <c r="CU11" i="58"/>
  <c r="AR11" i="53" s="1"/>
  <c r="BI6" i="58"/>
  <c r="BA6" i="58"/>
  <c r="AS6" i="58"/>
  <c r="BP6" i="58"/>
  <c r="BH6" i="58"/>
  <c r="AZ6" i="58"/>
  <c r="AR6" i="58"/>
  <c r="BO6" i="58"/>
  <c r="BG6" i="58"/>
  <c r="AY6" i="58"/>
  <c r="AQ6" i="58"/>
  <c r="BN6" i="58"/>
  <c r="BF6" i="58"/>
  <c r="AX6" i="58"/>
  <c r="AP6" i="58"/>
  <c r="BM6" i="58"/>
  <c r="BE6" i="58"/>
  <c r="AW6" i="58"/>
  <c r="AO6" i="58"/>
  <c r="BL6" i="58"/>
  <c r="AL6" i="53" s="1"/>
  <c r="BD6" i="58"/>
  <c r="AV6" i="58"/>
  <c r="AN6" i="58"/>
  <c r="BK6" i="58"/>
  <c r="BC6" i="58"/>
  <c r="AU6" i="58"/>
  <c r="AM6" i="58"/>
  <c r="AT6" i="58"/>
  <c r="BB6" i="58"/>
  <c r="BJ6" i="58"/>
  <c r="CU6" i="58"/>
  <c r="AR6" i="53" s="1"/>
  <c r="BO16" i="58"/>
  <c r="BG16" i="58"/>
  <c r="AY16" i="58"/>
  <c r="AQ16" i="58"/>
  <c r="BN16" i="58"/>
  <c r="BF16" i="58"/>
  <c r="AX16" i="58"/>
  <c r="AP16" i="58"/>
  <c r="BM16" i="58"/>
  <c r="BE16" i="58"/>
  <c r="AW16" i="58"/>
  <c r="AO16" i="58"/>
  <c r="BL16" i="58"/>
  <c r="BD16" i="58"/>
  <c r="AV16" i="58"/>
  <c r="AN16" i="58"/>
  <c r="BK16" i="58"/>
  <c r="BC16" i="58"/>
  <c r="AU16" i="58"/>
  <c r="AM16" i="58"/>
  <c r="BJ16" i="58"/>
  <c r="BB16" i="58"/>
  <c r="AT16" i="58"/>
  <c r="BI16" i="58"/>
  <c r="BA16" i="58"/>
  <c r="AS16" i="58"/>
  <c r="BP16" i="58"/>
  <c r="BH16" i="58"/>
  <c r="AZ16" i="58"/>
  <c r="AR16" i="58"/>
  <c r="CU16" i="58"/>
  <c r="BP23" i="58"/>
  <c r="BH23" i="58"/>
  <c r="AZ23" i="58"/>
  <c r="AR23" i="58"/>
  <c r="BO23" i="58"/>
  <c r="BG23" i="58"/>
  <c r="AY23" i="58"/>
  <c r="AQ23" i="58"/>
  <c r="BN23" i="58"/>
  <c r="AL28" i="53" s="1"/>
  <c r="BF23" i="58"/>
  <c r="AX23" i="58"/>
  <c r="AP23" i="58"/>
  <c r="BM23" i="58"/>
  <c r="BE23" i="58"/>
  <c r="AW23" i="58"/>
  <c r="AO23" i="58"/>
  <c r="BL23" i="58"/>
  <c r="BD23" i="58"/>
  <c r="AV23" i="58"/>
  <c r="AN23" i="58"/>
  <c r="BK23" i="58"/>
  <c r="BC23" i="58"/>
  <c r="AU23" i="58"/>
  <c r="AM23" i="58"/>
  <c r="BJ23" i="58"/>
  <c r="BB23" i="58"/>
  <c r="AT23" i="58"/>
  <c r="BI23" i="58"/>
  <c r="BA23" i="58"/>
  <c r="AS23" i="58"/>
  <c r="CU23" i="58"/>
  <c r="AR28" i="53" s="1"/>
  <c r="BN7" i="58"/>
  <c r="AL7" i="53" s="1"/>
  <c r="BF7" i="58"/>
  <c r="AX7" i="58"/>
  <c r="AP7" i="58"/>
  <c r="BM7" i="58"/>
  <c r="BE7" i="58"/>
  <c r="AW7" i="58"/>
  <c r="AO7" i="58"/>
  <c r="BL7" i="58"/>
  <c r="BD7" i="58"/>
  <c r="AV7" i="58"/>
  <c r="AN7" i="58"/>
  <c r="BK7" i="58"/>
  <c r="BC7" i="58"/>
  <c r="AU7" i="58"/>
  <c r="AM7" i="58"/>
  <c r="BJ7" i="58"/>
  <c r="BB7" i="58"/>
  <c r="AT7" i="58"/>
  <c r="BI7" i="58"/>
  <c r="BA7" i="58"/>
  <c r="AS7" i="58"/>
  <c r="BP7" i="58"/>
  <c r="BH7" i="58"/>
  <c r="AZ7" i="58"/>
  <c r="AR7" i="58"/>
  <c r="BO7" i="58"/>
  <c r="BG7" i="58"/>
  <c r="AY7" i="58"/>
  <c r="AQ7" i="58"/>
  <c r="CU7" i="58"/>
  <c r="AR7" i="53" s="1"/>
  <c r="BL12" i="58"/>
  <c r="BD12" i="58"/>
  <c r="AL12" i="53" s="1"/>
  <c r="AV12" i="58"/>
  <c r="AN12" i="58"/>
  <c r="BK12" i="58"/>
  <c r="BC12" i="58"/>
  <c r="AU12" i="58"/>
  <c r="AM12" i="58"/>
  <c r="BJ12" i="58"/>
  <c r="BB12" i="58"/>
  <c r="AT12" i="58"/>
  <c r="BI12" i="58"/>
  <c r="BA12" i="58"/>
  <c r="AS12" i="58"/>
  <c r="BP12" i="58"/>
  <c r="BH12" i="58"/>
  <c r="AZ12" i="58"/>
  <c r="AR12" i="58"/>
  <c r="BO12" i="58"/>
  <c r="BG12" i="58"/>
  <c r="AY12" i="58"/>
  <c r="AQ12" i="58"/>
  <c r="BN12" i="58"/>
  <c r="BF12" i="58"/>
  <c r="AX12" i="58"/>
  <c r="AP12" i="58"/>
  <c r="BE12" i="58"/>
  <c r="AW12" i="58"/>
  <c r="AO12" i="58"/>
  <c r="BM12" i="58"/>
  <c r="CU12" i="58"/>
  <c r="BI13" i="58"/>
  <c r="BA13" i="58"/>
  <c r="AS13" i="58"/>
  <c r="BP13" i="58"/>
  <c r="BH13" i="58"/>
  <c r="AZ13" i="58"/>
  <c r="AR13" i="58"/>
  <c r="BO13" i="58"/>
  <c r="BG13" i="58"/>
  <c r="AY13" i="58"/>
  <c r="AQ13" i="58"/>
  <c r="BN13" i="58"/>
  <c r="BF13" i="58"/>
  <c r="AX13" i="58"/>
  <c r="AP13" i="58"/>
  <c r="BM13" i="58"/>
  <c r="BE13" i="58"/>
  <c r="AW13" i="58"/>
  <c r="AO13" i="58"/>
  <c r="BL13" i="58"/>
  <c r="BD13" i="58"/>
  <c r="AV13" i="58"/>
  <c r="AN13" i="58"/>
  <c r="BK13" i="58"/>
  <c r="BC13" i="58"/>
  <c r="AU13" i="58"/>
  <c r="AM13" i="58"/>
  <c r="AT13" i="58"/>
  <c r="BJ13" i="58"/>
  <c r="BB13" i="58"/>
  <c r="CU13" i="58"/>
  <c r="AR13" i="53" s="1"/>
  <c r="BI20" i="58"/>
  <c r="BA20" i="58"/>
  <c r="AS20" i="58"/>
  <c r="BP20" i="58"/>
  <c r="BH20" i="58"/>
  <c r="AZ20" i="58"/>
  <c r="AR20" i="58"/>
  <c r="BO20" i="58"/>
  <c r="BG20" i="58"/>
  <c r="AY20" i="58"/>
  <c r="AQ20" i="58"/>
  <c r="BN20" i="58"/>
  <c r="BF20" i="58"/>
  <c r="AX20" i="58"/>
  <c r="AP20" i="58"/>
  <c r="BM20" i="58"/>
  <c r="BE20" i="58"/>
  <c r="AW20" i="58"/>
  <c r="AO20" i="58"/>
  <c r="BL20" i="58"/>
  <c r="BD20" i="58"/>
  <c r="AV20" i="58"/>
  <c r="AN20" i="58"/>
  <c r="BK20" i="58"/>
  <c r="BC20" i="58"/>
  <c r="AU20" i="58"/>
  <c r="AM20" i="58"/>
  <c r="BJ20" i="58"/>
  <c r="BB20" i="58"/>
  <c r="AT20" i="58"/>
  <c r="CU20" i="58"/>
  <c r="BK8" i="58"/>
  <c r="BC8" i="58"/>
  <c r="AU8" i="58"/>
  <c r="AM8" i="58"/>
  <c r="BJ8" i="58"/>
  <c r="BB8" i="58"/>
  <c r="AT8" i="58"/>
  <c r="BI8" i="58"/>
  <c r="BA8" i="58"/>
  <c r="AS8" i="58"/>
  <c r="BP8" i="58"/>
  <c r="BH8" i="58"/>
  <c r="AZ8" i="58"/>
  <c r="AR8" i="58"/>
  <c r="BO8" i="58"/>
  <c r="BG8" i="58"/>
  <c r="AY8" i="58"/>
  <c r="AQ8" i="58"/>
  <c r="BN8" i="58"/>
  <c r="AL8" i="53" s="1"/>
  <c r="BF8" i="58"/>
  <c r="AX8" i="58"/>
  <c r="AP8" i="58"/>
  <c r="BM8" i="58"/>
  <c r="BE8" i="58"/>
  <c r="AW8" i="58"/>
  <c r="AO8" i="58"/>
  <c r="AN8" i="58"/>
  <c r="BL8" i="58"/>
  <c r="BD8" i="58"/>
  <c r="AV8" i="58"/>
  <c r="CU8" i="58"/>
  <c r="AR8" i="53" s="1"/>
  <c r="BP9" i="58"/>
  <c r="BH9" i="58"/>
  <c r="AZ9" i="58"/>
  <c r="AR9" i="58"/>
  <c r="BO9" i="58"/>
  <c r="BG9" i="58"/>
  <c r="AY9" i="58"/>
  <c r="AQ9" i="58"/>
  <c r="BN9" i="58"/>
  <c r="AL9" i="53" s="1"/>
  <c r="BF9" i="58"/>
  <c r="AX9" i="58"/>
  <c r="AP9" i="58"/>
  <c r="BM9" i="58"/>
  <c r="BE9" i="58"/>
  <c r="AW9" i="58"/>
  <c r="AO9" i="58"/>
  <c r="BL9" i="58"/>
  <c r="BD9" i="58"/>
  <c r="AV9" i="58"/>
  <c r="AN9" i="58"/>
  <c r="BK9" i="58"/>
  <c r="BC9" i="58"/>
  <c r="AU9" i="58"/>
  <c r="AM9" i="58"/>
  <c r="BJ9" i="58"/>
  <c r="BB9" i="58"/>
  <c r="AT9" i="58"/>
  <c r="BI9" i="58"/>
  <c r="BA9" i="58"/>
  <c r="AS9" i="58"/>
  <c r="CU9" i="58"/>
  <c r="AR9" i="53" s="1"/>
  <c r="BI15" i="58"/>
  <c r="BA15" i="58"/>
  <c r="AS15" i="58"/>
  <c r="BP15" i="58"/>
  <c r="BH15" i="58"/>
  <c r="AZ15" i="58"/>
  <c r="AR15" i="58"/>
  <c r="BN15" i="58"/>
  <c r="BF15" i="58"/>
  <c r="AX15" i="58"/>
  <c r="AP15" i="58"/>
  <c r="BM15" i="58"/>
  <c r="BE15" i="58"/>
  <c r="AW15" i="58"/>
  <c r="AO15" i="58"/>
  <c r="BO15" i="58"/>
  <c r="AY15" i="58"/>
  <c r="BL15" i="58"/>
  <c r="AV15" i="58"/>
  <c r="BK15" i="58"/>
  <c r="AU15" i="58"/>
  <c r="BJ15" i="58"/>
  <c r="AT15" i="58"/>
  <c r="BG15" i="58"/>
  <c r="AQ15" i="58"/>
  <c r="BD15" i="58"/>
  <c r="AN15" i="58"/>
  <c r="BC15" i="58"/>
  <c r="AM15" i="58"/>
  <c r="BB15" i="58"/>
  <c r="CU15" i="58"/>
  <c r="BL19" i="58"/>
  <c r="BP19" i="58"/>
  <c r="BH19" i="58"/>
  <c r="BF19" i="58"/>
  <c r="AX19" i="58"/>
  <c r="AP19" i="58"/>
  <c r="BO19" i="58"/>
  <c r="BE19" i="58"/>
  <c r="AW19" i="58"/>
  <c r="AO19" i="58"/>
  <c r="BN19" i="58"/>
  <c r="BD19" i="58"/>
  <c r="AV19" i="58"/>
  <c r="AN19" i="58"/>
  <c r="BM19" i="58"/>
  <c r="BC19" i="58"/>
  <c r="AU19" i="58"/>
  <c r="AM19" i="58"/>
  <c r="BK19" i="58"/>
  <c r="BB19" i="58"/>
  <c r="AT19" i="58"/>
  <c r="BJ19" i="58"/>
  <c r="BA19" i="58"/>
  <c r="AS19" i="58"/>
  <c r="BI19" i="58"/>
  <c r="AZ19" i="58"/>
  <c r="AR19" i="58"/>
  <c r="BG19" i="58"/>
  <c r="AY19" i="58"/>
  <c r="AQ19" i="58"/>
  <c r="CU19" i="58"/>
  <c r="BJ4" i="58"/>
  <c r="BB4" i="58"/>
  <c r="AT4" i="58"/>
  <c r="BI4" i="58"/>
  <c r="BA4" i="58"/>
  <c r="AS4" i="58"/>
  <c r="AM4" i="58"/>
  <c r="BP4" i="58"/>
  <c r="BH4" i="58"/>
  <c r="AZ4" i="58"/>
  <c r="AR4" i="58"/>
  <c r="AU4" i="58"/>
  <c r="BO4" i="58"/>
  <c r="BG4" i="58"/>
  <c r="AY4" i="58"/>
  <c r="AQ4" i="58"/>
  <c r="BC4" i="58"/>
  <c r="BN4" i="58"/>
  <c r="AL4" i="53" s="1"/>
  <c r="BF4" i="58"/>
  <c r="AX4" i="58"/>
  <c r="AP4" i="58"/>
  <c r="BK4" i="58"/>
  <c r="BM4" i="58"/>
  <c r="BE4" i="58"/>
  <c r="AW4" i="58"/>
  <c r="AO4" i="58"/>
  <c r="BL4" i="58"/>
  <c r="BD4" i="58"/>
  <c r="AV4" i="58"/>
  <c r="AN4" i="58"/>
  <c r="CU4" i="58"/>
  <c r="AR4" i="53" s="1"/>
  <c r="BJ10" i="58"/>
  <c r="BB10" i="58"/>
  <c r="AT10" i="58"/>
  <c r="BI10" i="58"/>
  <c r="BA10" i="58"/>
  <c r="AS10" i="58"/>
  <c r="BP10" i="58"/>
  <c r="BH10" i="58"/>
  <c r="AZ10" i="58"/>
  <c r="AR10" i="58"/>
  <c r="BN10" i="58"/>
  <c r="BK10" i="58"/>
  <c r="AW10" i="58"/>
  <c r="BG10" i="58"/>
  <c r="AV10" i="58"/>
  <c r="BF10" i="58"/>
  <c r="AU10" i="58"/>
  <c r="BE10" i="58"/>
  <c r="AQ10" i="58"/>
  <c r="BD10" i="58"/>
  <c r="AP10" i="58"/>
  <c r="BO10" i="58"/>
  <c r="AL10" i="53" s="1"/>
  <c r="BC10" i="58"/>
  <c r="AO10" i="58"/>
  <c r="BM10" i="58"/>
  <c r="AY10" i="58"/>
  <c r="AN10" i="58"/>
  <c r="BL10" i="58"/>
  <c r="AX10" i="58"/>
  <c r="AM10" i="58"/>
  <c r="CU10" i="58"/>
  <c r="AR10" i="53" s="1"/>
  <c r="BM24" i="58"/>
  <c r="BE24" i="58"/>
  <c r="AW24" i="58"/>
  <c r="AO24" i="58"/>
  <c r="BL24" i="58"/>
  <c r="BD24" i="58"/>
  <c r="AV24" i="58"/>
  <c r="AN24" i="58"/>
  <c r="BK24" i="58"/>
  <c r="BC24" i="58"/>
  <c r="AU24" i="58"/>
  <c r="AM24" i="58"/>
  <c r="BJ24" i="58"/>
  <c r="BB24" i="58"/>
  <c r="AT24" i="58"/>
  <c r="BI24" i="58"/>
  <c r="AL29" i="53" s="1"/>
  <c r="BA24" i="58"/>
  <c r="AS24" i="58"/>
  <c r="BP24" i="58"/>
  <c r="BH24" i="58"/>
  <c r="AZ24" i="58"/>
  <c r="AR24" i="58"/>
  <c r="BO24" i="58"/>
  <c r="BG24" i="58"/>
  <c r="AY24" i="58"/>
  <c r="AQ24" i="58"/>
  <c r="BF24" i="58"/>
  <c r="AX24" i="58"/>
  <c r="AP24" i="58"/>
  <c r="BN24" i="58"/>
  <c r="CU24" i="58"/>
  <c r="AR29" i="53" s="1"/>
  <c r="BK22" i="58"/>
  <c r="BC22" i="58"/>
  <c r="AU22" i="58"/>
  <c r="AM22" i="58"/>
  <c r="BJ22" i="58"/>
  <c r="BB22" i="58"/>
  <c r="AT22" i="58"/>
  <c r="BI22" i="58"/>
  <c r="BA22" i="58"/>
  <c r="AS22" i="58"/>
  <c r="BP22" i="58"/>
  <c r="BH22" i="58"/>
  <c r="AZ22" i="58"/>
  <c r="AR22" i="58"/>
  <c r="BO22" i="58"/>
  <c r="BG22" i="58"/>
  <c r="AY22" i="58"/>
  <c r="AQ22" i="58"/>
  <c r="BN22" i="58"/>
  <c r="BF22" i="58"/>
  <c r="AX22" i="58"/>
  <c r="AP22" i="58"/>
  <c r="BM22" i="58"/>
  <c r="BE22" i="58"/>
  <c r="AW22" i="58"/>
  <c r="AO22" i="58"/>
  <c r="BL22" i="58"/>
  <c r="BD22" i="58"/>
  <c r="AV22" i="58"/>
  <c r="AN22" i="58"/>
  <c r="CU22" i="58"/>
  <c r="AR26" i="53" s="1"/>
  <c r="BN14" i="58"/>
  <c r="BF14" i="58"/>
  <c r="AX14" i="58"/>
  <c r="AP14" i="58"/>
  <c r="BM14" i="58"/>
  <c r="BE14" i="58"/>
  <c r="AW14" i="58"/>
  <c r="AO14" i="58"/>
  <c r="BL14" i="58"/>
  <c r="BD14" i="58"/>
  <c r="AV14" i="58"/>
  <c r="AN14" i="58"/>
  <c r="BK14" i="58"/>
  <c r="BC14" i="58"/>
  <c r="AU14" i="58"/>
  <c r="AM14" i="58"/>
  <c r="BJ14" i="58"/>
  <c r="BB14" i="58"/>
  <c r="AT14" i="58"/>
  <c r="BI14" i="58"/>
  <c r="BA14" i="58"/>
  <c r="AS14" i="58"/>
  <c r="BP14" i="58"/>
  <c r="BH14" i="58"/>
  <c r="AZ14" i="58"/>
  <c r="AR14" i="58"/>
  <c r="BO14" i="58"/>
  <c r="BG14" i="58"/>
  <c r="AY14" i="58"/>
  <c r="AL14" i="53" s="1"/>
  <c r="AQ14" i="58"/>
  <c r="CU14" i="58"/>
  <c r="AR14" i="53" s="1"/>
  <c r="BL17" i="58"/>
  <c r="BD17" i="58"/>
  <c r="AV17" i="58"/>
  <c r="AN17" i="58"/>
  <c r="BK17" i="58"/>
  <c r="BC17" i="58"/>
  <c r="AU17" i="58"/>
  <c r="AM17" i="58"/>
  <c r="BJ17" i="58"/>
  <c r="BB17" i="58"/>
  <c r="AT17" i="58"/>
  <c r="BI17" i="58"/>
  <c r="BA17" i="58"/>
  <c r="AS17" i="58"/>
  <c r="BP17" i="58"/>
  <c r="BH17" i="58"/>
  <c r="AZ17" i="58"/>
  <c r="AR17" i="58"/>
  <c r="BO17" i="58"/>
  <c r="BG17" i="58"/>
  <c r="AY17" i="58"/>
  <c r="AQ17" i="58"/>
  <c r="BN17" i="58"/>
  <c r="BF17" i="58"/>
  <c r="AX17" i="58"/>
  <c r="AP17" i="58"/>
  <c r="BM17" i="58"/>
  <c r="BE17" i="58"/>
  <c r="AW17" i="58"/>
  <c r="AO17" i="58"/>
  <c r="CU17" i="58"/>
  <c r="BN21" i="58"/>
  <c r="BF21" i="58"/>
  <c r="AX21" i="58"/>
  <c r="AP21" i="58"/>
  <c r="BM21" i="58"/>
  <c r="BE21" i="58"/>
  <c r="AW21" i="58"/>
  <c r="AO21" i="58"/>
  <c r="BL21" i="58"/>
  <c r="BD21" i="58"/>
  <c r="AV21" i="58"/>
  <c r="AN21" i="58"/>
  <c r="BK21" i="58"/>
  <c r="BC21" i="58"/>
  <c r="AU21" i="58"/>
  <c r="AM21" i="58"/>
  <c r="BJ21" i="58"/>
  <c r="BB21" i="58"/>
  <c r="AT21" i="58"/>
  <c r="BI21" i="58"/>
  <c r="BA21" i="58"/>
  <c r="AS21" i="58"/>
  <c r="BP21" i="58"/>
  <c r="BH21" i="58"/>
  <c r="AZ21" i="58"/>
  <c r="AR21" i="58"/>
  <c r="BO21" i="58"/>
  <c r="AL25" i="53" s="1"/>
  <c r="BG21" i="58"/>
  <c r="AY21" i="58"/>
  <c r="AQ21" i="58"/>
  <c r="CU21" i="58"/>
  <c r="BM3" i="58"/>
  <c r="BE3" i="58"/>
  <c r="AW3" i="58"/>
  <c r="AO3" i="58"/>
  <c r="BL3" i="58"/>
  <c r="AL3" i="53" s="1"/>
  <c r="BD3" i="58"/>
  <c r="AV3" i="58"/>
  <c r="AN3" i="58"/>
  <c r="BF3" i="58"/>
  <c r="BK3" i="58"/>
  <c r="BC3" i="58"/>
  <c r="AU3" i="58"/>
  <c r="AM3" i="58"/>
  <c r="AX3" i="58"/>
  <c r="BJ3" i="58"/>
  <c r="BB3" i="58"/>
  <c r="AT3" i="58"/>
  <c r="BN3" i="58"/>
  <c r="BI3" i="58"/>
  <c r="BA3" i="58"/>
  <c r="AS3" i="58"/>
  <c r="AP3" i="58"/>
  <c r="BP3" i="58"/>
  <c r="BH3" i="58"/>
  <c r="AZ3" i="58"/>
  <c r="AR3" i="58"/>
  <c r="BO3" i="58"/>
  <c r="BG3" i="58"/>
  <c r="AY3" i="58"/>
  <c r="AQ3" i="58"/>
  <c r="CU3" i="58"/>
  <c r="AR3" i="53" s="1"/>
  <c r="BL5" i="58"/>
  <c r="AL5" i="53" s="1"/>
  <c r="BK5" i="58"/>
  <c r="BJ5" i="58"/>
  <c r="BG5" i="58"/>
  <c r="AY5" i="58"/>
  <c r="AQ5" i="58"/>
  <c r="BF5" i="58"/>
  <c r="AX5" i="58"/>
  <c r="AP5" i="58"/>
  <c r="BP5" i="58"/>
  <c r="BE5" i="58"/>
  <c r="AW5" i="58"/>
  <c r="AO5" i="58"/>
  <c r="BO5" i="58"/>
  <c r="BD5" i="58"/>
  <c r="AV5" i="58"/>
  <c r="AN5" i="58"/>
  <c r="AZ5" i="58"/>
  <c r="BN5" i="58"/>
  <c r="BC5" i="58"/>
  <c r="AU5" i="58"/>
  <c r="AM5" i="58"/>
  <c r="BM5" i="58"/>
  <c r="BB5" i="58"/>
  <c r="AT5" i="58"/>
  <c r="BI5" i="58"/>
  <c r="BA5" i="58"/>
  <c r="AS5" i="58"/>
  <c r="BH5" i="58"/>
  <c r="AR5" i="58"/>
  <c r="CU5" i="58"/>
  <c r="AR5" i="53" s="1"/>
  <c r="BI18" i="58"/>
  <c r="BA18" i="58"/>
  <c r="AS18" i="58"/>
  <c r="BP18" i="58"/>
  <c r="BH18" i="58"/>
  <c r="AZ18" i="58"/>
  <c r="AR18" i="58"/>
  <c r="BO18" i="58"/>
  <c r="BG18" i="58"/>
  <c r="AY18" i="58"/>
  <c r="AQ18" i="58"/>
  <c r="BN18" i="58"/>
  <c r="BF18" i="58"/>
  <c r="AX18" i="58"/>
  <c r="AP18" i="58"/>
  <c r="BM18" i="58"/>
  <c r="BE18" i="58"/>
  <c r="AW18" i="58"/>
  <c r="AO18" i="58"/>
  <c r="BL18" i="58"/>
  <c r="BD18" i="58"/>
  <c r="AV18" i="58"/>
  <c r="AN18" i="58"/>
  <c r="BK18" i="58"/>
  <c r="BC18" i="58"/>
  <c r="AU18" i="58"/>
  <c r="AM18" i="58"/>
  <c r="BJ18" i="58"/>
  <c r="BB18" i="58"/>
  <c r="AT18" i="58"/>
  <c r="CU18" i="58"/>
  <c r="CS3" i="57"/>
  <c r="AQ3" i="53" s="1"/>
  <c r="CS6" i="57"/>
  <c r="AQ6" i="53" s="1"/>
  <c r="CS12" i="57"/>
  <c r="AQ12" i="53" s="1"/>
  <c r="CS19" i="57"/>
  <c r="CS22" i="57"/>
  <c r="AQ26" i="53" s="1"/>
  <c r="CS21" i="57"/>
  <c r="CS20" i="57"/>
  <c r="CS11" i="57"/>
  <c r="CS24" i="57"/>
  <c r="AQ29" i="53" s="1"/>
  <c r="CS13" i="57"/>
  <c r="AQ13" i="53" s="1"/>
  <c r="CS18" i="57"/>
  <c r="CS9" i="57"/>
  <c r="AQ9" i="53" s="1"/>
  <c r="CS5" i="57"/>
  <c r="AQ5" i="53" s="1"/>
  <c r="CS15" i="57"/>
  <c r="CS8" i="57"/>
  <c r="AQ8" i="53" s="1"/>
  <c r="CS23" i="57"/>
  <c r="AQ28" i="53" s="1"/>
  <c r="BH4" i="56"/>
  <c r="AZ4" i="56"/>
  <c r="AR4" i="56"/>
  <c r="BN4" i="56"/>
  <c r="BF4" i="56"/>
  <c r="AX4" i="56"/>
  <c r="AP4" i="56"/>
  <c r="BM4" i="56"/>
  <c r="BE4" i="56"/>
  <c r="AW4" i="56"/>
  <c r="AO4" i="56"/>
  <c r="BL4" i="56"/>
  <c r="AJ4" i="53" s="1"/>
  <c r="BD4" i="56"/>
  <c r="AV4" i="56"/>
  <c r="AN4" i="56"/>
  <c r="BJ4" i="56"/>
  <c r="BB4" i="56"/>
  <c r="AT4" i="56"/>
  <c r="AL4" i="56"/>
  <c r="BK4" i="56"/>
  <c r="AQ4" i="56"/>
  <c r="BI4" i="56"/>
  <c r="AM4" i="56"/>
  <c r="BG4" i="56"/>
  <c r="AK4" i="56"/>
  <c r="AY4" i="56"/>
  <c r="BC4" i="56"/>
  <c r="BA4" i="56"/>
  <c r="AU4" i="56"/>
  <c r="CS4" i="56"/>
  <c r="AP4" i="53" s="1"/>
  <c r="AS4" i="56"/>
  <c r="BH6" i="56"/>
  <c r="BM6" i="56"/>
  <c r="BE6" i="56"/>
  <c r="AW6" i="56"/>
  <c r="AO6" i="56"/>
  <c r="BL6" i="56"/>
  <c r="BD6" i="56"/>
  <c r="AV6" i="56"/>
  <c r="AN6" i="56"/>
  <c r="BJ6" i="56"/>
  <c r="AJ6" i="53" s="1"/>
  <c r="BB6" i="56"/>
  <c r="AT6" i="56"/>
  <c r="AL6" i="56"/>
  <c r="BK6" i="56"/>
  <c r="AX6" i="56"/>
  <c r="BG6" i="56"/>
  <c r="AS6" i="56"/>
  <c r="BF6" i="56"/>
  <c r="AR6" i="56"/>
  <c r="BC6" i="56"/>
  <c r="AQ6" i="56"/>
  <c r="AZ6" i="56"/>
  <c r="AM6" i="56"/>
  <c r="BI6" i="56"/>
  <c r="BA6" i="56"/>
  <c r="AY6" i="56"/>
  <c r="AU6" i="56"/>
  <c r="AK6" i="56"/>
  <c r="AP6" i="56"/>
  <c r="BN6" i="56"/>
  <c r="CS6" i="56"/>
  <c r="AP6" i="53" s="1"/>
  <c r="BN19" i="56"/>
  <c r="BF19" i="56"/>
  <c r="BJ19" i="56"/>
  <c r="BA19" i="56"/>
  <c r="AS19" i="56"/>
  <c r="AK19" i="56"/>
  <c r="BI19" i="56"/>
  <c r="AZ19" i="56"/>
  <c r="AR19" i="56"/>
  <c r="BH19" i="56"/>
  <c r="AY19" i="56"/>
  <c r="AQ19" i="56"/>
  <c r="BG19" i="56"/>
  <c r="AX19" i="56"/>
  <c r="AP19" i="56"/>
  <c r="BE19" i="56"/>
  <c r="AW19" i="56"/>
  <c r="AO19" i="56"/>
  <c r="BM19" i="56"/>
  <c r="BD19" i="56"/>
  <c r="AV19" i="56"/>
  <c r="AN19" i="56"/>
  <c r="BL19" i="56"/>
  <c r="BC19" i="56"/>
  <c r="AU19" i="56"/>
  <c r="AM19" i="56"/>
  <c r="BB19" i="56"/>
  <c r="AT19" i="56"/>
  <c r="AL19" i="56"/>
  <c r="BK19" i="56"/>
  <c r="CS19" i="56"/>
  <c r="BK24" i="56"/>
  <c r="BC24" i="56"/>
  <c r="AU24" i="56"/>
  <c r="AM24" i="56"/>
  <c r="BJ24" i="56"/>
  <c r="BB24" i="56"/>
  <c r="AT24" i="56"/>
  <c r="AL24" i="56"/>
  <c r="BI24" i="56"/>
  <c r="BA24" i="56"/>
  <c r="AS24" i="56"/>
  <c r="AK24" i="56"/>
  <c r="BH24" i="56"/>
  <c r="AZ24" i="56"/>
  <c r="AR24" i="56"/>
  <c r="BG24" i="56"/>
  <c r="AJ29" i="53" s="1"/>
  <c r="AY24" i="56"/>
  <c r="AQ24" i="56"/>
  <c r="BN24" i="56"/>
  <c r="BF24" i="56"/>
  <c r="AX24" i="56"/>
  <c r="AP24" i="56"/>
  <c r="BM24" i="56"/>
  <c r="BE24" i="56"/>
  <c r="AW24" i="56"/>
  <c r="AO24" i="56"/>
  <c r="BD24" i="56"/>
  <c r="AV24" i="56"/>
  <c r="AN24" i="56"/>
  <c r="BL24" i="56"/>
  <c r="CS24" i="56"/>
  <c r="AP29" i="53" s="1"/>
  <c r="BK14" i="56"/>
  <c r="BC14" i="56"/>
  <c r="AU14" i="56"/>
  <c r="AM14" i="56"/>
  <c r="BI14" i="56"/>
  <c r="BA14" i="56"/>
  <c r="AS14" i="56"/>
  <c r="AK14" i="56"/>
  <c r="BH14" i="56"/>
  <c r="AZ14" i="56"/>
  <c r="AR14" i="56"/>
  <c r="BJ14" i="56"/>
  <c r="AW14" i="56"/>
  <c r="AJ14" i="53" s="1"/>
  <c r="BG14" i="56"/>
  <c r="AV14" i="56"/>
  <c r="BE14" i="56"/>
  <c r="AQ14" i="56"/>
  <c r="BD14" i="56"/>
  <c r="AP14" i="56"/>
  <c r="BN14" i="56"/>
  <c r="BB14" i="56"/>
  <c r="AO14" i="56"/>
  <c r="BM14" i="56"/>
  <c r="AY14" i="56"/>
  <c r="AN14" i="56"/>
  <c r="BL14" i="56"/>
  <c r="AT14" i="56"/>
  <c r="AL14" i="56"/>
  <c r="AX14" i="56"/>
  <c r="BF14" i="56"/>
  <c r="CS14" i="56"/>
  <c r="AP14" i="53" s="1"/>
  <c r="BJ10" i="56"/>
  <c r="BB10" i="56"/>
  <c r="AT10" i="56"/>
  <c r="AL10" i="56"/>
  <c r="BG10" i="56"/>
  <c r="AY10" i="56"/>
  <c r="AQ10" i="56"/>
  <c r="BI10" i="56"/>
  <c r="AX10" i="56"/>
  <c r="AN10" i="56"/>
  <c r="BE10" i="56"/>
  <c r="AU10" i="56"/>
  <c r="BN10" i="56"/>
  <c r="BD10" i="56"/>
  <c r="AS10" i="56"/>
  <c r="BM10" i="56"/>
  <c r="AJ10" i="53" s="1"/>
  <c r="BC10" i="56"/>
  <c r="AR10" i="56"/>
  <c r="BL10" i="56"/>
  <c r="BA10" i="56"/>
  <c r="AP10" i="56"/>
  <c r="AZ10" i="56"/>
  <c r="AW10" i="56"/>
  <c r="AV10" i="56"/>
  <c r="AK10" i="56"/>
  <c r="AO10" i="56"/>
  <c r="BK10" i="56"/>
  <c r="AM10" i="56"/>
  <c r="BH10" i="56"/>
  <c r="BF10" i="56"/>
  <c r="CS10" i="56"/>
  <c r="AP10" i="53" s="1"/>
  <c r="BM7" i="56"/>
  <c r="BE7" i="56"/>
  <c r="AW7" i="56"/>
  <c r="AO7" i="56"/>
  <c r="BJ7" i="56"/>
  <c r="BB7" i="56"/>
  <c r="AT7" i="56"/>
  <c r="AL7" i="56"/>
  <c r="BI7" i="56"/>
  <c r="BA7" i="56"/>
  <c r="AS7" i="56"/>
  <c r="AK7" i="56"/>
  <c r="BH7" i="56"/>
  <c r="AZ7" i="56"/>
  <c r="AR7" i="56"/>
  <c r="BG7" i="56"/>
  <c r="AY7" i="56"/>
  <c r="AQ7" i="56"/>
  <c r="BF7" i="56"/>
  <c r="AM7" i="56"/>
  <c r="BD7" i="56"/>
  <c r="BC7" i="56"/>
  <c r="AX7" i="56"/>
  <c r="AV7" i="56"/>
  <c r="BN7" i="56"/>
  <c r="AU7" i="56"/>
  <c r="BL7" i="56"/>
  <c r="AJ7" i="53" s="1"/>
  <c r="AP7" i="56"/>
  <c r="AN7" i="56"/>
  <c r="BK7" i="56"/>
  <c r="CS7" i="56"/>
  <c r="AP7" i="53" s="1"/>
  <c r="BI22" i="56"/>
  <c r="BA22" i="56"/>
  <c r="AS22" i="56"/>
  <c r="AK22" i="56"/>
  <c r="BH22" i="56"/>
  <c r="AZ22" i="56"/>
  <c r="AR22" i="56"/>
  <c r="BG22" i="56"/>
  <c r="AY22" i="56"/>
  <c r="AQ22" i="56"/>
  <c r="BN22" i="56"/>
  <c r="BF22" i="56"/>
  <c r="AX22" i="56"/>
  <c r="AP22" i="56"/>
  <c r="BM22" i="56"/>
  <c r="BE22" i="56"/>
  <c r="AW22" i="56"/>
  <c r="AO22" i="56"/>
  <c r="BL22" i="56"/>
  <c r="BD22" i="56"/>
  <c r="AV22" i="56"/>
  <c r="AN22" i="56"/>
  <c r="BK22" i="56"/>
  <c r="BC22" i="56"/>
  <c r="AU22" i="56"/>
  <c r="AM22" i="56"/>
  <c r="BJ22" i="56"/>
  <c r="BB22" i="56"/>
  <c r="AT22" i="56"/>
  <c r="AL22" i="56"/>
  <c r="CS22" i="56"/>
  <c r="AP26" i="53" s="1"/>
  <c r="BN17" i="56"/>
  <c r="BF17" i="56"/>
  <c r="AX17" i="56"/>
  <c r="AP17" i="56"/>
  <c r="BM17" i="56"/>
  <c r="BE17" i="56"/>
  <c r="AW17" i="56"/>
  <c r="AO17" i="56"/>
  <c r="BK17" i="56"/>
  <c r="BC17" i="56"/>
  <c r="AU17" i="56"/>
  <c r="AM17" i="56"/>
  <c r="BH17" i="56"/>
  <c r="AT17" i="56"/>
  <c r="BD17" i="56"/>
  <c r="AR17" i="56"/>
  <c r="BA17" i="56"/>
  <c r="AN17" i="56"/>
  <c r="BL17" i="56"/>
  <c r="AZ17" i="56"/>
  <c r="AL17" i="56"/>
  <c r="BI17" i="56"/>
  <c r="BG17" i="56"/>
  <c r="BB17" i="56"/>
  <c r="AY17" i="56"/>
  <c r="AV17" i="56"/>
  <c r="AS17" i="56"/>
  <c r="AQ17" i="56"/>
  <c r="BJ17" i="56"/>
  <c r="AK17" i="56"/>
  <c r="CS17" i="56"/>
  <c r="BK15" i="56"/>
  <c r="BC15" i="56"/>
  <c r="AU15" i="56"/>
  <c r="AM15" i="56"/>
  <c r="BI15" i="56"/>
  <c r="BA15" i="56"/>
  <c r="AS15" i="56"/>
  <c r="AK15" i="56"/>
  <c r="BH15" i="56"/>
  <c r="AX15" i="56"/>
  <c r="AN15" i="56"/>
  <c r="BF15" i="56"/>
  <c r="AV15" i="56"/>
  <c r="BE15" i="56"/>
  <c r="AT15" i="56"/>
  <c r="BB15" i="56"/>
  <c r="AL15" i="56"/>
  <c r="AZ15" i="56"/>
  <c r="BM15" i="56"/>
  <c r="AW15" i="56"/>
  <c r="BL15" i="56"/>
  <c r="AR15" i="56"/>
  <c r="BJ15" i="56"/>
  <c r="AQ15" i="56"/>
  <c r="BG15" i="56"/>
  <c r="AP15" i="56"/>
  <c r="AY15" i="56"/>
  <c r="BN15" i="56"/>
  <c r="BD15" i="56"/>
  <c r="AO15" i="56"/>
  <c r="CS15" i="56"/>
  <c r="BL21" i="56"/>
  <c r="BD21" i="56"/>
  <c r="AV21" i="56"/>
  <c r="AN21" i="56"/>
  <c r="BK21" i="56"/>
  <c r="BC21" i="56"/>
  <c r="AU21" i="56"/>
  <c r="AM21" i="56"/>
  <c r="BJ21" i="56"/>
  <c r="BB21" i="56"/>
  <c r="AT21" i="56"/>
  <c r="AL21" i="56"/>
  <c r="BI21" i="56"/>
  <c r="BA21" i="56"/>
  <c r="AS21" i="56"/>
  <c r="AK21" i="56"/>
  <c r="BH21" i="56"/>
  <c r="AZ21" i="56"/>
  <c r="AR21" i="56"/>
  <c r="BG21" i="56"/>
  <c r="AY21" i="56"/>
  <c r="AQ21" i="56"/>
  <c r="BN21" i="56"/>
  <c r="BF21" i="56"/>
  <c r="AX21" i="56"/>
  <c r="AP21" i="56"/>
  <c r="BM21" i="56"/>
  <c r="AJ25" i="53" s="1"/>
  <c r="BE21" i="56"/>
  <c r="AW21" i="56"/>
  <c r="AO21" i="56"/>
  <c r="CS21" i="56"/>
  <c r="BG11" i="56"/>
  <c r="AY11" i="56"/>
  <c r="AQ11" i="56"/>
  <c r="BL11" i="56"/>
  <c r="BD11" i="56"/>
  <c r="AV11" i="56"/>
  <c r="AN11" i="56"/>
  <c r="BK11" i="56"/>
  <c r="BC11" i="56"/>
  <c r="AU11" i="56"/>
  <c r="AM11" i="56"/>
  <c r="BJ11" i="56"/>
  <c r="BB11" i="56"/>
  <c r="AJ11" i="53" s="1"/>
  <c r="AT11" i="56"/>
  <c r="BI11" i="56"/>
  <c r="BA11" i="56"/>
  <c r="AS11" i="56"/>
  <c r="AK11" i="56"/>
  <c r="BE11" i="56"/>
  <c r="AW11" i="56"/>
  <c r="BN11" i="56"/>
  <c r="AR11" i="56"/>
  <c r="BM11" i="56"/>
  <c r="AP11" i="56"/>
  <c r="BH11" i="56"/>
  <c r="AO11" i="56"/>
  <c r="BF11" i="56"/>
  <c r="AZ11" i="56"/>
  <c r="AX11" i="56"/>
  <c r="AL11" i="56"/>
  <c r="CS11" i="56"/>
  <c r="BG20" i="56"/>
  <c r="AY20" i="56"/>
  <c r="AQ20" i="56"/>
  <c r="BN20" i="56"/>
  <c r="BF20" i="56"/>
  <c r="AX20" i="56"/>
  <c r="AP20" i="56"/>
  <c r="BM20" i="56"/>
  <c r="BE20" i="56"/>
  <c r="AW20" i="56"/>
  <c r="AO20" i="56"/>
  <c r="BL20" i="56"/>
  <c r="BD20" i="56"/>
  <c r="AV20" i="56"/>
  <c r="AN20" i="56"/>
  <c r="BK20" i="56"/>
  <c r="BC20" i="56"/>
  <c r="AU20" i="56"/>
  <c r="AM20" i="56"/>
  <c r="BJ20" i="56"/>
  <c r="BB20" i="56"/>
  <c r="AT20" i="56"/>
  <c r="AL20" i="56"/>
  <c r="BI20" i="56"/>
  <c r="BA20" i="56"/>
  <c r="AS20" i="56"/>
  <c r="AK20" i="56"/>
  <c r="BH20" i="56"/>
  <c r="AZ20" i="56"/>
  <c r="AR20" i="56"/>
  <c r="CS20" i="56"/>
  <c r="BL13" i="56"/>
  <c r="BD13" i="56"/>
  <c r="AV13" i="56"/>
  <c r="AN13" i="56"/>
  <c r="BK13" i="56"/>
  <c r="BC13" i="56"/>
  <c r="AU13" i="56"/>
  <c r="AM13" i="56"/>
  <c r="BN13" i="56"/>
  <c r="BB13" i="56"/>
  <c r="AR13" i="56"/>
  <c r="BI13" i="56"/>
  <c r="AY13" i="56"/>
  <c r="AO13" i="56"/>
  <c r="BH13" i="56"/>
  <c r="AX13" i="56"/>
  <c r="AL13" i="56"/>
  <c r="BG13" i="56"/>
  <c r="AW13" i="56"/>
  <c r="AK13" i="56"/>
  <c r="BF13" i="56"/>
  <c r="AT13" i="56"/>
  <c r="AQ13" i="56"/>
  <c r="BJ13" i="56"/>
  <c r="BE13" i="56"/>
  <c r="BA13" i="56"/>
  <c r="AZ13" i="56"/>
  <c r="CS13" i="56"/>
  <c r="BM13" i="56"/>
  <c r="AS13" i="56"/>
  <c r="AP13" i="56"/>
  <c r="BJ8" i="56"/>
  <c r="BB8" i="56"/>
  <c r="AT8" i="56"/>
  <c r="AL8" i="56"/>
  <c r="BG8" i="56"/>
  <c r="AY8" i="56"/>
  <c r="AQ8" i="56"/>
  <c r="BN8" i="56"/>
  <c r="BF8" i="56"/>
  <c r="AX8" i="56"/>
  <c r="AP8" i="56"/>
  <c r="BM8" i="56"/>
  <c r="BE8" i="56"/>
  <c r="AW8" i="56"/>
  <c r="AO8" i="56"/>
  <c r="BL8" i="56"/>
  <c r="AJ8" i="53" s="1"/>
  <c r="BD8" i="56"/>
  <c r="AV8" i="56"/>
  <c r="AN8" i="56"/>
  <c r="BI8" i="56"/>
  <c r="AM8" i="56"/>
  <c r="BH8" i="56"/>
  <c r="AK8" i="56"/>
  <c r="BC8" i="56"/>
  <c r="BA8" i="56"/>
  <c r="AZ8" i="56"/>
  <c r="AU8" i="56"/>
  <c r="AS8" i="56"/>
  <c r="BK8" i="56"/>
  <c r="AR8" i="56"/>
  <c r="CS8" i="56"/>
  <c r="AP8" i="53" s="1"/>
  <c r="BI16" i="56"/>
  <c r="BA16" i="56"/>
  <c r="AS16" i="56"/>
  <c r="AK16" i="56"/>
  <c r="BH16" i="56"/>
  <c r="AZ16" i="56"/>
  <c r="AR16" i="56"/>
  <c r="BN16" i="56"/>
  <c r="BF16" i="56"/>
  <c r="AX16" i="56"/>
  <c r="AP16" i="56"/>
  <c r="BL16" i="56"/>
  <c r="AY16" i="56"/>
  <c r="AM16" i="56"/>
  <c r="BJ16" i="56"/>
  <c r="AV16" i="56"/>
  <c r="BG16" i="56"/>
  <c r="AU16" i="56"/>
  <c r="BE16" i="56"/>
  <c r="AN16" i="56"/>
  <c r="BD16" i="56"/>
  <c r="AL16" i="56"/>
  <c r="BB16" i="56"/>
  <c r="AW16" i="56"/>
  <c r="CS16" i="56"/>
  <c r="AT16" i="56"/>
  <c r="BM16" i="56"/>
  <c r="AJ19" i="53" s="1"/>
  <c r="AQ16" i="56"/>
  <c r="BC16" i="56"/>
  <c r="AO16" i="56"/>
  <c r="BK16" i="56"/>
  <c r="BN23" i="56"/>
  <c r="BF23" i="56"/>
  <c r="AX23" i="56"/>
  <c r="AP23" i="56"/>
  <c r="BM23" i="56"/>
  <c r="BE23" i="56"/>
  <c r="AW23" i="56"/>
  <c r="AO23" i="56"/>
  <c r="BL23" i="56"/>
  <c r="AJ28" i="53" s="1"/>
  <c r="BD23" i="56"/>
  <c r="AV23" i="56"/>
  <c r="AN23" i="56"/>
  <c r="BK23" i="56"/>
  <c r="BC23" i="56"/>
  <c r="AU23" i="56"/>
  <c r="AM23" i="56"/>
  <c r="BJ23" i="56"/>
  <c r="BB23" i="56"/>
  <c r="AT23" i="56"/>
  <c r="AL23" i="56"/>
  <c r="BI23" i="56"/>
  <c r="BA23" i="56"/>
  <c r="AS23" i="56"/>
  <c r="AK23" i="56"/>
  <c r="BH23" i="56"/>
  <c r="AZ23" i="56"/>
  <c r="AR23" i="56"/>
  <c r="BG23" i="56"/>
  <c r="AY23" i="56"/>
  <c r="AQ23" i="56"/>
  <c r="CS23" i="56"/>
  <c r="AP28" i="53" s="1"/>
  <c r="BL18" i="56"/>
  <c r="BD18" i="56"/>
  <c r="BK18" i="56"/>
  <c r="BC18" i="56"/>
  <c r="AU18" i="56"/>
  <c r="AM18" i="56"/>
  <c r="BJ18" i="56"/>
  <c r="BB18" i="56"/>
  <c r="AT18" i="56"/>
  <c r="AL18" i="56"/>
  <c r="BI18" i="56"/>
  <c r="BA18" i="56"/>
  <c r="AS18" i="56"/>
  <c r="AK18" i="56"/>
  <c r="BH18" i="56"/>
  <c r="AZ18" i="56"/>
  <c r="AR18" i="56"/>
  <c r="BN18" i="56"/>
  <c r="BF18" i="56"/>
  <c r="AX18" i="56"/>
  <c r="AP18" i="56"/>
  <c r="BG18" i="56"/>
  <c r="AY18" i="56"/>
  <c r="AV18" i="56"/>
  <c r="AQ18" i="56"/>
  <c r="AW18" i="56"/>
  <c r="AO18" i="56"/>
  <c r="AN18" i="56"/>
  <c r="CS18" i="56"/>
  <c r="BM18" i="56"/>
  <c r="BE18" i="56"/>
  <c r="BK3" i="56"/>
  <c r="BC3" i="56"/>
  <c r="AU3" i="56"/>
  <c r="AM3" i="56"/>
  <c r="BI3" i="56"/>
  <c r="BA3" i="56"/>
  <c r="AS3" i="56"/>
  <c r="AK3" i="56"/>
  <c r="BH3" i="56"/>
  <c r="AZ3" i="56"/>
  <c r="AR3" i="56"/>
  <c r="BG3" i="56"/>
  <c r="AY3" i="56"/>
  <c r="AQ3" i="56"/>
  <c r="BM3" i="56"/>
  <c r="BE3" i="56"/>
  <c r="AW3" i="56"/>
  <c r="AO3" i="56"/>
  <c r="BJ3" i="56"/>
  <c r="AJ3" i="53" s="1"/>
  <c r="AN3" i="56"/>
  <c r="BF3" i="56"/>
  <c r="AL3" i="56"/>
  <c r="BD3" i="56"/>
  <c r="BB3" i="56"/>
  <c r="AV3" i="56"/>
  <c r="AX3" i="56"/>
  <c r="BN3" i="56"/>
  <c r="AT3" i="56"/>
  <c r="BL3" i="56"/>
  <c r="AP3" i="56"/>
  <c r="CS3" i="56"/>
  <c r="AP3" i="53" s="1"/>
  <c r="BG5" i="56"/>
  <c r="AY5" i="56"/>
  <c r="AQ5" i="56"/>
  <c r="BK5" i="56"/>
  <c r="BB5" i="56"/>
  <c r="AS5" i="56"/>
  <c r="BI5" i="56"/>
  <c r="AZ5" i="56"/>
  <c r="AP5" i="56"/>
  <c r="BH5" i="56"/>
  <c r="AX5" i="56"/>
  <c r="AO5" i="56"/>
  <c r="BF5" i="56"/>
  <c r="AW5" i="56"/>
  <c r="AN5" i="56"/>
  <c r="BM5" i="56"/>
  <c r="BD5" i="56"/>
  <c r="AU5" i="56"/>
  <c r="AL5" i="56"/>
  <c r="AT5" i="56"/>
  <c r="BN5" i="56"/>
  <c r="AR5" i="56"/>
  <c r="BL5" i="56"/>
  <c r="AM5" i="56"/>
  <c r="BJ5" i="56"/>
  <c r="AJ5" i="53" s="1"/>
  <c r="AK5" i="56"/>
  <c r="BC5" i="56"/>
  <c r="BE5" i="56"/>
  <c r="BA5" i="56"/>
  <c r="AV5" i="56"/>
  <c r="CS5" i="56"/>
  <c r="AP5" i="53" s="1"/>
  <c r="BG9" i="56"/>
  <c r="AY9" i="56"/>
  <c r="AQ9" i="56"/>
  <c r="BL9" i="56"/>
  <c r="AJ9" i="53" s="1"/>
  <c r="BD9" i="56"/>
  <c r="AV9" i="56"/>
  <c r="AN9" i="56"/>
  <c r="BK9" i="56"/>
  <c r="BC9" i="56"/>
  <c r="AU9" i="56"/>
  <c r="AM9" i="56"/>
  <c r="BJ9" i="56"/>
  <c r="BB9" i="56"/>
  <c r="AT9" i="56"/>
  <c r="AL9" i="56"/>
  <c r="BI9" i="56"/>
  <c r="BA9" i="56"/>
  <c r="AS9" i="56"/>
  <c r="AK9" i="56"/>
  <c r="BH9" i="56"/>
  <c r="AO9" i="56"/>
  <c r="BF9" i="56"/>
  <c r="BE9" i="56"/>
  <c r="AZ9" i="56"/>
  <c r="AX9" i="56"/>
  <c r="AW9" i="56"/>
  <c r="BN9" i="56"/>
  <c r="AR9" i="56"/>
  <c r="BM9" i="56"/>
  <c r="AP9" i="56"/>
  <c r="CS9" i="56"/>
  <c r="AP9" i="53" s="1"/>
  <c r="BG12" i="56"/>
  <c r="AY12" i="56"/>
  <c r="AQ12" i="56"/>
  <c r="BN12" i="56"/>
  <c r="BF12" i="56"/>
  <c r="AX12" i="56"/>
  <c r="AP12" i="56"/>
  <c r="BI12" i="56"/>
  <c r="AW12" i="56"/>
  <c r="AM12" i="56"/>
  <c r="BD12" i="56"/>
  <c r="AT12" i="56"/>
  <c r="BM12" i="56"/>
  <c r="BC12" i="56"/>
  <c r="AS12" i="56"/>
  <c r="BL12" i="56"/>
  <c r="BB12" i="56"/>
  <c r="AJ12" i="53" s="1"/>
  <c r="AR12" i="56"/>
  <c r="BK12" i="56"/>
  <c r="BA12" i="56"/>
  <c r="AO12" i="56"/>
  <c r="BH12" i="56"/>
  <c r="AV12" i="56"/>
  <c r="AU12" i="56"/>
  <c r="AN12" i="56"/>
  <c r="AL12" i="56"/>
  <c r="BJ12" i="56"/>
  <c r="BE12" i="56"/>
  <c r="AZ12" i="56"/>
  <c r="AK12" i="56"/>
  <c r="CS12" i="56"/>
  <c r="AJ24" i="53" l="1"/>
  <c r="AR22" i="53"/>
  <c r="AJ16" i="53"/>
  <c r="AP18" i="53"/>
  <c r="AP19" i="53"/>
  <c r="L39" i="55"/>
  <c r="L40" i="55"/>
  <c r="L38" i="55"/>
  <c r="L31" i="55"/>
  <c r="L29" i="55"/>
  <c r="L30" i="55"/>
  <c r="L14" i="55"/>
  <c r="BT14" i="55" s="1"/>
  <c r="AJ18" i="53"/>
  <c r="L11" i="55"/>
  <c r="AL22" i="53"/>
  <c r="AR23" i="53"/>
  <c r="AP24" i="53"/>
  <c r="AJ20" i="53"/>
  <c r="AQ25" i="53"/>
  <c r="AQ20" i="53"/>
  <c r="AP25" i="53"/>
  <c r="AP20" i="53"/>
  <c r="AR25" i="53"/>
  <c r="AR20" i="53"/>
  <c r="AL20" i="53"/>
  <c r="AL18" i="53"/>
  <c r="AQ18" i="53"/>
  <c r="AQ11" i="53"/>
  <c r="AL24" i="53"/>
  <c r="AR15" i="53"/>
  <c r="AR12" i="53"/>
  <c r="AP16" i="53"/>
  <c r="AP13" i="53"/>
  <c r="AP11" i="53"/>
  <c r="AP15" i="53"/>
  <c r="AP12" i="53"/>
  <c r="AJ23" i="53"/>
  <c r="AL17" i="53"/>
  <c r="AP21" i="53"/>
  <c r="AQ24" i="53"/>
  <c r="AL21" i="53"/>
  <c r="AR16" i="53"/>
  <c r="AR24" i="53"/>
  <c r="AP23" i="53"/>
  <c r="AR17" i="53"/>
  <c r="AL19" i="53"/>
  <c r="AP22" i="53"/>
  <c r="AJ21" i="53"/>
  <c r="AQ23" i="53"/>
  <c r="AR21" i="53"/>
  <c r="AL16" i="53"/>
  <c r="AP17" i="53"/>
  <c r="AJ17" i="53"/>
  <c r="AQ22" i="53"/>
  <c r="AR18" i="53"/>
  <c r="AR19" i="53"/>
  <c r="AJ22" i="53"/>
  <c r="AL23" i="53"/>
  <c r="AA10" i="12"/>
  <c r="M14" i="55"/>
  <c r="BU14" i="55" s="1"/>
  <c r="M4" i="55"/>
  <c r="M8" i="55"/>
  <c r="BU8" i="55" s="1"/>
  <c r="L23" i="55"/>
  <c r="BT23" i="55" s="1"/>
  <c r="M7" i="55"/>
  <c r="AQ7" i="55" s="1"/>
  <c r="M11" i="55"/>
  <c r="L28" i="55"/>
  <c r="L24" i="55"/>
  <c r="AP7" i="55"/>
  <c r="AP8" i="55"/>
  <c r="AP4" i="55"/>
  <c r="AP17" i="57"/>
  <c r="BS17" i="57"/>
  <c r="AO17" i="57"/>
  <c r="AQ16" i="57"/>
  <c r="BT16" i="57"/>
  <c r="AP16" i="57"/>
  <c r="AK15" i="59"/>
  <c r="AK24" i="59"/>
  <c r="AK23" i="59"/>
  <c r="AK7" i="59"/>
  <c r="AK19" i="59"/>
  <c r="AK9" i="59"/>
  <c r="AK16" i="59"/>
  <c r="AK6" i="59"/>
  <c r="AK13" i="59"/>
  <c r="AK8" i="59"/>
  <c r="AK14" i="59"/>
  <c r="AK22" i="59"/>
  <c r="AK12" i="59"/>
  <c r="AP14" i="55" l="1"/>
  <c r="L41" i="55"/>
  <c r="M40" i="55"/>
  <c r="M39" i="55"/>
  <c r="AQ39" i="55" s="1"/>
  <c r="M29" i="55"/>
  <c r="BU29" i="55" s="1"/>
  <c r="L33" i="55"/>
  <c r="L36" i="55"/>
  <c r="L34" i="55"/>
  <c r="L37" i="55"/>
  <c r="M31" i="55"/>
  <c r="AQ31" i="55" s="1"/>
  <c r="L32" i="55"/>
  <c r="M38" i="55"/>
  <c r="AQ38" i="55" s="1"/>
  <c r="M30" i="55"/>
  <c r="BU30" i="55" s="1"/>
  <c r="L21" i="55"/>
  <c r="BT21" i="55" s="1"/>
  <c r="L16" i="55"/>
  <c r="AP31" i="55"/>
  <c r="AP30" i="55"/>
  <c r="BT30" i="55"/>
  <c r="AP38" i="55"/>
  <c r="AP29" i="55"/>
  <c r="BT29" i="55"/>
  <c r="AP40" i="55"/>
  <c r="AQ40" i="55"/>
  <c r="L9" i="55"/>
  <c r="BT9" i="55" s="1"/>
  <c r="AP39" i="55"/>
  <c r="AG15" i="53"/>
  <c r="AG23" i="53"/>
  <c r="AG18" i="53"/>
  <c r="AB10" i="12"/>
  <c r="L6" i="55"/>
  <c r="N7" i="55"/>
  <c r="BV7" i="55" s="1"/>
  <c r="N11" i="55"/>
  <c r="N14" i="55"/>
  <c r="BV14" i="55" s="1"/>
  <c r="L12" i="55"/>
  <c r="N4" i="55"/>
  <c r="BV4" i="55" s="1"/>
  <c r="N8" i="55"/>
  <c r="AR8" i="55" s="1"/>
  <c r="M23" i="55"/>
  <c r="BU23" i="55" s="1"/>
  <c r="M24" i="55"/>
  <c r="BU24" i="55" s="1"/>
  <c r="M9" i="55"/>
  <c r="BU9" i="55" s="1"/>
  <c r="M28" i="55"/>
  <c r="AP23" i="55"/>
  <c r="BT24" i="55"/>
  <c r="AP24" i="55"/>
  <c r="AQ8" i="55"/>
  <c r="AQ14" i="55"/>
  <c r="BU7" i="55"/>
  <c r="BT28" i="55"/>
  <c r="BU4" i="55"/>
  <c r="AQ4" i="55"/>
  <c r="BT17" i="57"/>
  <c r="BU16" i="57"/>
  <c r="AL6" i="59"/>
  <c r="AM6" i="59"/>
  <c r="AM13" i="59"/>
  <c r="AK20" i="59"/>
  <c r="AG24" i="53" s="1"/>
  <c r="AL20" i="59"/>
  <c r="AM22" i="59"/>
  <c r="AL22" i="59"/>
  <c r="AG26" i="53" s="1"/>
  <c r="AL14" i="59"/>
  <c r="AG14" i="53" s="1"/>
  <c r="AM8" i="59"/>
  <c r="AL19" i="59"/>
  <c r="AM24" i="59"/>
  <c r="AL16" i="59"/>
  <c r="AM14" i="59"/>
  <c r="AL23" i="59"/>
  <c r="AG28" i="53" s="1"/>
  <c r="AL4" i="59"/>
  <c r="AG4" i="53" s="1"/>
  <c r="AK4" i="59"/>
  <c r="AL13" i="59"/>
  <c r="AL9" i="59"/>
  <c r="AG9" i="53" s="1"/>
  <c r="AL15" i="59"/>
  <c r="AK5" i="59"/>
  <c r="AM19" i="59"/>
  <c r="AL8" i="59"/>
  <c r="AG8" i="53" s="1"/>
  <c r="AM12" i="59"/>
  <c r="AM16" i="59"/>
  <c r="AM23" i="59"/>
  <c r="AK21" i="59"/>
  <c r="AG25" i="53" s="1"/>
  <c r="AL21" i="59"/>
  <c r="AL12" i="59"/>
  <c r="AG12" i="53" s="1"/>
  <c r="AK18" i="59"/>
  <c r="AM9" i="59"/>
  <c r="AM7" i="59"/>
  <c r="AL7" i="59"/>
  <c r="AG7" i="53" s="1"/>
  <c r="AL24" i="59"/>
  <c r="AG29" i="53" s="1"/>
  <c r="AM15" i="59"/>
  <c r="AQ29" i="55" l="1"/>
  <c r="AQ30" i="55"/>
  <c r="AP9" i="55"/>
  <c r="AP21" i="55"/>
  <c r="AP16" i="55"/>
  <c r="BT16" i="55"/>
  <c r="AP33" i="55"/>
  <c r="AP32" i="55"/>
  <c r="AP36" i="55"/>
  <c r="AP37" i="55"/>
  <c r="AP41" i="55"/>
  <c r="N39" i="55"/>
  <c r="N40" i="55"/>
  <c r="M41" i="55"/>
  <c r="AQ41" i="55" s="1"/>
  <c r="N29" i="55"/>
  <c r="M36" i="55"/>
  <c r="AQ36" i="55" s="1"/>
  <c r="N30" i="55"/>
  <c r="M34" i="55"/>
  <c r="M37" i="55"/>
  <c r="AQ37" i="55" s="1"/>
  <c r="M33" i="55"/>
  <c r="AQ33" i="55" s="1"/>
  <c r="N38" i="55"/>
  <c r="L35" i="55"/>
  <c r="N31" i="55"/>
  <c r="M32" i="55"/>
  <c r="AQ32" i="55" s="1"/>
  <c r="L27" i="55"/>
  <c r="L22" i="55"/>
  <c r="L5" i="55"/>
  <c r="AP5" i="55" s="1"/>
  <c r="M16" i="55"/>
  <c r="BU16" i="55" s="1"/>
  <c r="L17" i="55"/>
  <c r="L25" i="55"/>
  <c r="M21" i="55"/>
  <c r="BU21" i="55" s="1"/>
  <c r="AP34" i="55"/>
  <c r="AG19" i="53"/>
  <c r="AQ24" i="55"/>
  <c r="AC10" i="12"/>
  <c r="M6" i="55" s="1"/>
  <c r="AQ6" i="55" s="1"/>
  <c r="N23" i="55"/>
  <c r="BV23" i="55" s="1"/>
  <c r="O7" i="55"/>
  <c r="AS7" i="55" s="1"/>
  <c r="O11" i="55"/>
  <c r="N9" i="55"/>
  <c r="BV9" i="55" s="1"/>
  <c r="M12" i="55"/>
  <c r="AQ12" i="55" s="1"/>
  <c r="L15" i="55"/>
  <c r="L19" i="55"/>
  <c r="N24" i="55"/>
  <c r="AR24" i="55" s="1"/>
  <c r="O4" i="55"/>
  <c r="O8" i="55"/>
  <c r="BW8" i="55" s="1"/>
  <c r="O14" i="55"/>
  <c r="BW14" i="55" s="1"/>
  <c r="N28" i="55"/>
  <c r="AQ23" i="55"/>
  <c r="BV8" i="55"/>
  <c r="AR14" i="55"/>
  <c r="AR7" i="55"/>
  <c r="AQ9" i="55"/>
  <c r="AP28" i="55"/>
  <c r="BT6" i="55"/>
  <c r="AP6" i="55"/>
  <c r="BT12" i="55"/>
  <c r="AP12" i="55"/>
  <c r="AR4" i="55"/>
  <c r="AR17" i="57"/>
  <c r="BU17" i="57"/>
  <c r="AQ17" i="57"/>
  <c r="BV16" i="57"/>
  <c r="AR16" i="57"/>
  <c r="AN19" i="59"/>
  <c r="AL18" i="59"/>
  <c r="AN9" i="59"/>
  <c r="AN6" i="59"/>
  <c r="AG6" i="53" s="1"/>
  <c r="AL5" i="59"/>
  <c r="AM20" i="59"/>
  <c r="AN13" i="59"/>
  <c r="AN16" i="59"/>
  <c r="AN14" i="59"/>
  <c r="AM4" i="59"/>
  <c r="AN23" i="59"/>
  <c r="AN12" i="59"/>
  <c r="AN15" i="59"/>
  <c r="AN8" i="59"/>
  <c r="AN22" i="59"/>
  <c r="AN24" i="59"/>
  <c r="AN7" i="59"/>
  <c r="AM5" i="59"/>
  <c r="AM21" i="59"/>
  <c r="BT5" i="55" l="1"/>
  <c r="AQ21" i="55"/>
  <c r="AQ16" i="55"/>
  <c r="BV30" i="55"/>
  <c r="AR30" i="55"/>
  <c r="AQ34" i="55"/>
  <c r="AR31" i="55"/>
  <c r="BV29" i="55"/>
  <c r="AR29" i="55"/>
  <c r="O39" i="55"/>
  <c r="N41" i="55"/>
  <c r="AR41" i="55" s="1"/>
  <c r="O40" i="55"/>
  <c r="AS40" i="55" s="1"/>
  <c r="L42" i="55"/>
  <c r="N33" i="55"/>
  <c r="O29" i="55"/>
  <c r="BW29" i="55" s="1"/>
  <c r="O30" i="55"/>
  <c r="N37" i="55"/>
  <c r="N34" i="55"/>
  <c r="M35" i="55"/>
  <c r="AQ35" i="55" s="1"/>
  <c r="O38" i="55"/>
  <c r="AS38" i="55" s="1"/>
  <c r="N36" i="55"/>
  <c r="O31" i="55"/>
  <c r="N32" i="55"/>
  <c r="L10" i="55"/>
  <c r="BT10" i="55" s="1"/>
  <c r="L13" i="55"/>
  <c r="M27" i="55"/>
  <c r="BU27" i="55" s="1"/>
  <c r="M22" i="55"/>
  <c r="BU22" i="55" s="1"/>
  <c r="L26" i="55"/>
  <c r="N21" i="55"/>
  <c r="BV21" i="55" s="1"/>
  <c r="M17" i="55"/>
  <c r="BU17" i="55" s="1"/>
  <c r="N16" i="55"/>
  <c r="L18" i="55"/>
  <c r="L20" i="55"/>
  <c r="M5" i="55"/>
  <c r="BU5" i="55" s="1"/>
  <c r="M25" i="55"/>
  <c r="BT25" i="55"/>
  <c r="AP25" i="55"/>
  <c r="AP35" i="55"/>
  <c r="BT27" i="55"/>
  <c r="AP27" i="55"/>
  <c r="AR38" i="55"/>
  <c r="BT22" i="55"/>
  <c r="AP22" i="55"/>
  <c r="AR40" i="55"/>
  <c r="AR39" i="55"/>
  <c r="AG20" i="53"/>
  <c r="AS14" i="55"/>
  <c r="AD10" i="12"/>
  <c r="P7" i="55" s="1"/>
  <c r="AT7" i="55" s="1"/>
  <c r="N12" i="55"/>
  <c r="AR12" i="55" s="1"/>
  <c r="M15" i="55"/>
  <c r="BU15" i="55" s="1"/>
  <c r="M19" i="55"/>
  <c r="AQ19" i="55" s="1"/>
  <c r="O28" i="55"/>
  <c r="BV24" i="55"/>
  <c r="AR23" i="55"/>
  <c r="AQ28" i="55"/>
  <c r="BU28" i="55"/>
  <c r="AS8" i="55"/>
  <c r="AR9" i="55"/>
  <c r="BW7" i="55"/>
  <c r="BT15" i="55"/>
  <c r="AP15" i="55"/>
  <c r="BU6" i="55"/>
  <c r="BV28" i="55"/>
  <c r="BU12" i="55"/>
  <c r="BT19" i="55"/>
  <c r="AP19" i="55"/>
  <c r="BT17" i="55"/>
  <c r="AP17" i="55"/>
  <c r="BT11" i="55"/>
  <c r="AP11" i="55"/>
  <c r="BU11" i="55"/>
  <c r="BW4" i="55"/>
  <c r="AS4" i="55"/>
  <c r="BV17" i="57"/>
  <c r="BW16" i="57"/>
  <c r="AK15" i="53" s="1"/>
  <c r="AS16" i="57"/>
  <c r="AN21" i="59"/>
  <c r="AN20" i="59"/>
  <c r="AK17" i="59"/>
  <c r="AK10" i="59"/>
  <c r="AG10" i="53" s="1"/>
  <c r="AO19" i="59"/>
  <c r="AN4" i="59"/>
  <c r="AP14" i="59"/>
  <c r="AO21" i="59"/>
  <c r="AP24" i="59"/>
  <c r="AP12" i="59"/>
  <c r="AP15" i="59"/>
  <c r="AP9" i="59"/>
  <c r="AN5" i="59"/>
  <c r="AG5" i="53" s="1"/>
  <c r="AO16" i="59"/>
  <c r="AP6" i="59"/>
  <c r="AO24" i="59"/>
  <c r="AO22" i="59"/>
  <c r="AO23" i="59"/>
  <c r="AO15" i="59"/>
  <c r="AO9" i="59"/>
  <c r="AP16" i="59"/>
  <c r="AO12" i="59"/>
  <c r="AO8" i="59"/>
  <c r="AP7" i="59"/>
  <c r="AO14" i="59"/>
  <c r="AK11" i="59"/>
  <c r="AL11" i="59"/>
  <c r="AG11" i="53" s="1"/>
  <c r="AO20" i="59"/>
  <c r="AO13" i="59"/>
  <c r="AM18" i="59"/>
  <c r="AG22" i="53" s="1"/>
  <c r="AN18" i="59"/>
  <c r="AO7" i="59"/>
  <c r="AO6" i="59"/>
  <c r="AG16" i="53" l="1"/>
  <c r="AG17" i="53"/>
  <c r="AR21" i="55"/>
  <c r="AP10" i="55"/>
  <c r="O23" i="55"/>
  <c r="BW23" i="55" s="1"/>
  <c r="P11" i="55"/>
  <c r="AR34" i="55"/>
  <c r="AR37" i="55"/>
  <c r="BT18" i="55"/>
  <c r="AP18" i="55"/>
  <c r="BW30" i="55"/>
  <c r="AS29" i="55"/>
  <c r="AP13" i="55"/>
  <c r="BT13" i="55"/>
  <c r="BV16" i="55"/>
  <c r="AR16" i="55"/>
  <c r="O41" i="55"/>
  <c r="AS41" i="55" s="1"/>
  <c r="P40" i="55"/>
  <c r="M42" i="55"/>
  <c r="AQ42" i="55" s="1"/>
  <c r="P39" i="55"/>
  <c r="P38" i="55"/>
  <c r="O33" i="55"/>
  <c r="AS33" i="55" s="1"/>
  <c r="O36" i="55"/>
  <c r="O34" i="55"/>
  <c r="AS34" i="55" s="1"/>
  <c r="P31" i="55"/>
  <c r="AT31" i="55" s="1"/>
  <c r="P30" i="55"/>
  <c r="P29" i="55"/>
  <c r="O37" i="55"/>
  <c r="AS37" i="55" s="1"/>
  <c r="N35" i="55"/>
  <c r="O32" i="55"/>
  <c r="M10" i="55"/>
  <c r="BU10" i="55" s="1"/>
  <c r="N22" i="55"/>
  <c r="M13" i="55"/>
  <c r="BU13" i="55" s="1"/>
  <c r="N27" i="55"/>
  <c r="BV27" i="55" s="1"/>
  <c r="M18" i="55"/>
  <c r="O21" i="55"/>
  <c r="AS21" i="55" s="1"/>
  <c r="N5" i="55"/>
  <c r="BV5" i="55" s="1"/>
  <c r="M26" i="55"/>
  <c r="O16" i="55"/>
  <c r="N25" i="55"/>
  <c r="N17" i="55"/>
  <c r="M20" i="55"/>
  <c r="BT20" i="55"/>
  <c r="AP20" i="55"/>
  <c r="AQ5" i="55"/>
  <c r="N6" i="55"/>
  <c r="AR6" i="55" s="1"/>
  <c r="AR33" i="55"/>
  <c r="AR32" i="55"/>
  <c r="O9" i="55"/>
  <c r="BW9" i="55" s="1"/>
  <c r="AR36" i="55"/>
  <c r="AP42" i="55"/>
  <c r="AQ27" i="55"/>
  <c r="P8" i="55"/>
  <c r="AT8" i="55" s="1"/>
  <c r="AS39" i="55"/>
  <c r="BT26" i="55"/>
  <c r="AP26" i="55"/>
  <c r="AS31" i="55"/>
  <c r="O24" i="55"/>
  <c r="BW24" i="55" s="1"/>
  <c r="P14" i="55"/>
  <c r="BX14" i="55" s="1"/>
  <c r="P4" i="55"/>
  <c r="BX4" i="55" s="1"/>
  <c r="BU25" i="55"/>
  <c r="AQ25" i="55"/>
  <c r="AS30" i="55"/>
  <c r="AQ22" i="55"/>
  <c r="AE10" i="12"/>
  <c r="N15" i="55"/>
  <c r="AR15" i="55" s="1"/>
  <c r="N19" i="55"/>
  <c r="P24" i="55"/>
  <c r="Q4" i="55"/>
  <c r="Q8" i="55"/>
  <c r="BY8" i="55" s="1"/>
  <c r="P23" i="55"/>
  <c r="BX23" i="55" s="1"/>
  <c r="Q14" i="55"/>
  <c r="BY14" i="55" s="1"/>
  <c r="P9" i="55"/>
  <c r="BX9" i="55" s="1"/>
  <c r="O12" i="55"/>
  <c r="BW12" i="55" s="1"/>
  <c r="P28" i="55"/>
  <c r="O6" i="55"/>
  <c r="BW6" i="55" s="1"/>
  <c r="Q11" i="55"/>
  <c r="Q7" i="55"/>
  <c r="AU7" i="55" s="1"/>
  <c r="L3" i="55"/>
  <c r="BX7" i="55"/>
  <c r="BU19" i="55"/>
  <c r="BW28" i="55"/>
  <c r="AR28" i="55"/>
  <c r="AQ15" i="55"/>
  <c r="BV12" i="55"/>
  <c r="AQ10" i="55"/>
  <c r="AQ17" i="55"/>
  <c r="AQ11" i="55"/>
  <c r="BW17" i="57"/>
  <c r="AS17" i="57"/>
  <c r="BX16" i="57"/>
  <c r="AT16" i="57"/>
  <c r="AO4" i="59"/>
  <c r="AQ13" i="59"/>
  <c r="AG13" i="53" s="1"/>
  <c r="AM17" i="59"/>
  <c r="AQ12" i="59"/>
  <c r="AP19" i="59"/>
  <c r="AP23" i="59"/>
  <c r="AL10" i="59"/>
  <c r="AP13" i="59"/>
  <c r="AL17" i="59"/>
  <c r="AQ23" i="59"/>
  <c r="AP8" i="59"/>
  <c r="AP22" i="59"/>
  <c r="AR5" i="55" l="1"/>
  <c r="AS23" i="55"/>
  <c r="AS9" i="55"/>
  <c r="BV6" i="55"/>
  <c r="BX8" i="55"/>
  <c r="AT4" i="55"/>
  <c r="AR27" i="55"/>
  <c r="BW21" i="55"/>
  <c r="AQ20" i="55"/>
  <c r="BU20" i="55"/>
  <c r="BX30" i="55"/>
  <c r="AT30" i="55"/>
  <c r="AT40" i="55"/>
  <c r="BX29" i="55"/>
  <c r="AS24" i="55"/>
  <c r="AQ13" i="55"/>
  <c r="AT39" i="55"/>
  <c r="AT14" i="55"/>
  <c r="BV25" i="55"/>
  <c r="AR25" i="55"/>
  <c r="BV22" i="55"/>
  <c r="AR22" i="55"/>
  <c r="BW16" i="55"/>
  <c r="AS16" i="55"/>
  <c r="AS36" i="55"/>
  <c r="BU18" i="55"/>
  <c r="AQ18" i="55"/>
  <c r="BU26" i="55"/>
  <c r="AQ26" i="55"/>
  <c r="AS32" i="55"/>
  <c r="Q39" i="55"/>
  <c r="P41" i="55"/>
  <c r="N42" i="55"/>
  <c r="Q40" i="55"/>
  <c r="P33" i="55"/>
  <c r="Q29" i="55"/>
  <c r="P36" i="55"/>
  <c r="O35" i="55"/>
  <c r="AS35" i="55" s="1"/>
  <c r="P34" i="55"/>
  <c r="AT34" i="55" s="1"/>
  <c r="P37" i="55"/>
  <c r="P32" i="55"/>
  <c r="Q38" i="55"/>
  <c r="Q31" i="55"/>
  <c r="Q30" i="55"/>
  <c r="AU30" i="55" s="1"/>
  <c r="N10" i="55"/>
  <c r="AR10" i="55" s="1"/>
  <c r="O22" i="55"/>
  <c r="N13" i="55"/>
  <c r="O27" i="55"/>
  <c r="N20" i="55"/>
  <c r="O5" i="55"/>
  <c r="AS5" i="55" s="1"/>
  <c r="P16" i="55"/>
  <c r="N26" i="55"/>
  <c r="O25" i="55"/>
  <c r="N18" i="55"/>
  <c r="BV18" i="55" s="1"/>
  <c r="P21" i="55"/>
  <c r="AT21" i="55" s="1"/>
  <c r="O17" i="55"/>
  <c r="AT29" i="55"/>
  <c r="AR35" i="55"/>
  <c r="AT38" i="55"/>
  <c r="AF10" i="12"/>
  <c r="P12" i="55"/>
  <c r="O15" i="55"/>
  <c r="O19" i="55"/>
  <c r="R4" i="55"/>
  <c r="BZ4" i="55" s="1"/>
  <c r="R8" i="55"/>
  <c r="AV8" i="55" s="1"/>
  <c r="P6" i="55"/>
  <c r="R7" i="55"/>
  <c r="AV7" i="55" s="1"/>
  <c r="R11" i="55"/>
  <c r="R14" i="55"/>
  <c r="BZ14" i="55" s="1"/>
  <c r="Q9" i="55"/>
  <c r="Q28" i="55"/>
  <c r="Q23" i="55"/>
  <c r="AU23" i="55" s="1"/>
  <c r="M3" i="55"/>
  <c r="BU3" i="55" s="1"/>
  <c r="Q24" i="55"/>
  <c r="AT23" i="55"/>
  <c r="AT24" i="55"/>
  <c r="BX24" i="55"/>
  <c r="AU14" i="55"/>
  <c r="BY7" i="55"/>
  <c r="AU8" i="55"/>
  <c r="AS6" i="55"/>
  <c r="AS28" i="55"/>
  <c r="BV19" i="55"/>
  <c r="AR19" i="55"/>
  <c r="BX28" i="55"/>
  <c r="AS12" i="55"/>
  <c r="BV15" i="55"/>
  <c r="AT9" i="55"/>
  <c r="AS11" i="55"/>
  <c r="BV17" i="55"/>
  <c r="AR17" i="55"/>
  <c r="BV11" i="55"/>
  <c r="AP3" i="55"/>
  <c r="BT3" i="55"/>
  <c r="AR11" i="55"/>
  <c r="BY4" i="55"/>
  <c r="AU4" i="55"/>
  <c r="BX17" i="57"/>
  <c r="AT17" i="57"/>
  <c r="BY16" i="57"/>
  <c r="AU16" i="57"/>
  <c r="AQ8" i="59"/>
  <c r="AQ16" i="59"/>
  <c r="AQ19" i="59"/>
  <c r="AK3" i="59"/>
  <c r="AM11" i="59"/>
  <c r="AQ22" i="59"/>
  <c r="AQ15" i="59"/>
  <c r="AQ24" i="59"/>
  <c r="AP4" i="59"/>
  <c r="AP21" i="59"/>
  <c r="AQ9" i="59"/>
  <c r="AQ6" i="59"/>
  <c r="AR14" i="59"/>
  <c r="AR6" i="59"/>
  <c r="AQ20" i="59"/>
  <c r="AQ14" i="59"/>
  <c r="AO5" i="59"/>
  <c r="AM10" i="59"/>
  <c r="AQ7" i="59"/>
  <c r="AP20" i="59"/>
  <c r="AO18" i="59"/>
  <c r="AP18" i="59"/>
  <c r="BV10" i="55" l="1"/>
  <c r="BX21" i="55"/>
  <c r="BV20" i="55"/>
  <c r="AR20" i="55"/>
  <c r="AU39" i="55"/>
  <c r="BW27" i="55"/>
  <c r="AS27" i="55"/>
  <c r="AT32" i="55"/>
  <c r="AT33" i="55"/>
  <c r="AT41" i="55"/>
  <c r="BV13" i="55"/>
  <c r="AI13" i="53" s="1"/>
  <c r="AR13" i="55"/>
  <c r="BW5" i="55"/>
  <c r="BW22" i="55"/>
  <c r="AS22" i="55"/>
  <c r="AR42" i="55"/>
  <c r="AU40" i="55"/>
  <c r="AR18" i="55"/>
  <c r="BW25" i="55"/>
  <c r="AS25" i="55"/>
  <c r="AT36" i="55"/>
  <c r="AU38" i="55"/>
  <c r="BV26" i="55"/>
  <c r="AR26" i="55"/>
  <c r="BY30" i="55"/>
  <c r="BY29" i="55"/>
  <c r="AU29" i="55"/>
  <c r="R40" i="55"/>
  <c r="O42" i="55"/>
  <c r="R39" i="55"/>
  <c r="Q41" i="55"/>
  <c r="Q32" i="55"/>
  <c r="R30" i="55"/>
  <c r="Q37" i="55"/>
  <c r="AU37" i="55" s="1"/>
  <c r="R38" i="55"/>
  <c r="AV38" i="55" s="1"/>
  <c r="Q33" i="55"/>
  <c r="P35" i="55"/>
  <c r="Q34" i="55"/>
  <c r="AU34" i="55" s="1"/>
  <c r="R29" i="55"/>
  <c r="Q36" i="55"/>
  <c r="R31" i="55"/>
  <c r="AV31" i="55" s="1"/>
  <c r="O10" i="55"/>
  <c r="BW10" i="55" s="1"/>
  <c r="P27" i="55"/>
  <c r="P22" i="55"/>
  <c r="O13" i="55"/>
  <c r="Q21" i="55"/>
  <c r="AU21" i="55" s="1"/>
  <c r="O26" i="55"/>
  <c r="O20" i="55"/>
  <c r="P5" i="55"/>
  <c r="BX5" i="55" s="1"/>
  <c r="P25" i="55"/>
  <c r="Q16" i="55"/>
  <c r="P17" i="55"/>
  <c r="BX17" i="55" s="1"/>
  <c r="O18" i="55"/>
  <c r="BX16" i="55"/>
  <c r="AT16" i="55"/>
  <c r="AU31" i="55"/>
  <c r="AT37" i="55"/>
  <c r="BZ7" i="55"/>
  <c r="AG10" i="12"/>
  <c r="R9" i="55"/>
  <c r="BZ9" i="55" s="1"/>
  <c r="Q12" i="55"/>
  <c r="AU12" i="55" s="1"/>
  <c r="P15" i="55"/>
  <c r="P19" i="55"/>
  <c r="AT19" i="55" s="1"/>
  <c r="R24" i="55"/>
  <c r="BZ24" i="55" s="1"/>
  <c r="S4" i="55"/>
  <c r="S14" i="55"/>
  <c r="AW14" i="55" s="1"/>
  <c r="N3" i="55"/>
  <c r="R28" i="55"/>
  <c r="R23" i="55"/>
  <c r="AV23" i="55" s="1"/>
  <c r="BY23" i="55"/>
  <c r="BY24" i="55"/>
  <c r="AU24" i="55"/>
  <c r="BZ8" i="55"/>
  <c r="BW15" i="55"/>
  <c r="AS15" i="55"/>
  <c r="AU9" i="55"/>
  <c r="BY9" i="55"/>
  <c r="AT28" i="55"/>
  <c r="AT6" i="55"/>
  <c r="BX6" i="55"/>
  <c r="AV14" i="55"/>
  <c r="AT12" i="55"/>
  <c r="BX12" i="55"/>
  <c r="BW19" i="55"/>
  <c r="AS19" i="55"/>
  <c r="AQ3" i="55"/>
  <c r="AV4" i="55"/>
  <c r="BW17" i="55"/>
  <c r="BW11" i="55"/>
  <c r="AS17" i="55"/>
  <c r="BY17" i="57"/>
  <c r="AU17" i="57"/>
  <c r="BZ16" i="57"/>
  <c r="AV16" i="57"/>
  <c r="AR8" i="59"/>
  <c r="AR12" i="59"/>
  <c r="AN17" i="59"/>
  <c r="AG21" i="53" s="1"/>
  <c r="AR7" i="59"/>
  <c r="AP5" i="59"/>
  <c r="AR9" i="59"/>
  <c r="AR15" i="59"/>
  <c r="AN11" i="59"/>
  <c r="AN10" i="59"/>
  <c r="AR19" i="59"/>
  <c r="AQ4" i="59"/>
  <c r="AS6" i="59"/>
  <c r="AS9" i="59"/>
  <c r="AS24" i="59"/>
  <c r="AQ21" i="59"/>
  <c r="AR22" i="59"/>
  <c r="AR13" i="59"/>
  <c r="AR23" i="59"/>
  <c r="AR24" i="59"/>
  <c r="AL3" i="59"/>
  <c r="AR16" i="59"/>
  <c r="AS10" i="55" l="1"/>
  <c r="AT5" i="55"/>
  <c r="AT35" i="55"/>
  <c r="S40" i="55"/>
  <c r="AW40" i="55" s="1"/>
  <c r="R41" i="55"/>
  <c r="AV41" i="55" s="1"/>
  <c r="S39" i="55"/>
  <c r="AW39" i="55" s="1"/>
  <c r="P42" i="55"/>
  <c r="AT42" i="55" s="1"/>
  <c r="S29" i="55"/>
  <c r="S31" i="55"/>
  <c r="S30" i="55"/>
  <c r="R34" i="55"/>
  <c r="R33" i="55"/>
  <c r="R37" i="55"/>
  <c r="R36" i="55"/>
  <c r="AV36" i="55" s="1"/>
  <c r="Q35" i="55"/>
  <c r="R32" i="55"/>
  <c r="S38" i="55"/>
  <c r="AW38" i="55" s="1"/>
  <c r="P10" i="55"/>
  <c r="BX10" i="55" s="1"/>
  <c r="Q22" i="55"/>
  <c r="P13" i="55"/>
  <c r="BX13" i="55" s="1"/>
  <c r="Q27" i="55"/>
  <c r="R16" i="55"/>
  <c r="P20" i="55"/>
  <c r="Q17" i="55"/>
  <c r="R21" i="55"/>
  <c r="AV21" i="55" s="1"/>
  <c r="P18" i="55"/>
  <c r="BX18" i="55" s="1"/>
  <c r="Q25" i="55"/>
  <c r="Q5" i="55"/>
  <c r="P26" i="55"/>
  <c r="AT22" i="55"/>
  <c r="BX22" i="55"/>
  <c r="BY21" i="55"/>
  <c r="BW18" i="55"/>
  <c r="AS18" i="55"/>
  <c r="BY16" i="55"/>
  <c r="AU16" i="55"/>
  <c r="BX27" i="55"/>
  <c r="AT27" i="55"/>
  <c r="AV39" i="55"/>
  <c r="AS42" i="55"/>
  <c r="AU36" i="55"/>
  <c r="BW13" i="55"/>
  <c r="BX25" i="55"/>
  <c r="AT25" i="55"/>
  <c r="AV40" i="55"/>
  <c r="AV29" i="55"/>
  <c r="S11" i="55"/>
  <c r="BZ30" i="55"/>
  <c r="S8" i="55"/>
  <c r="CA8" i="55" s="1"/>
  <c r="S7" i="55"/>
  <c r="CA7" i="55" s="1"/>
  <c r="AS20" i="55"/>
  <c r="BW20" i="55"/>
  <c r="AU32" i="55"/>
  <c r="AV30" i="55"/>
  <c r="AU33" i="55"/>
  <c r="Q6" i="55"/>
  <c r="BY6" i="55" s="1"/>
  <c r="BW26" i="55"/>
  <c r="AS26" i="55"/>
  <c r="BZ29" i="55"/>
  <c r="AU41" i="55"/>
  <c r="AS13" i="55"/>
  <c r="AH10" i="12"/>
  <c r="T14" i="55" s="1"/>
  <c r="AX14" i="55" s="1"/>
  <c r="R12" i="55"/>
  <c r="T11" i="55"/>
  <c r="O3" i="55"/>
  <c r="BW3" i="55" s="1"/>
  <c r="Q19" i="55"/>
  <c r="Q15" i="55"/>
  <c r="S28" i="55"/>
  <c r="AV24" i="55"/>
  <c r="BZ23" i="55"/>
  <c r="AU28" i="55"/>
  <c r="BY28" i="55"/>
  <c r="CA14" i="55"/>
  <c r="AV9" i="55"/>
  <c r="BZ28" i="55"/>
  <c r="BY12" i="55"/>
  <c r="BX15" i="55"/>
  <c r="AT15" i="55"/>
  <c r="BX19" i="55"/>
  <c r="AU11" i="55"/>
  <c r="CA4" i="55"/>
  <c r="AW4" i="55"/>
  <c r="BV3" i="55"/>
  <c r="AR3" i="55"/>
  <c r="AT17" i="55"/>
  <c r="BX11" i="55"/>
  <c r="AT11" i="55"/>
  <c r="BZ17" i="57"/>
  <c r="AV17" i="57"/>
  <c r="CA16" i="57"/>
  <c r="AW16" i="57"/>
  <c r="AS23" i="59"/>
  <c r="AQ18" i="59"/>
  <c r="AS22" i="59"/>
  <c r="AO10" i="59"/>
  <c r="AS19" i="59"/>
  <c r="AR21" i="59"/>
  <c r="AO17" i="59"/>
  <c r="AS16" i="59"/>
  <c r="AS13" i="59"/>
  <c r="AM3" i="59"/>
  <c r="AS8" i="59"/>
  <c r="AO11" i="59"/>
  <c r="AS14" i="59"/>
  <c r="AS7" i="59"/>
  <c r="AR20" i="59"/>
  <c r="AT14" i="59"/>
  <c r="AP10" i="59"/>
  <c r="AS12" i="59"/>
  <c r="AS15" i="59"/>
  <c r="AQ5" i="59"/>
  <c r="AR4" i="59"/>
  <c r="BZ21" i="55" l="1"/>
  <c r="AT18" i="55"/>
  <c r="AW8" i="55"/>
  <c r="AT10" i="55"/>
  <c r="AW7" i="55"/>
  <c r="T7" i="55"/>
  <c r="CB7" i="55" s="1"/>
  <c r="BY25" i="55"/>
  <c r="AU25" i="55"/>
  <c r="BY22" i="55"/>
  <c r="AU22" i="55"/>
  <c r="AV34" i="55"/>
  <c r="AU5" i="55"/>
  <c r="BY5" i="55"/>
  <c r="CA30" i="55"/>
  <c r="AW30" i="55"/>
  <c r="R6" i="55"/>
  <c r="BZ6" i="55" s="1"/>
  <c r="S9" i="55"/>
  <c r="AW9" i="55" s="1"/>
  <c r="AT13" i="55"/>
  <c r="AW31" i="55"/>
  <c r="S24" i="55"/>
  <c r="AW24" i="55" s="1"/>
  <c r="AU6" i="55"/>
  <c r="T8" i="55"/>
  <c r="CB8" i="55" s="1"/>
  <c r="AV32" i="55"/>
  <c r="CA29" i="55"/>
  <c r="AW29" i="55"/>
  <c r="T4" i="55"/>
  <c r="CB4" i="55" s="1"/>
  <c r="AV33" i="55"/>
  <c r="BX20" i="55"/>
  <c r="AT20" i="55"/>
  <c r="S23" i="55"/>
  <c r="AW23" i="55" s="1"/>
  <c r="AV16" i="55"/>
  <c r="BZ16" i="55"/>
  <c r="AU35" i="55"/>
  <c r="T39" i="55"/>
  <c r="S41" i="55"/>
  <c r="T40" i="55"/>
  <c r="Q42" i="55"/>
  <c r="S32" i="55"/>
  <c r="S37" i="55"/>
  <c r="T29" i="55"/>
  <c r="T31" i="55"/>
  <c r="AX31" i="55" s="1"/>
  <c r="T30" i="55"/>
  <c r="R35" i="55"/>
  <c r="S33" i="55"/>
  <c r="T38" i="55"/>
  <c r="AX38" i="55" s="1"/>
  <c r="S34" i="55"/>
  <c r="AW34" i="55" s="1"/>
  <c r="S36" i="55"/>
  <c r="Q10" i="55"/>
  <c r="AU10" i="55" s="1"/>
  <c r="Q13" i="55"/>
  <c r="BY13" i="55" s="1"/>
  <c r="R27" i="55"/>
  <c r="R22" i="55"/>
  <c r="R5" i="55"/>
  <c r="BZ5" i="55" s="1"/>
  <c r="S16" i="55"/>
  <c r="R17" i="55"/>
  <c r="Q18" i="55"/>
  <c r="R25" i="55"/>
  <c r="Q20" i="55"/>
  <c r="Q26" i="55"/>
  <c r="S21" i="55"/>
  <c r="BX26" i="55"/>
  <c r="AT26" i="55"/>
  <c r="BY27" i="55"/>
  <c r="AU27" i="55"/>
  <c r="AV37" i="55"/>
  <c r="AI10" i="12"/>
  <c r="U4" i="55" s="1"/>
  <c r="T9" i="55"/>
  <c r="R15" i="55"/>
  <c r="U8" i="55"/>
  <c r="CC8" i="55" s="1"/>
  <c r="T23" i="55"/>
  <c r="S6" i="55"/>
  <c r="R19" i="55"/>
  <c r="T24" i="55"/>
  <c r="S12" i="55"/>
  <c r="CA12" i="55" s="1"/>
  <c r="P3" i="55"/>
  <c r="T28" i="55"/>
  <c r="CA24" i="55"/>
  <c r="CB14" i="55"/>
  <c r="BY15" i="55"/>
  <c r="AV12" i="55"/>
  <c r="BY19" i="55"/>
  <c r="AU19" i="55"/>
  <c r="AV28" i="55"/>
  <c r="BZ12" i="55"/>
  <c r="CA9" i="55"/>
  <c r="CA28" i="55"/>
  <c r="AU15" i="55"/>
  <c r="AS3" i="55"/>
  <c r="BY17" i="55"/>
  <c r="AU17" i="55"/>
  <c r="BY11" i="55"/>
  <c r="CA17" i="57"/>
  <c r="AW17" i="57"/>
  <c r="CB16" i="57"/>
  <c r="AX16" i="57"/>
  <c r="AR18" i="59"/>
  <c r="AS4" i="59"/>
  <c r="AR5" i="59"/>
  <c r="AT19" i="59"/>
  <c r="AT9" i="59"/>
  <c r="AT16" i="59"/>
  <c r="AT8" i="59"/>
  <c r="AT23" i="59"/>
  <c r="AT22" i="59"/>
  <c r="AT15" i="59"/>
  <c r="AS18" i="59"/>
  <c r="AQ17" i="59"/>
  <c r="AT7" i="59"/>
  <c r="AP17" i="59"/>
  <c r="AT12" i="59"/>
  <c r="AT24" i="59"/>
  <c r="AS21" i="59"/>
  <c r="AN3" i="59"/>
  <c r="AG3" i="53" s="1"/>
  <c r="AT13" i="59"/>
  <c r="AP11" i="59"/>
  <c r="AT6" i="59"/>
  <c r="AS20" i="59"/>
  <c r="AX4" i="55" l="1"/>
  <c r="AY4" i="55"/>
  <c r="CA23" i="55"/>
  <c r="AX7" i="55"/>
  <c r="AX8" i="55"/>
  <c r="AV6" i="55"/>
  <c r="BY10" i="55"/>
  <c r="AW6" i="55"/>
  <c r="AX23" i="55"/>
  <c r="AV5" i="55"/>
  <c r="CB30" i="55"/>
  <c r="AX30" i="55"/>
  <c r="AU20" i="55"/>
  <c r="BY20" i="55"/>
  <c r="AW33" i="55"/>
  <c r="U14" i="55"/>
  <c r="AY14" i="55" s="1"/>
  <c r="AV25" i="55"/>
  <c r="BZ25" i="55"/>
  <c r="CB29" i="55"/>
  <c r="AX29" i="55"/>
  <c r="AX39" i="55"/>
  <c r="AU18" i="55"/>
  <c r="BY18" i="55"/>
  <c r="AW36" i="55"/>
  <c r="AW37" i="55"/>
  <c r="BY26" i="55"/>
  <c r="AU26" i="55"/>
  <c r="AW32" i="55"/>
  <c r="BZ27" i="55"/>
  <c r="AV27" i="55"/>
  <c r="T41" i="55"/>
  <c r="AX41" i="55" s="1"/>
  <c r="U40" i="55"/>
  <c r="AY40" i="55" s="1"/>
  <c r="R42" i="55"/>
  <c r="U39" i="55"/>
  <c r="AY39" i="55" s="1"/>
  <c r="U38" i="55"/>
  <c r="AY38" i="55" s="1"/>
  <c r="S35" i="55"/>
  <c r="AW35" i="55" s="1"/>
  <c r="U29" i="55"/>
  <c r="T36" i="55"/>
  <c r="AX36" i="55" s="1"/>
  <c r="T37" i="55"/>
  <c r="AX37" i="55" s="1"/>
  <c r="U31" i="55"/>
  <c r="AY31" i="55" s="1"/>
  <c r="T34" i="55"/>
  <c r="AX34" i="55" s="1"/>
  <c r="T32" i="55"/>
  <c r="AX32" i="55" s="1"/>
  <c r="U30" i="55"/>
  <c r="T33" i="55"/>
  <c r="AX33" i="55" s="1"/>
  <c r="R10" i="55"/>
  <c r="BZ10" i="55" s="1"/>
  <c r="R13" i="55"/>
  <c r="S27" i="55"/>
  <c r="CA27" i="55" s="1"/>
  <c r="S22" i="55"/>
  <c r="R20" i="55"/>
  <c r="R18" i="55"/>
  <c r="T21" i="55"/>
  <c r="CB21" i="55" s="1"/>
  <c r="R26" i="55"/>
  <c r="BZ26" i="55" s="1"/>
  <c r="S5" i="55"/>
  <c r="CA5" i="55" s="1"/>
  <c r="T16" i="55"/>
  <c r="S25" i="55"/>
  <c r="S17" i="55"/>
  <c r="U11" i="55"/>
  <c r="AW16" i="55"/>
  <c r="CA16" i="55"/>
  <c r="AV35" i="55"/>
  <c r="AW41" i="55"/>
  <c r="U7" i="55"/>
  <c r="CC7" i="55" s="1"/>
  <c r="AU13" i="55"/>
  <c r="AX40" i="55"/>
  <c r="AW21" i="55"/>
  <c r="CA21" i="55"/>
  <c r="BZ22" i="55"/>
  <c r="AV22" i="55"/>
  <c r="AU42" i="55"/>
  <c r="AJ10" i="12"/>
  <c r="V7" i="55" s="1"/>
  <c r="CD7" i="55" s="1"/>
  <c r="T12" i="55"/>
  <c r="AX12" i="55" s="1"/>
  <c r="S15" i="55"/>
  <c r="AW15" i="55" s="1"/>
  <c r="S19" i="55"/>
  <c r="Q3" i="55"/>
  <c r="BY3" i="55" s="1"/>
  <c r="U9" i="55"/>
  <c r="CC9" i="55" s="1"/>
  <c r="U28" i="55"/>
  <c r="CB23" i="55"/>
  <c r="AX24" i="55"/>
  <c r="CB24" i="55"/>
  <c r="AY8" i="55"/>
  <c r="AW12" i="55"/>
  <c r="AX9" i="55"/>
  <c r="CB9" i="55"/>
  <c r="CA6" i="55"/>
  <c r="CB28" i="55"/>
  <c r="AW28" i="55"/>
  <c r="BZ19" i="55"/>
  <c r="AV19" i="55"/>
  <c r="BZ15" i="55"/>
  <c r="AV15" i="55"/>
  <c r="AW11" i="55"/>
  <c r="BZ11" i="55"/>
  <c r="AV11" i="55"/>
  <c r="BX3" i="55"/>
  <c r="AT3" i="55"/>
  <c r="CC4" i="55"/>
  <c r="BZ17" i="55"/>
  <c r="AV17" i="55"/>
  <c r="CB17" i="57"/>
  <c r="AX17" i="57"/>
  <c r="CC16" i="57"/>
  <c r="AY16" i="57"/>
  <c r="AU16" i="59"/>
  <c r="AT20" i="59"/>
  <c r="AU9" i="59"/>
  <c r="AU15" i="59"/>
  <c r="AU6" i="59"/>
  <c r="AU19" i="59"/>
  <c r="AU12" i="59"/>
  <c r="AU7" i="59"/>
  <c r="AU22" i="59"/>
  <c r="AP3" i="59"/>
  <c r="AU8" i="59"/>
  <c r="AO3" i="59"/>
  <c r="AU23" i="59"/>
  <c r="AT21" i="59"/>
  <c r="AU24" i="59"/>
  <c r="AT4" i="59"/>
  <c r="AU14" i="59"/>
  <c r="AU13" i="59"/>
  <c r="AS5" i="59"/>
  <c r="AQ10" i="59"/>
  <c r="AQ11" i="59"/>
  <c r="AV10" i="55" l="1"/>
  <c r="AW5" i="55"/>
  <c r="CC14" i="55"/>
  <c r="AV26" i="55"/>
  <c r="AX21" i="55"/>
  <c r="AY7" i="55"/>
  <c r="U24" i="55"/>
  <c r="CC24" i="55" s="1"/>
  <c r="AW22" i="55"/>
  <c r="CA22" i="55"/>
  <c r="V14" i="55"/>
  <c r="AZ14" i="55" s="1"/>
  <c r="CA25" i="55"/>
  <c r="AW25" i="55"/>
  <c r="CB16" i="55"/>
  <c r="AX16" i="55"/>
  <c r="BZ13" i="55"/>
  <c r="BZ20" i="55"/>
  <c r="AV20" i="55"/>
  <c r="V8" i="55"/>
  <c r="CD8" i="55" s="1"/>
  <c r="AV42" i="55"/>
  <c r="CC29" i="55"/>
  <c r="AY29" i="55"/>
  <c r="V4" i="55"/>
  <c r="CD4" i="55" s="1"/>
  <c r="V11" i="55"/>
  <c r="AW27" i="55"/>
  <c r="CC30" i="55"/>
  <c r="AY30" i="55"/>
  <c r="AV13" i="55"/>
  <c r="V40" i="55"/>
  <c r="AZ40" i="55" s="1"/>
  <c r="V39" i="55"/>
  <c r="AZ39" i="55" s="1"/>
  <c r="S42" i="55"/>
  <c r="AW42" i="55" s="1"/>
  <c r="U41" i="55"/>
  <c r="AY41" i="55" s="1"/>
  <c r="U33" i="55"/>
  <c r="AY33" i="55" s="1"/>
  <c r="V30" i="55"/>
  <c r="U32" i="55"/>
  <c r="AY32" i="55" s="1"/>
  <c r="U36" i="55"/>
  <c r="AY36" i="55" s="1"/>
  <c r="V29" i="55"/>
  <c r="U37" i="55"/>
  <c r="AY37" i="55" s="1"/>
  <c r="V31" i="55"/>
  <c r="AZ31" i="55" s="1"/>
  <c r="T35" i="55"/>
  <c r="V38" i="55"/>
  <c r="AZ38" i="55" s="1"/>
  <c r="U34" i="55"/>
  <c r="AY34" i="55" s="1"/>
  <c r="S10" i="55"/>
  <c r="CA10" i="55" s="1"/>
  <c r="T22" i="55"/>
  <c r="S13" i="55"/>
  <c r="AW13" i="55" s="1"/>
  <c r="T27" i="55"/>
  <c r="T17" i="55"/>
  <c r="S26" i="55"/>
  <c r="T25" i="55"/>
  <c r="S18" i="55"/>
  <c r="S20" i="55"/>
  <c r="CA20" i="55" s="1"/>
  <c r="U21" i="55"/>
  <c r="CC21" i="55" s="1"/>
  <c r="T5" i="55"/>
  <c r="CB5" i="55" s="1"/>
  <c r="U16" i="55"/>
  <c r="U23" i="55"/>
  <c r="AY23" i="55" s="1"/>
  <c r="T6" i="55"/>
  <c r="AX6" i="55" s="1"/>
  <c r="AV18" i="55"/>
  <c r="BZ18" i="55"/>
  <c r="AZ7" i="55"/>
  <c r="AK10" i="12"/>
  <c r="V23" i="55"/>
  <c r="CD23" i="55" s="1"/>
  <c r="U6" i="55"/>
  <c r="CC6" i="55" s="1"/>
  <c r="W7" i="55"/>
  <c r="BA7" i="55" s="1"/>
  <c r="W11" i="55"/>
  <c r="V9" i="55"/>
  <c r="U12" i="55"/>
  <c r="CC12" i="55" s="1"/>
  <c r="T15" i="55"/>
  <c r="T19" i="55"/>
  <c r="V24" i="55"/>
  <c r="W4" i="55"/>
  <c r="W8" i="55"/>
  <c r="W14" i="55"/>
  <c r="CE14" i="55" s="1"/>
  <c r="V28" i="55"/>
  <c r="R3" i="55"/>
  <c r="AV3" i="55" s="1"/>
  <c r="CB12" i="55"/>
  <c r="AW19" i="55"/>
  <c r="CA19" i="55"/>
  <c r="AZ8" i="55"/>
  <c r="AX28" i="55"/>
  <c r="AY9" i="55"/>
  <c r="CA15" i="55"/>
  <c r="AU3" i="55"/>
  <c r="CA17" i="55"/>
  <c r="AW17" i="55"/>
  <c r="CA11" i="55"/>
  <c r="CC17" i="57"/>
  <c r="AY17" i="57"/>
  <c r="CD16" i="57"/>
  <c r="AZ16" i="57"/>
  <c r="AV23" i="59"/>
  <c r="AV6" i="59"/>
  <c r="AV7" i="59"/>
  <c r="AR10" i="59"/>
  <c r="AQ3" i="59"/>
  <c r="AU4" i="59"/>
  <c r="AV24" i="59"/>
  <c r="AT5" i="59"/>
  <c r="AT18" i="59"/>
  <c r="AV8" i="59"/>
  <c r="AV12" i="59"/>
  <c r="AU20" i="59"/>
  <c r="AV22" i="59"/>
  <c r="AV9" i="59"/>
  <c r="AU21" i="59"/>
  <c r="AV15" i="59"/>
  <c r="AV13" i="59"/>
  <c r="AR17" i="59"/>
  <c r="AR11" i="59"/>
  <c r="AS11" i="59"/>
  <c r="AV16" i="59"/>
  <c r="AV19" i="59"/>
  <c r="AV14" i="59"/>
  <c r="AZ4" i="55" l="1"/>
  <c r="BA8" i="55"/>
  <c r="CB6" i="55"/>
  <c r="AZ24" i="55"/>
  <c r="CC23" i="55"/>
  <c r="AX5" i="55"/>
  <c r="AY24" i="55"/>
  <c r="AW10" i="55"/>
  <c r="CD14" i="55"/>
  <c r="CA13" i="55"/>
  <c r="CD29" i="55"/>
  <c r="AZ29" i="55"/>
  <c r="AY21" i="55"/>
  <c r="AY16" i="55"/>
  <c r="CC16" i="55"/>
  <c r="AW18" i="55"/>
  <c r="CA18" i="55"/>
  <c r="CD30" i="55"/>
  <c r="AZ30" i="55"/>
  <c r="CB27" i="55"/>
  <c r="AX27" i="55"/>
  <c r="AX22" i="55"/>
  <c r="CB22" i="55"/>
  <c r="CB25" i="55"/>
  <c r="AX25" i="55"/>
  <c r="CA26" i="55"/>
  <c r="AI26" i="53" s="1"/>
  <c r="AW26" i="55"/>
  <c r="AX35" i="55"/>
  <c r="T42" i="55"/>
  <c r="AX42" i="55" s="1"/>
  <c r="W39" i="55"/>
  <c r="BA39" i="55" s="1"/>
  <c r="V41" i="55"/>
  <c r="AZ41" i="55" s="1"/>
  <c r="W40" i="55"/>
  <c r="BA40" i="55" s="1"/>
  <c r="W38" i="55"/>
  <c r="BA38" i="55" s="1"/>
  <c r="V33" i="55"/>
  <c r="AZ33" i="55" s="1"/>
  <c r="W29" i="55"/>
  <c r="V36" i="55"/>
  <c r="AZ36" i="55" s="1"/>
  <c r="V37" i="55"/>
  <c r="AZ37" i="55" s="1"/>
  <c r="U35" i="55"/>
  <c r="AY35" i="55" s="1"/>
  <c r="V34" i="55"/>
  <c r="AZ34" i="55" s="1"/>
  <c r="W31" i="55"/>
  <c r="BA31" i="55" s="1"/>
  <c r="V32" i="55"/>
  <c r="AZ32" i="55" s="1"/>
  <c r="W30" i="55"/>
  <c r="T10" i="55"/>
  <c r="CB10" i="55" s="1"/>
  <c r="T13" i="55"/>
  <c r="U22" i="55"/>
  <c r="CC22" i="55" s="1"/>
  <c r="U27" i="55"/>
  <c r="CC27" i="55" s="1"/>
  <c r="T26" i="55"/>
  <c r="U25" i="55"/>
  <c r="T18" i="55"/>
  <c r="U5" i="55"/>
  <c r="AY5" i="55" s="1"/>
  <c r="V16" i="55"/>
  <c r="CD16" i="55" s="1"/>
  <c r="U17" i="55"/>
  <c r="V21" i="55"/>
  <c r="CD21" i="55" s="1"/>
  <c r="T20" i="55"/>
  <c r="AW20" i="55"/>
  <c r="AL10" i="12"/>
  <c r="X4" i="55"/>
  <c r="X8" i="55"/>
  <c r="BB8" i="55" s="1"/>
  <c r="V6" i="55"/>
  <c r="X7" i="55"/>
  <c r="BB7" i="55" s="1"/>
  <c r="X11" i="55"/>
  <c r="X14" i="55"/>
  <c r="BB14" i="55" s="1"/>
  <c r="AI14" i="53" s="1"/>
  <c r="W9" i="55"/>
  <c r="CE9" i="55" s="1"/>
  <c r="V12" i="55"/>
  <c r="U15" i="55"/>
  <c r="U19" i="55"/>
  <c r="W28" i="55"/>
  <c r="W23" i="55"/>
  <c r="CE23" i="55" s="1"/>
  <c r="W24" i="55"/>
  <c r="BA24" i="55" s="1"/>
  <c r="S3" i="55"/>
  <c r="CD24" i="55"/>
  <c r="AZ23" i="55"/>
  <c r="CE8" i="55"/>
  <c r="AY28" i="55"/>
  <c r="CC28" i="55"/>
  <c r="CE7" i="55"/>
  <c r="BA14" i="55"/>
  <c r="AY12" i="55"/>
  <c r="CB15" i="55"/>
  <c r="AI15" i="53" s="1"/>
  <c r="AX15" i="55"/>
  <c r="AY6" i="55"/>
  <c r="CD9" i="55"/>
  <c r="AZ9" i="55"/>
  <c r="CB19" i="55"/>
  <c r="AX19" i="55"/>
  <c r="CB11" i="55"/>
  <c r="AX11" i="55"/>
  <c r="BZ3" i="55"/>
  <c r="CC11" i="55"/>
  <c r="CE4" i="55"/>
  <c r="BA4" i="55"/>
  <c r="CB17" i="55"/>
  <c r="AX17" i="55"/>
  <c r="AX10" i="55"/>
  <c r="CD17" i="57"/>
  <c r="AZ17" i="57"/>
  <c r="AK21" i="53" s="1"/>
  <c r="CE16" i="57"/>
  <c r="BA16" i="57"/>
  <c r="AW15" i="59"/>
  <c r="AW23" i="59"/>
  <c r="AW14" i="59"/>
  <c r="AW6" i="59"/>
  <c r="AU18" i="59"/>
  <c r="AU5" i="59"/>
  <c r="AS10" i="59"/>
  <c r="AW7" i="59"/>
  <c r="AV21" i="59"/>
  <c r="AW8" i="59"/>
  <c r="AW24" i="59"/>
  <c r="AW13" i="59"/>
  <c r="AW9" i="59"/>
  <c r="AV4" i="59"/>
  <c r="AV20" i="59"/>
  <c r="AW16" i="59"/>
  <c r="AW19" i="59"/>
  <c r="AS17" i="59"/>
  <c r="AW12" i="59"/>
  <c r="AW22" i="59"/>
  <c r="AZ16" i="55" l="1"/>
  <c r="CB13" i="55"/>
  <c r="CE29" i="55"/>
  <c r="BA29" i="55"/>
  <c r="AX20" i="55"/>
  <c r="AI20" i="53" s="1"/>
  <c r="CB20" i="55"/>
  <c r="CE30" i="55"/>
  <c r="BA30" i="55"/>
  <c r="AY27" i="55"/>
  <c r="X40" i="55"/>
  <c r="BB40" i="55" s="1"/>
  <c r="W41" i="55"/>
  <c r="BA41" i="55" s="1"/>
  <c r="U42" i="55"/>
  <c r="AY42" i="55" s="1"/>
  <c r="X39" i="55"/>
  <c r="BB39" i="55" s="1"/>
  <c r="V35" i="55"/>
  <c r="AZ35" i="55" s="1"/>
  <c r="W32" i="55"/>
  <c r="BA32" i="55" s="1"/>
  <c r="W33" i="55"/>
  <c r="BA33" i="55" s="1"/>
  <c r="X38" i="55"/>
  <c r="BB38" i="55" s="1"/>
  <c r="W34" i="55"/>
  <c r="BA34" i="55" s="1"/>
  <c r="W36" i="55"/>
  <c r="BA36" i="55" s="1"/>
  <c r="X31" i="55"/>
  <c r="BB31" i="55" s="1"/>
  <c r="X29" i="55"/>
  <c r="X30" i="55"/>
  <c r="W37" i="55"/>
  <c r="BA37" i="55" s="1"/>
  <c r="U10" i="55"/>
  <c r="AY10" i="55" s="1"/>
  <c r="V27" i="55"/>
  <c r="CD27" i="55" s="1"/>
  <c r="U13" i="55"/>
  <c r="V22" i="55"/>
  <c r="CD22" i="55" s="1"/>
  <c r="W16" i="55"/>
  <c r="V25" i="55"/>
  <c r="V17" i="55"/>
  <c r="U18" i="55"/>
  <c r="CC18" i="55" s="1"/>
  <c r="U20" i="55"/>
  <c r="CC20" i="55" s="1"/>
  <c r="W21" i="55"/>
  <c r="CE21" i="55" s="1"/>
  <c r="U26" i="55"/>
  <c r="V5" i="55"/>
  <c r="CD5" i="55" s="1"/>
  <c r="AX18" i="55"/>
  <c r="CB18" i="55"/>
  <c r="AY22" i="55"/>
  <c r="CC5" i="55"/>
  <c r="CC25" i="55"/>
  <c r="AY25" i="55"/>
  <c r="CB26" i="55"/>
  <c r="AX26" i="55"/>
  <c r="AX13" i="55"/>
  <c r="AZ21" i="55"/>
  <c r="CF8" i="55"/>
  <c r="AM10" i="12"/>
  <c r="Y8" i="55" s="1"/>
  <c r="BC8" i="55" s="1"/>
  <c r="V15" i="55"/>
  <c r="V19" i="55"/>
  <c r="Y14" i="55"/>
  <c r="BC14" i="55" s="1"/>
  <c r="W12" i="55"/>
  <c r="BA12" i="55" s="1"/>
  <c r="X28" i="55"/>
  <c r="T3" i="55"/>
  <c r="Y7" i="55"/>
  <c r="BC7" i="55" s="1"/>
  <c r="Y11" i="55"/>
  <c r="BA23" i="55"/>
  <c r="CE24" i="55"/>
  <c r="CF7" i="55"/>
  <c r="AZ28" i="55"/>
  <c r="CD28" i="55"/>
  <c r="CF14" i="55"/>
  <c r="CD12" i="55"/>
  <c r="AZ12" i="55"/>
  <c r="CD6" i="55"/>
  <c r="AZ6" i="55"/>
  <c r="CC19" i="55"/>
  <c r="AY19" i="55"/>
  <c r="CC15" i="55"/>
  <c r="AY15" i="55"/>
  <c r="BA9" i="55"/>
  <c r="CC17" i="55"/>
  <c r="AY17" i="55"/>
  <c r="AW3" i="55"/>
  <c r="AY11" i="55"/>
  <c r="CA3" i="55"/>
  <c r="CF4" i="55"/>
  <c r="BB4" i="55"/>
  <c r="CE17" i="57"/>
  <c r="BA17" i="57"/>
  <c r="CF16" i="57"/>
  <c r="BB16" i="57"/>
  <c r="AX19" i="59"/>
  <c r="AR3" i="59"/>
  <c r="AV5" i="59"/>
  <c r="AT10" i="59"/>
  <c r="AX13" i="59"/>
  <c r="AX16" i="59"/>
  <c r="AT17" i="59"/>
  <c r="AX6" i="59"/>
  <c r="AX9" i="59"/>
  <c r="AW21" i="59"/>
  <c r="AV18" i="59"/>
  <c r="AX12" i="59"/>
  <c r="AX14" i="59"/>
  <c r="AX22" i="59"/>
  <c r="AX23" i="59"/>
  <c r="AW4" i="59"/>
  <c r="AT11" i="59"/>
  <c r="AX24" i="59"/>
  <c r="AX8" i="59"/>
  <c r="AX7" i="59"/>
  <c r="AW20" i="59"/>
  <c r="AX15" i="59"/>
  <c r="AZ5" i="55" l="1"/>
  <c r="BA21" i="55"/>
  <c r="CC10" i="55"/>
  <c r="AY20" i="55"/>
  <c r="AY18" i="55"/>
  <c r="AY26" i="55"/>
  <c r="CC26" i="55"/>
  <c r="CC13" i="55"/>
  <c r="X23" i="55"/>
  <c r="CF23" i="55" s="1"/>
  <c r="AZ27" i="55"/>
  <c r="CF30" i="55"/>
  <c r="BB30" i="55"/>
  <c r="AY13" i="55"/>
  <c r="CD25" i="55"/>
  <c r="AZ25" i="55"/>
  <c r="CF29" i="55"/>
  <c r="BB29" i="55"/>
  <c r="X41" i="55"/>
  <c r="BB41" i="55" s="1"/>
  <c r="V42" i="55"/>
  <c r="AZ42" i="55" s="1"/>
  <c r="Y40" i="55"/>
  <c r="BC40" i="55" s="1"/>
  <c r="Y39" i="55"/>
  <c r="BC39" i="55" s="1"/>
  <c r="W35" i="55"/>
  <c r="BA35" i="55" s="1"/>
  <c r="X33" i="55"/>
  <c r="BB33" i="55" s="1"/>
  <c r="Y29" i="55"/>
  <c r="X34" i="55"/>
  <c r="BB34" i="55" s="1"/>
  <c r="Y38" i="55"/>
  <c r="BC38" i="55" s="1"/>
  <c r="X32" i="55"/>
  <c r="BB32" i="55" s="1"/>
  <c r="Y31" i="55"/>
  <c r="BC31" i="55" s="1"/>
  <c r="X36" i="55"/>
  <c r="BB36" i="55" s="1"/>
  <c r="X37" i="55"/>
  <c r="BB37" i="55" s="1"/>
  <c r="Y30" i="55"/>
  <c r="V10" i="55"/>
  <c r="AZ10" i="55" s="1"/>
  <c r="V13" i="55"/>
  <c r="CD13" i="55" s="1"/>
  <c r="W22" i="55"/>
  <c r="W27" i="55"/>
  <c r="W17" i="55"/>
  <c r="V18" i="55"/>
  <c r="V20" i="55"/>
  <c r="X21" i="55"/>
  <c r="V26" i="55"/>
  <c r="CD26" i="55" s="1"/>
  <c r="W25" i="55"/>
  <c r="W5" i="55"/>
  <c r="CE5" i="55" s="1"/>
  <c r="X16" i="55"/>
  <c r="Y4" i="55"/>
  <c r="BC4" i="55" s="1"/>
  <c r="W6" i="55"/>
  <c r="BA6" i="55" s="1"/>
  <c r="X9" i="55"/>
  <c r="CF9" i="55" s="1"/>
  <c r="X24" i="55"/>
  <c r="CF24" i="55" s="1"/>
  <c r="BA16" i="55"/>
  <c r="CE16" i="55"/>
  <c r="AZ22" i="55"/>
  <c r="AN10" i="12"/>
  <c r="Z11" i="55" s="1"/>
  <c r="X12" i="55"/>
  <c r="CF12" i="55" s="1"/>
  <c r="W15" i="55"/>
  <c r="W19" i="55"/>
  <c r="CE19" i="55" s="1"/>
  <c r="X6" i="55"/>
  <c r="CF6" i="55" s="1"/>
  <c r="Z7" i="55"/>
  <c r="BD7" i="55" s="1"/>
  <c r="Z14" i="55"/>
  <c r="BD14" i="55" s="1"/>
  <c r="Y9" i="55"/>
  <c r="Y28" i="55"/>
  <c r="U3" i="55"/>
  <c r="CC3" i="55" s="1"/>
  <c r="CG8" i="55"/>
  <c r="BA28" i="55"/>
  <c r="CE28" i="55"/>
  <c r="CG7" i="55"/>
  <c r="CG14" i="55"/>
  <c r="CE12" i="55"/>
  <c r="CD19" i="55"/>
  <c r="AZ19" i="55"/>
  <c r="AZ15" i="55"/>
  <c r="CD15" i="55"/>
  <c r="CD11" i="55"/>
  <c r="AZ11" i="55"/>
  <c r="CB3" i="55"/>
  <c r="CD17" i="55"/>
  <c r="AZ17" i="55"/>
  <c r="AX3" i="55"/>
  <c r="CF17" i="57"/>
  <c r="BB17" i="57"/>
  <c r="CG16" i="57"/>
  <c r="BC16" i="57"/>
  <c r="AY9" i="59"/>
  <c r="AX20" i="59"/>
  <c r="AY8" i="59"/>
  <c r="AY15" i="59"/>
  <c r="AY14" i="59"/>
  <c r="AY13" i="59"/>
  <c r="AY22" i="59"/>
  <c r="AW5" i="59"/>
  <c r="AY23" i="59"/>
  <c r="AY19" i="59"/>
  <c r="AY24" i="59"/>
  <c r="AY16" i="59"/>
  <c r="AS3" i="59"/>
  <c r="AX21" i="59"/>
  <c r="AY6" i="59"/>
  <c r="AU17" i="59"/>
  <c r="AY7" i="59"/>
  <c r="AU10" i="59"/>
  <c r="AY12" i="59"/>
  <c r="AX4" i="59"/>
  <c r="AU11" i="59"/>
  <c r="AW18" i="59"/>
  <c r="BB21" i="55" l="1"/>
  <c r="CF21" i="55"/>
  <c r="BA5" i="55"/>
  <c r="CG4" i="55"/>
  <c r="CE6" i="55"/>
  <c r="BB9" i="55"/>
  <c r="BB23" i="55"/>
  <c r="CD10" i="55"/>
  <c r="Y23" i="55"/>
  <c r="BC23" i="55" s="1"/>
  <c r="CG29" i="55"/>
  <c r="BC29" i="55"/>
  <c r="CG30" i="55"/>
  <c r="BC30" i="55"/>
  <c r="CD20" i="55"/>
  <c r="AZ20" i="55"/>
  <c r="AZ26" i="55"/>
  <c r="CD18" i="55"/>
  <c r="AZ18" i="55"/>
  <c r="Z39" i="55"/>
  <c r="BD39" i="55" s="1"/>
  <c r="Z40" i="55"/>
  <c r="BD40" i="55" s="1"/>
  <c r="W42" i="55"/>
  <c r="BA42" i="55" s="1"/>
  <c r="Y41" i="55"/>
  <c r="BC41" i="55" s="1"/>
  <c r="Z30" i="55"/>
  <c r="Y34" i="55"/>
  <c r="BC34" i="55" s="1"/>
  <c r="Y36" i="55"/>
  <c r="BC36" i="55" s="1"/>
  <c r="Y37" i="55"/>
  <c r="BC37" i="55" s="1"/>
  <c r="Z38" i="55"/>
  <c r="BD38" i="55" s="1"/>
  <c r="Y33" i="55"/>
  <c r="BC33" i="55" s="1"/>
  <c r="Y32" i="55"/>
  <c r="BC32" i="55" s="1"/>
  <c r="Z29" i="55"/>
  <c r="Z31" i="55"/>
  <c r="BD31" i="55" s="1"/>
  <c r="X35" i="55"/>
  <c r="BB35" i="55" s="1"/>
  <c r="W10" i="55"/>
  <c r="CE10" i="55" s="1"/>
  <c r="X27" i="55"/>
  <c r="X22" i="55"/>
  <c r="W13" i="55"/>
  <c r="Y21" i="55"/>
  <c r="BC21" i="55" s="1"/>
  <c r="X17" i="55"/>
  <c r="W26" i="55"/>
  <c r="Y16" i="55"/>
  <c r="X25" i="55"/>
  <c r="W18" i="55"/>
  <c r="CE18" i="55" s="1"/>
  <c r="W20" i="55"/>
  <c r="X5" i="55"/>
  <c r="CF5" i="55" s="1"/>
  <c r="Y24" i="55"/>
  <c r="CG24" i="55" s="1"/>
  <c r="Z8" i="55"/>
  <c r="CH8" i="55" s="1"/>
  <c r="AZ13" i="55"/>
  <c r="Z4" i="55"/>
  <c r="CH4" i="55" s="1"/>
  <c r="CF16" i="55"/>
  <c r="BB16" i="55"/>
  <c r="BA27" i="55"/>
  <c r="CE27" i="55"/>
  <c r="BA22" i="55"/>
  <c r="CE22" i="55"/>
  <c r="BB24" i="55"/>
  <c r="BA25" i="55"/>
  <c r="CE25" i="55"/>
  <c r="AI18" i="53"/>
  <c r="AO10" i="12"/>
  <c r="Z24" i="55" s="1"/>
  <c r="CH24" i="55" s="1"/>
  <c r="Y12" i="55"/>
  <c r="BC12" i="55" s="1"/>
  <c r="X15" i="55"/>
  <c r="CF15" i="55" s="1"/>
  <c r="X19" i="55"/>
  <c r="BB19" i="55" s="1"/>
  <c r="AA11" i="55"/>
  <c r="AA14" i="55"/>
  <c r="CI14" i="55" s="1"/>
  <c r="Z28" i="55"/>
  <c r="V3" i="55"/>
  <c r="AA4" i="55"/>
  <c r="CH7" i="55"/>
  <c r="BA19" i="55"/>
  <c r="BB28" i="55"/>
  <c r="CF28" i="55"/>
  <c r="CH14" i="55"/>
  <c r="CE15" i="55"/>
  <c r="BA15" i="55"/>
  <c r="BB6" i="55"/>
  <c r="BB12" i="55"/>
  <c r="CG9" i="55"/>
  <c r="BC9" i="55"/>
  <c r="CE11" i="55"/>
  <c r="BA11" i="55"/>
  <c r="AY3" i="55"/>
  <c r="CE17" i="55"/>
  <c r="BA17" i="55"/>
  <c r="CG17" i="57"/>
  <c r="BC17" i="57"/>
  <c r="CH16" i="57"/>
  <c r="BD16" i="57"/>
  <c r="AZ12" i="59"/>
  <c r="AZ13" i="59"/>
  <c r="AX5" i="59"/>
  <c r="AY21" i="59"/>
  <c r="AZ15" i="59"/>
  <c r="AZ22" i="59"/>
  <c r="AX18" i="59"/>
  <c r="AZ9" i="59"/>
  <c r="AT3" i="59"/>
  <c r="AZ24" i="59"/>
  <c r="AV11" i="59"/>
  <c r="AZ16" i="59"/>
  <c r="AZ23" i="59"/>
  <c r="AZ19" i="59"/>
  <c r="AZ6" i="59"/>
  <c r="AZ8" i="59"/>
  <c r="AY4" i="59"/>
  <c r="AV10" i="59"/>
  <c r="AZ14" i="59"/>
  <c r="AZ7" i="59"/>
  <c r="AV17" i="59"/>
  <c r="AY20" i="59"/>
  <c r="CG21" i="55" l="1"/>
  <c r="BA10" i="55"/>
  <c r="BD4" i="55"/>
  <c r="CG23" i="55"/>
  <c r="BD8" i="55"/>
  <c r="BC24" i="55"/>
  <c r="BB5" i="55"/>
  <c r="CE13" i="55"/>
  <c r="CE20" i="55"/>
  <c r="BA20" i="55"/>
  <c r="CF22" i="55"/>
  <c r="BB22" i="55"/>
  <c r="BA13" i="55"/>
  <c r="BB27" i="55"/>
  <c r="CF27" i="55"/>
  <c r="AA8" i="55"/>
  <c r="CI8" i="55" s="1"/>
  <c r="AA7" i="55"/>
  <c r="CI7" i="55" s="1"/>
  <c r="BA18" i="55"/>
  <c r="BB25" i="55"/>
  <c r="CF25" i="55"/>
  <c r="Z23" i="55"/>
  <c r="CH23" i="55" s="1"/>
  <c r="Z9" i="55"/>
  <c r="CH9" i="55" s="1"/>
  <c r="CG16" i="55"/>
  <c r="BC16" i="55"/>
  <c r="Y6" i="55"/>
  <c r="CG6" i="55" s="1"/>
  <c r="CE26" i="55"/>
  <c r="BA26" i="55"/>
  <c r="CH30" i="55"/>
  <c r="BD30" i="55"/>
  <c r="X42" i="55"/>
  <c r="BB42" i="55" s="1"/>
  <c r="AA40" i="55"/>
  <c r="BE40" i="55" s="1"/>
  <c r="AA39" i="55"/>
  <c r="BE39" i="55" s="1"/>
  <c r="Z41" i="55"/>
  <c r="BD41" i="55" s="1"/>
  <c r="Y35" i="55"/>
  <c r="BC35" i="55" s="1"/>
  <c r="AA30" i="55"/>
  <c r="AA29" i="55"/>
  <c r="AA38" i="55"/>
  <c r="BE38" i="55" s="1"/>
  <c r="Z34" i="55"/>
  <c r="BD34" i="55" s="1"/>
  <c r="Z33" i="55"/>
  <c r="BD33" i="55" s="1"/>
  <c r="Z37" i="55"/>
  <c r="BD37" i="55" s="1"/>
  <c r="Z32" i="55"/>
  <c r="BD32" i="55" s="1"/>
  <c r="AA31" i="55"/>
  <c r="BE31" i="55" s="1"/>
  <c r="Z36" i="55"/>
  <c r="BD36" i="55" s="1"/>
  <c r="X10" i="55"/>
  <c r="BB10" i="55" s="1"/>
  <c r="X13" i="55"/>
  <c r="BB13" i="55" s="1"/>
  <c r="Y27" i="55"/>
  <c r="Y22" i="55"/>
  <c r="X18" i="55"/>
  <c r="Y5" i="55"/>
  <c r="CG5" i="55" s="1"/>
  <c r="Z16" i="55"/>
  <c r="Y25" i="55"/>
  <c r="X20" i="55"/>
  <c r="Y17" i="55"/>
  <c r="X26" i="55"/>
  <c r="Z21" i="55"/>
  <c r="CH29" i="55"/>
  <c r="BD29" i="55"/>
  <c r="AP10" i="12"/>
  <c r="Z12" i="55"/>
  <c r="CH12" i="55" s="1"/>
  <c r="AB4" i="55"/>
  <c r="AB11" i="55"/>
  <c r="Y19" i="55"/>
  <c r="W3" i="55"/>
  <c r="AA24" i="55"/>
  <c r="CI24" i="55" s="1"/>
  <c r="AA28" i="55"/>
  <c r="Y15" i="55"/>
  <c r="BC15" i="55" s="1"/>
  <c r="BD24" i="55"/>
  <c r="BC28" i="55"/>
  <c r="CG28" i="55"/>
  <c r="BE14" i="55"/>
  <c r="CF19" i="55"/>
  <c r="BB15" i="55"/>
  <c r="CG12" i="55"/>
  <c r="CF11" i="55"/>
  <c r="BB11" i="55"/>
  <c r="CF17" i="55"/>
  <c r="BB17" i="55"/>
  <c r="CI4" i="55"/>
  <c r="BE4" i="55"/>
  <c r="CD3" i="55"/>
  <c r="AZ3" i="55"/>
  <c r="CH17" i="57"/>
  <c r="BD17" i="57"/>
  <c r="CI16" i="57"/>
  <c r="BE16" i="57"/>
  <c r="BA19" i="59"/>
  <c r="AZ20" i="59"/>
  <c r="BA8" i="59"/>
  <c r="BA16" i="59"/>
  <c r="AZ4" i="59"/>
  <c r="BA13" i="59"/>
  <c r="AW10" i="59"/>
  <c r="BA14" i="59"/>
  <c r="AZ21" i="59"/>
  <c r="AW11" i="59"/>
  <c r="AW17" i="59"/>
  <c r="BA23" i="59"/>
  <c r="BA24" i="59"/>
  <c r="AU3" i="59"/>
  <c r="BA6" i="59"/>
  <c r="AY5" i="59"/>
  <c r="AY18" i="59"/>
  <c r="BA9" i="59"/>
  <c r="BA12" i="59"/>
  <c r="BA7" i="59"/>
  <c r="BA15" i="59"/>
  <c r="BA22" i="59"/>
  <c r="BD21" i="55" l="1"/>
  <c r="CH21" i="55"/>
  <c r="BC5" i="55"/>
  <c r="BD9" i="55"/>
  <c r="CF10" i="55"/>
  <c r="BD23" i="55"/>
  <c r="BC6" i="55"/>
  <c r="BE8" i="55"/>
  <c r="BE7" i="55"/>
  <c r="AB39" i="55"/>
  <c r="BF39" i="55" s="1"/>
  <c r="Y42" i="55"/>
  <c r="BC42" i="55" s="1"/>
  <c r="AA41" i="55"/>
  <c r="BE41" i="55" s="1"/>
  <c r="AB40" i="55"/>
  <c r="BF40" i="55" s="1"/>
  <c r="AA37" i="55"/>
  <c r="BE37" i="55" s="1"/>
  <c r="Z35" i="55"/>
  <c r="BD35" i="55" s="1"/>
  <c r="AB30" i="55"/>
  <c r="AB29" i="55"/>
  <c r="AA33" i="55"/>
  <c r="BE33" i="55" s="1"/>
  <c r="AB38" i="55"/>
  <c r="BF38" i="55" s="1"/>
  <c r="AA34" i="55"/>
  <c r="BE34" i="55" s="1"/>
  <c r="AA36" i="55"/>
  <c r="BE36" i="55" s="1"/>
  <c r="AA32" i="55"/>
  <c r="BE32" i="55" s="1"/>
  <c r="AB31" i="55"/>
  <c r="BF31" i="55" s="1"/>
  <c r="Y10" i="55"/>
  <c r="BC10" i="55" s="1"/>
  <c r="Z22" i="55"/>
  <c r="Y13" i="55"/>
  <c r="BC13" i="55" s="1"/>
  <c r="Z27" i="55"/>
  <c r="Y20" i="55"/>
  <c r="Z5" i="55"/>
  <c r="CH5" i="55" s="1"/>
  <c r="AA16" i="55"/>
  <c r="Y26" i="55"/>
  <c r="Z17" i="55"/>
  <c r="AA21" i="55"/>
  <c r="Z25" i="55"/>
  <c r="Y18" i="55"/>
  <c r="BB20" i="55"/>
  <c r="CF20" i="55"/>
  <c r="CI29" i="55"/>
  <c r="BE29" i="55"/>
  <c r="BC25" i="55"/>
  <c r="CG25" i="55"/>
  <c r="CI30" i="55"/>
  <c r="BE30" i="55"/>
  <c r="AB7" i="55"/>
  <c r="CJ7" i="55" s="1"/>
  <c r="AA23" i="55"/>
  <c r="BE23" i="55" s="1"/>
  <c r="Z6" i="55"/>
  <c r="BD6" i="55" s="1"/>
  <c r="CH16" i="55"/>
  <c r="BD16" i="55"/>
  <c r="AA9" i="55"/>
  <c r="BE9" i="55" s="1"/>
  <c r="AB8" i="55"/>
  <c r="CJ8" i="55" s="1"/>
  <c r="BB18" i="55"/>
  <c r="CF18" i="55"/>
  <c r="CG22" i="55"/>
  <c r="BC22" i="55"/>
  <c r="AB14" i="55"/>
  <c r="BF14" i="55" s="1"/>
  <c r="BB26" i="55"/>
  <c r="CF26" i="55"/>
  <c r="BC27" i="55"/>
  <c r="CG27" i="55"/>
  <c r="CF13" i="55"/>
  <c r="AQ10" i="12"/>
  <c r="AC4" i="55" s="1"/>
  <c r="AB9" i="55"/>
  <c r="Z15" i="55"/>
  <c r="AB23" i="55"/>
  <c r="AC11" i="55"/>
  <c r="AA12" i="55"/>
  <c r="Z19" i="55"/>
  <c r="CH19" i="55" s="1"/>
  <c r="X3" i="55"/>
  <c r="AB28" i="55"/>
  <c r="BE24" i="55"/>
  <c r="BD28" i="55"/>
  <c r="CH28" i="55"/>
  <c r="BD12" i="55"/>
  <c r="CJ14" i="55"/>
  <c r="CG15" i="55"/>
  <c r="CG19" i="55"/>
  <c r="BC19" i="55"/>
  <c r="CG17" i="55"/>
  <c r="BC17" i="55"/>
  <c r="CG11" i="55"/>
  <c r="BC11" i="55"/>
  <c r="CE3" i="55"/>
  <c r="BA3" i="55"/>
  <c r="CJ4" i="55"/>
  <c r="BF4" i="55"/>
  <c r="CI17" i="57"/>
  <c r="CS17" i="57" s="1"/>
  <c r="AQ17" i="53" s="1"/>
  <c r="BE17" i="57"/>
  <c r="CJ16" i="57"/>
  <c r="BF16" i="57"/>
  <c r="BA21" i="59"/>
  <c r="BB22" i="59"/>
  <c r="BB15" i="59"/>
  <c r="BB14" i="59"/>
  <c r="BB13" i="59"/>
  <c r="BA20" i="59"/>
  <c r="AV3" i="59"/>
  <c r="BA4" i="59"/>
  <c r="AX17" i="59"/>
  <c r="AX11" i="59"/>
  <c r="BB6" i="59"/>
  <c r="BB7" i="59"/>
  <c r="AZ18" i="59"/>
  <c r="BB9" i="59"/>
  <c r="BC24" i="59"/>
  <c r="BB12" i="59"/>
  <c r="BB23" i="59"/>
  <c r="BB8" i="59"/>
  <c r="BB24" i="59"/>
  <c r="AZ5" i="59"/>
  <c r="BB19" i="59"/>
  <c r="AX10" i="59"/>
  <c r="BB16" i="59"/>
  <c r="BE21" i="55" l="1"/>
  <c r="CI21" i="55"/>
  <c r="CG10" i="55"/>
  <c r="BF7" i="55"/>
  <c r="BD5" i="55"/>
  <c r="CI9" i="55"/>
  <c r="CI23" i="55"/>
  <c r="BF8" i="55"/>
  <c r="AA6" i="55"/>
  <c r="BE6" i="55" s="1"/>
  <c r="CG26" i="55"/>
  <c r="BC26" i="55"/>
  <c r="CI16" i="55"/>
  <c r="BE16" i="55"/>
  <c r="AC8" i="55"/>
  <c r="BG8" i="55" s="1"/>
  <c r="AC14" i="55"/>
  <c r="CK14" i="55" s="1"/>
  <c r="CG20" i="55"/>
  <c r="BC20" i="55"/>
  <c r="AB24" i="55"/>
  <c r="CJ24" i="55" s="1"/>
  <c r="BC18" i="55"/>
  <c r="CG18" i="55"/>
  <c r="BD27" i="55"/>
  <c r="CH27" i="55"/>
  <c r="AB41" i="55"/>
  <c r="BF41" i="55" s="1"/>
  <c r="AC40" i="55"/>
  <c r="BG40" i="55" s="1"/>
  <c r="Z42" i="55"/>
  <c r="BD42" i="55" s="1"/>
  <c r="AC39" i="55"/>
  <c r="BG39" i="55" s="1"/>
  <c r="AC31" i="55"/>
  <c r="BG31" i="55" s="1"/>
  <c r="AC29" i="55"/>
  <c r="AC38" i="55"/>
  <c r="BG38" i="55" s="1"/>
  <c r="AB37" i="55"/>
  <c r="BF37" i="55" s="1"/>
  <c r="AA35" i="55"/>
  <c r="BE35" i="55" s="1"/>
  <c r="AB32" i="55"/>
  <c r="BF32" i="55" s="1"/>
  <c r="AB36" i="55"/>
  <c r="BF36" i="55" s="1"/>
  <c r="AB34" i="55"/>
  <c r="BF34" i="55" s="1"/>
  <c r="AB33" i="55"/>
  <c r="BF33" i="55" s="1"/>
  <c r="AC30" i="55"/>
  <c r="Z10" i="55"/>
  <c r="CH10" i="55" s="1"/>
  <c r="AA22" i="55"/>
  <c r="AA27" i="55"/>
  <c r="Z13" i="55"/>
  <c r="BD13" i="55" s="1"/>
  <c r="Z20" i="55"/>
  <c r="Z18" i="55"/>
  <c r="AB21" i="55"/>
  <c r="CJ21" i="55" s="1"/>
  <c r="Z26" i="55"/>
  <c r="AA5" i="55"/>
  <c r="BE5" i="55" s="1"/>
  <c r="AB16" i="55"/>
  <c r="AA25" i="55"/>
  <c r="AA17" i="55"/>
  <c r="BD25" i="55"/>
  <c r="CH25" i="55"/>
  <c r="CG13" i="55"/>
  <c r="CH22" i="55"/>
  <c r="BD22" i="55"/>
  <c r="CJ29" i="55"/>
  <c r="BF29" i="55"/>
  <c r="CH6" i="55"/>
  <c r="AC7" i="55"/>
  <c r="BG7" i="55" s="1"/>
  <c r="CJ30" i="55"/>
  <c r="BF30" i="55"/>
  <c r="AQ21" i="53"/>
  <c r="AR10" i="12"/>
  <c r="AB6" i="55"/>
  <c r="CJ6" i="55" s="1"/>
  <c r="AD7" i="55"/>
  <c r="AD11" i="55"/>
  <c r="AB12" i="55"/>
  <c r="AA15" i="55"/>
  <c r="AA19" i="55"/>
  <c r="AD4" i="55"/>
  <c r="AD8" i="55"/>
  <c r="AC9" i="55"/>
  <c r="AC23" i="55"/>
  <c r="BG23" i="55" s="1"/>
  <c r="Y3" i="55"/>
  <c r="AC24" i="55"/>
  <c r="CK24" i="55" s="1"/>
  <c r="AC28" i="55"/>
  <c r="CK8" i="55"/>
  <c r="BF24" i="55"/>
  <c r="CJ23" i="55"/>
  <c r="BF23" i="55"/>
  <c r="BE28" i="55"/>
  <c r="CI28" i="55"/>
  <c r="BF21" i="55"/>
  <c r="BD19" i="55"/>
  <c r="CI12" i="55"/>
  <c r="BE12" i="55"/>
  <c r="CI6" i="55"/>
  <c r="CH15" i="55"/>
  <c r="BF9" i="55"/>
  <c r="CJ9" i="55"/>
  <c r="BD15" i="55"/>
  <c r="CH11" i="55"/>
  <c r="BD11" i="55"/>
  <c r="CF3" i="55"/>
  <c r="BB3" i="55"/>
  <c r="CK4" i="55"/>
  <c r="BG4" i="55"/>
  <c r="CH17" i="55"/>
  <c r="BD17" i="55"/>
  <c r="BF17" i="57"/>
  <c r="CK16" i="57"/>
  <c r="CS16" i="57" s="1"/>
  <c r="AQ16" i="53" s="1"/>
  <c r="BG16" i="57"/>
  <c r="AY10" i="59"/>
  <c r="AW3" i="59"/>
  <c r="AY11" i="59"/>
  <c r="BC14" i="59"/>
  <c r="BA5" i="59"/>
  <c r="BC16" i="59"/>
  <c r="BA18" i="59"/>
  <c r="BC7" i="59"/>
  <c r="BB21" i="59"/>
  <c r="BC22" i="59"/>
  <c r="BC6" i="59"/>
  <c r="BC9" i="59"/>
  <c r="AY17" i="59"/>
  <c r="BD24" i="59"/>
  <c r="BC15" i="59"/>
  <c r="BC23" i="59"/>
  <c r="BC13" i="59"/>
  <c r="BC12" i="59"/>
  <c r="BB4" i="59"/>
  <c r="BC19" i="59"/>
  <c r="BB20" i="59"/>
  <c r="BC8" i="59"/>
  <c r="BG14" i="55" l="1"/>
  <c r="BH8" i="55"/>
  <c r="BH7" i="55"/>
  <c r="CK7" i="55"/>
  <c r="BD10" i="55"/>
  <c r="CI5" i="55"/>
  <c r="CJ16" i="55"/>
  <c r="BF16" i="55"/>
  <c r="BE22" i="55"/>
  <c r="CI22" i="55"/>
  <c r="CH26" i="55"/>
  <c r="BD26" i="55"/>
  <c r="CK30" i="55"/>
  <c r="BG30" i="55"/>
  <c r="CK29" i="55"/>
  <c r="BG29" i="55"/>
  <c r="AD40" i="55"/>
  <c r="BH40" i="55" s="1"/>
  <c r="AD39" i="55"/>
  <c r="BH39" i="55" s="1"/>
  <c r="AC41" i="55"/>
  <c r="BG41" i="55" s="1"/>
  <c r="AA42" i="55"/>
  <c r="BE42" i="55" s="1"/>
  <c r="AB35" i="55"/>
  <c r="BF35" i="55" s="1"/>
  <c r="AC36" i="55"/>
  <c r="BG36" i="55" s="1"/>
  <c r="AD31" i="55"/>
  <c r="BH31" i="55" s="1"/>
  <c r="AC32" i="55"/>
  <c r="BG32" i="55" s="1"/>
  <c r="AC34" i="55"/>
  <c r="BG34" i="55" s="1"/>
  <c r="AD30" i="55"/>
  <c r="AD29" i="55"/>
  <c r="AD38" i="55"/>
  <c r="BH38" i="55" s="1"/>
  <c r="AC37" i="55"/>
  <c r="BG37" i="55" s="1"/>
  <c r="AC33" i="55"/>
  <c r="BG33" i="55" s="1"/>
  <c r="AA10" i="55"/>
  <c r="CI10" i="55" s="1"/>
  <c r="AB22" i="55"/>
  <c r="AB27" i="55"/>
  <c r="AA13" i="55"/>
  <c r="CI13" i="55" s="1"/>
  <c r="AB17" i="55"/>
  <c r="AB25" i="55"/>
  <c r="AA18" i="55"/>
  <c r="AA20" i="55"/>
  <c r="AA26" i="55"/>
  <c r="AC21" i="55"/>
  <c r="AB5" i="55"/>
  <c r="CJ5" i="55" s="1"/>
  <c r="AC16" i="55"/>
  <c r="BD18" i="55"/>
  <c r="CH18" i="55"/>
  <c r="AD14" i="55"/>
  <c r="CL14" i="55" s="1"/>
  <c r="BD20" i="55"/>
  <c r="CH20" i="55"/>
  <c r="CH13" i="55"/>
  <c r="BE25" i="55"/>
  <c r="CI25" i="55"/>
  <c r="BE27" i="55"/>
  <c r="CI27" i="55"/>
  <c r="AQ19" i="53"/>
  <c r="AQ15" i="53"/>
  <c r="AS10" i="12"/>
  <c r="AD23" i="55" s="1"/>
  <c r="BH23" i="55" s="1"/>
  <c r="AC6" i="55"/>
  <c r="CK6" i="55" s="1"/>
  <c r="AE7" i="55"/>
  <c r="CM7" i="55" s="1"/>
  <c r="AE11" i="55"/>
  <c r="AD9" i="55"/>
  <c r="AC12" i="55"/>
  <c r="BG12" i="55" s="1"/>
  <c r="AI12" i="53" s="1"/>
  <c r="AB15" i="55"/>
  <c r="AB19" i="55"/>
  <c r="AD24" i="55"/>
  <c r="CL24" i="55" s="1"/>
  <c r="AE4" i="55"/>
  <c r="AE8" i="55"/>
  <c r="CM8" i="55" s="1"/>
  <c r="AE14" i="55"/>
  <c r="CM14" i="55" s="1"/>
  <c r="Z3" i="55"/>
  <c r="AD28" i="55"/>
  <c r="CK23" i="55"/>
  <c r="BG24" i="55"/>
  <c r="BF28" i="55"/>
  <c r="CJ28" i="55"/>
  <c r="CL7" i="55"/>
  <c r="CL8" i="55"/>
  <c r="CK9" i="55"/>
  <c r="BG9" i="55"/>
  <c r="CJ12" i="55"/>
  <c r="BF6" i="55"/>
  <c r="CI15" i="55"/>
  <c r="BE15" i="55"/>
  <c r="CI19" i="55"/>
  <c r="BE19" i="55"/>
  <c r="BF12" i="55"/>
  <c r="CI11" i="55"/>
  <c r="BE11" i="55"/>
  <c r="CL4" i="55"/>
  <c r="BH4" i="55"/>
  <c r="CI17" i="55"/>
  <c r="BE17" i="55"/>
  <c r="AI21" i="53" s="1"/>
  <c r="CG3" i="55"/>
  <c r="BC3" i="55"/>
  <c r="BG17" i="57"/>
  <c r="BH16" i="57"/>
  <c r="AZ10" i="59"/>
  <c r="BD6" i="59"/>
  <c r="BC20" i="59"/>
  <c r="BD12" i="59"/>
  <c r="BD15" i="59"/>
  <c r="BD8" i="59"/>
  <c r="BD16" i="59"/>
  <c r="BD9" i="59"/>
  <c r="BC4" i="59"/>
  <c r="BD23" i="59"/>
  <c r="AZ11" i="59"/>
  <c r="BD19" i="59"/>
  <c r="BB18" i="59"/>
  <c r="BC21" i="59"/>
  <c r="AZ17" i="59"/>
  <c r="BD22" i="59"/>
  <c r="BD13" i="59"/>
  <c r="AX3" i="59"/>
  <c r="BD7" i="59"/>
  <c r="BE13" i="59"/>
  <c r="BE24" i="59"/>
  <c r="BD14" i="59"/>
  <c r="BB5" i="59"/>
  <c r="BG21" i="55" l="1"/>
  <c r="CK21" i="55"/>
  <c r="BE13" i="55"/>
  <c r="BE10" i="55"/>
  <c r="BH14" i="55"/>
  <c r="CL29" i="55"/>
  <c r="BH29" i="55"/>
  <c r="BG16" i="55"/>
  <c r="CK16" i="55"/>
  <c r="CL30" i="55"/>
  <c r="BH30" i="55"/>
  <c r="BF27" i="55"/>
  <c r="CJ27" i="55"/>
  <c r="CJ22" i="55"/>
  <c r="BF22" i="55"/>
  <c r="CI26" i="55"/>
  <c r="BE26" i="55"/>
  <c r="CI20" i="55"/>
  <c r="BE20" i="55"/>
  <c r="BF5" i="55"/>
  <c r="BE18" i="55"/>
  <c r="CI18" i="55"/>
  <c r="AE39" i="55"/>
  <c r="BI39" i="55" s="1"/>
  <c r="AB42" i="55"/>
  <c r="BF42" i="55" s="1"/>
  <c r="AD41" i="55"/>
  <c r="BH41" i="55" s="1"/>
  <c r="AE40" i="55"/>
  <c r="BI40" i="55" s="1"/>
  <c r="AD32" i="55"/>
  <c r="BH32" i="55" s="1"/>
  <c r="AD33" i="55"/>
  <c r="BH33" i="55" s="1"/>
  <c r="AE29" i="55"/>
  <c r="AD37" i="55"/>
  <c r="BH37" i="55" s="1"/>
  <c r="AE30" i="55"/>
  <c r="AE31" i="55"/>
  <c r="BI31" i="55" s="1"/>
  <c r="AE38" i="55"/>
  <c r="BI38" i="55" s="1"/>
  <c r="AD34" i="55"/>
  <c r="BH34" i="55" s="1"/>
  <c r="AC35" i="55"/>
  <c r="BG35" i="55" s="1"/>
  <c r="AD36" i="55"/>
  <c r="BH36" i="55" s="1"/>
  <c r="AB10" i="55"/>
  <c r="CJ10" i="55" s="1"/>
  <c r="AC22" i="55"/>
  <c r="AC27" i="55"/>
  <c r="CK27" i="55" s="1"/>
  <c r="AB13" i="55"/>
  <c r="AB18" i="55"/>
  <c r="AD16" i="55"/>
  <c r="AB20" i="55"/>
  <c r="AC5" i="55"/>
  <c r="CK5" i="55" s="1"/>
  <c r="AC17" i="55"/>
  <c r="AC25" i="55"/>
  <c r="AD21" i="55"/>
  <c r="BH21" i="55" s="1"/>
  <c r="AB26" i="55"/>
  <c r="BF25" i="55"/>
  <c r="CJ25" i="55"/>
  <c r="BI14" i="55"/>
  <c r="AT10" i="12"/>
  <c r="AF4" i="55" s="1"/>
  <c r="AD12" i="55"/>
  <c r="BH12" i="55" s="1"/>
  <c r="AC15" i="55"/>
  <c r="CK15" i="55" s="1"/>
  <c r="AC19" i="55"/>
  <c r="AE28" i="55"/>
  <c r="AA3" i="55"/>
  <c r="AE23" i="55"/>
  <c r="AE24" i="55"/>
  <c r="CL23" i="55"/>
  <c r="BH24" i="55"/>
  <c r="BI8" i="55"/>
  <c r="BG28" i="55"/>
  <c r="CK28" i="55"/>
  <c r="BI7" i="55"/>
  <c r="BG6" i="55"/>
  <c r="CJ19" i="55"/>
  <c r="BF19" i="55"/>
  <c r="CL9" i="55"/>
  <c r="BH9" i="55"/>
  <c r="CJ15" i="55"/>
  <c r="BF15" i="55"/>
  <c r="CK12" i="55"/>
  <c r="CJ11" i="55"/>
  <c r="BF11" i="55"/>
  <c r="CH3" i="55"/>
  <c r="BD3" i="55"/>
  <c r="CM4" i="55"/>
  <c r="BI4" i="55"/>
  <c r="CJ17" i="55"/>
  <c r="BF17" i="55"/>
  <c r="BH17" i="57"/>
  <c r="BI16" i="57"/>
  <c r="BE16" i="59"/>
  <c r="BA10" i="59"/>
  <c r="BE22" i="59"/>
  <c r="BC5" i="59"/>
  <c r="BE12" i="59"/>
  <c r="BE23" i="59"/>
  <c r="BE15" i="59"/>
  <c r="AY3" i="59"/>
  <c r="BD20" i="59"/>
  <c r="BE8" i="59"/>
  <c r="BE14" i="59"/>
  <c r="BF24" i="59"/>
  <c r="BF13" i="59"/>
  <c r="BA17" i="59"/>
  <c r="BE6" i="59"/>
  <c r="BE19" i="59"/>
  <c r="BE7" i="59"/>
  <c r="BD4" i="59"/>
  <c r="BC18" i="59"/>
  <c r="BE9" i="59"/>
  <c r="BA11" i="59"/>
  <c r="BD21" i="59"/>
  <c r="CL21" i="55" l="1"/>
  <c r="BF10" i="55"/>
  <c r="BG5" i="55"/>
  <c r="AE9" i="55"/>
  <c r="CM9" i="55" s="1"/>
  <c r="BH16" i="55"/>
  <c r="CL16" i="55"/>
  <c r="AF8" i="55"/>
  <c r="BJ8" i="55" s="1"/>
  <c r="BF18" i="55"/>
  <c r="CJ18" i="55"/>
  <c r="AF14" i="55"/>
  <c r="BJ14" i="55" s="1"/>
  <c r="CJ26" i="55"/>
  <c r="BF26" i="55"/>
  <c r="CJ13" i="55"/>
  <c r="AF40" i="55"/>
  <c r="BJ40" i="55" s="1"/>
  <c r="AC42" i="55"/>
  <c r="BG42" i="55" s="1"/>
  <c r="AE41" i="55"/>
  <c r="BI41" i="55" s="1"/>
  <c r="AF39" i="55"/>
  <c r="BJ39" i="55" s="1"/>
  <c r="AE37" i="55"/>
  <c r="BI37" i="55" s="1"/>
  <c r="AF38" i="55"/>
  <c r="BJ38" i="55" s="1"/>
  <c r="AD35" i="55"/>
  <c r="BH35" i="55" s="1"/>
  <c r="AE36" i="55"/>
  <c r="BI36" i="55" s="1"/>
  <c r="AF31" i="55"/>
  <c r="BJ31" i="55" s="1"/>
  <c r="AE33" i="55"/>
  <c r="BI33" i="55" s="1"/>
  <c r="AF29" i="55"/>
  <c r="AE34" i="55"/>
  <c r="BI34" i="55" s="1"/>
  <c r="AF30" i="55"/>
  <c r="AE32" i="55"/>
  <c r="BI32" i="55" s="1"/>
  <c r="AC10" i="55"/>
  <c r="BG10" i="55" s="1"/>
  <c r="AC13" i="55"/>
  <c r="CK13" i="55" s="1"/>
  <c r="AD22" i="55"/>
  <c r="AD27" i="55"/>
  <c r="AE16" i="55"/>
  <c r="AC20" i="55"/>
  <c r="AD17" i="55"/>
  <c r="AD25" i="55"/>
  <c r="AE21" i="55"/>
  <c r="BI21" i="55" s="1"/>
  <c r="AC18" i="55"/>
  <c r="AC26" i="55"/>
  <c r="CK26" i="55" s="1"/>
  <c r="AD5" i="55"/>
  <c r="CL5" i="55" s="1"/>
  <c r="CM30" i="55"/>
  <c r="BI30" i="55"/>
  <c r="BG25" i="55"/>
  <c r="CK25" i="55"/>
  <c r="CK22" i="55"/>
  <c r="BG22" i="55"/>
  <c r="AF11" i="55"/>
  <c r="CM29" i="55"/>
  <c r="BI29" i="55"/>
  <c r="AF7" i="55"/>
  <c r="CN7" i="55" s="1"/>
  <c r="BG27" i="55"/>
  <c r="AD6" i="55"/>
  <c r="BH6" i="55" s="1"/>
  <c r="BF13" i="55"/>
  <c r="BF20" i="55"/>
  <c r="CJ20" i="55"/>
  <c r="CN14" i="55"/>
  <c r="AU10" i="12"/>
  <c r="AF24" i="55" s="1"/>
  <c r="AD15" i="55"/>
  <c r="AD19" i="55"/>
  <c r="BH19" i="55" s="1"/>
  <c r="AG14" i="55"/>
  <c r="CO14" i="55" s="1"/>
  <c r="AE12" i="55"/>
  <c r="CM12" i="55" s="1"/>
  <c r="AG7" i="55"/>
  <c r="AF28" i="55"/>
  <c r="AB3" i="55"/>
  <c r="CM23" i="55"/>
  <c r="BI23" i="55"/>
  <c r="CM24" i="55"/>
  <c r="BI24" i="55"/>
  <c r="BH28" i="55"/>
  <c r="CL28" i="55"/>
  <c r="CM21" i="55"/>
  <c r="CN21" i="55"/>
  <c r="BG19" i="55"/>
  <c r="BI9" i="55"/>
  <c r="CL12" i="55"/>
  <c r="BG15" i="55"/>
  <c r="CK19" i="55"/>
  <c r="CN4" i="55"/>
  <c r="BJ4" i="55"/>
  <c r="CK17" i="55"/>
  <c r="BG17" i="55"/>
  <c r="CK10" i="55"/>
  <c r="CI3" i="55"/>
  <c r="BE3" i="55"/>
  <c r="CK11" i="55"/>
  <c r="BG11" i="55"/>
  <c r="AI11" i="53" s="1"/>
  <c r="BI17" i="57"/>
  <c r="BJ16" i="57"/>
  <c r="BD5" i="59"/>
  <c r="BE21" i="59"/>
  <c r="BF12" i="59"/>
  <c r="BF22" i="59"/>
  <c r="BF9" i="59"/>
  <c r="BB17" i="59"/>
  <c r="BB11" i="59"/>
  <c r="BF15" i="59"/>
  <c r="BE4" i="59"/>
  <c r="BE20" i="59"/>
  <c r="AZ3" i="59"/>
  <c r="BF7" i="59"/>
  <c r="BF23" i="59"/>
  <c r="BB10" i="59"/>
  <c r="BF14" i="59"/>
  <c r="BF6" i="59"/>
  <c r="BF8" i="59"/>
  <c r="BF19" i="59"/>
  <c r="BG24" i="59"/>
  <c r="BG13" i="59"/>
  <c r="BF16" i="59"/>
  <c r="BD18" i="59"/>
  <c r="CN8" i="55" l="1"/>
  <c r="BH5" i="55"/>
  <c r="BJ7" i="55"/>
  <c r="BK7" i="55"/>
  <c r="CL6" i="55"/>
  <c r="AG11" i="55"/>
  <c r="AF9" i="55"/>
  <c r="BJ9" i="55" s="1"/>
  <c r="BI16" i="55"/>
  <c r="CM16" i="55"/>
  <c r="CN29" i="55"/>
  <c r="BJ29" i="55"/>
  <c r="CL27" i="55"/>
  <c r="BH27" i="55"/>
  <c r="CL22" i="55"/>
  <c r="BH22" i="55"/>
  <c r="AG39" i="55"/>
  <c r="BK39" i="55" s="1"/>
  <c r="AF41" i="55"/>
  <c r="BJ41" i="55" s="1"/>
  <c r="AG40" i="55"/>
  <c r="BK40" i="55" s="1"/>
  <c r="AD42" i="55"/>
  <c r="BH42" i="55" s="1"/>
  <c r="AF36" i="55"/>
  <c r="BJ36" i="55" s="1"/>
  <c r="AF34" i="55"/>
  <c r="BJ34" i="55" s="1"/>
  <c r="AF32" i="55"/>
  <c r="BJ32" i="55" s="1"/>
  <c r="AG38" i="55"/>
  <c r="BK38" i="55" s="1"/>
  <c r="AG31" i="55"/>
  <c r="BK31" i="55" s="1"/>
  <c r="AF33" i="55"/>
  <c r="BJ33" i="55" s="1"/>
  <c r="AG29" i="55"/>
  <c r="AE35" i="55"/>
  <c r="BI35" i="55" s="1"/>
  <c r="AG30" i="55"/>
  <c r="AF37" i="55"/>
  <c r="BJ37" i="55" s="1"/>
  <c r="AD10" i="55"/>
  <c r="CL10" i="55" s="1"/>
  <c r="AD13" i="55"/>
  <c r="AE22" i="55"/>
  <c r="AE27" i="55"/>
  <c r="CM27" i="55" s="1"/>
  <c r="AD26" i="55"/>
  <c r="AF21" i="55"/>
  <c r="BJ21" i="55" s="1"/>
  <c r="AE17" i="55"/>
  <c r="AE25" i="55"/>
  <c r="AD18" i="55"/>
  <c r="AD20" i="55"/>
  <c r="AE5" i="55"/>
  <c r="CM5" i="55" s="1"/>
  <c r="AF16" i="55"/>
  <c r="BG18" i="55"/>
  <c r="CK18" i="55"/>
  <c r="AF23" i="55"/>
  <c r="CN23" i="55" s="1"/>
  <c r="BH25" i="55"/>
  <c r="CL25" i="55"/>
  <c r="BG13" i="55"/>
  <c r="AE6" i="55"/>
  <c r="BI6" i="55" s="1"/>
  <c r="AG8" i="55"/>
  <c r="CO8" i="55" s="1"/>
  <c r="CN30" i="55"/>
  <c r="BJ30" i="55"/>
  <c r="AG4" i="55"/>
  <c r="CO4" i="55" s="1"/>
  <c r="BG26" i="55"/>
  <c r="AI30" i="53" s="1"/>
  <c r="CK20" i="55"/>
  <c r="BG20" i="55"/>
  <c r="BK14" i="55"/>
  <c r="BJ24" i="55"/>
  <c r="CN24" i="55"/>
  <c r="AV10" i="12"/>
  <c r="AF12" i="55"/>
  <c r="AE15" i="55"/>
  <c r="AE19" i="55"/>
  <c r="AF6" i="55"/>
  <c r="BJ6" i="55" s="1"/>
  <c r="AH14" i="55"/>
  <c r="BL14" i="55" s="1"/>
  <c r="AG9" i="55"/>
  <c r="CO9" i="55" s="1"/>
  <c r="AG28" i="55"/>
  <c r="AC3" i="55"/>
  <c r="BI28" i="55"/>
  <c r="CM28" i="55"/>
  <c r="CO21" i="55"/>
  <c r="CO7" i="55"/>
  <c r="BI12" i="55"/>
  <c r="CL15" i="55"/>
  <c r="BH15" i="55"/>
  <c r="CL19" i="55"/>
  <c r="CL11" i="55"/>
  <c r="BH11" i="55"/>
  <c r="CJ3" i="55"/>
  <c r="BF3" i="55"/>
  <c r="CL17" i="55"/>
  <c r="BH17" i="55"/>
  <c r="BJ17" i="57"/>
  <c r="BK16" i="57"/>
  <c r="BG15" i="59"/>
  <c r="BG22" i="59"/>
  <c r="BG6" i="59"/>
  <c r="BG14" i="59"/>
  <c r="BG8" i="59"/>
  <c r="BG7" i="59"/>
  <c r="BF20" i="59"/>
  <c r="BG16" i="59"/>
  <c r="BG12" i="59"/>
  <c r="BC11" i="59"/>
  <c r="BE18" i="59"/>
  <c r="BC10" i="59"/>
  <c r="BE5" i="59"/>
  <c r="BC17" i="59"/>
  <c r="BG23" i="59"/>
  <c r="BG9" i="59"/>
  <c r="BF4" i="59"/>
  <c r="BH23" i="59"/>
  <c r="BH24" i="59"/>
  <c r="BH22" i="59"/>
  <c r="BH16" i="59"/>
  <c r="BH13" i="59"/>
  <c r="BG19" i="59"/>
  <c r="BF21" i="59"/>
  <c r="BA3" i="59"/>
  <c r="CN9" i="55" l="1"/>
  <c r="BK4" i="55"/>
  <c r="BH10" i="55"/>
  <c r="BJ16" i="55"/>
  <c r="CN16" i="55"/>
  <c r="BI22" i="55"/>
  <c r="CM22" i="55"/>
  <c r="AG41" i="55"/>
  <c r="BK41" i="55" s="1"/>
  <c r="AH39" i="55"/>
  <c r="BL39" i="55" s="1"/>
  <c r="AE42" i="55"/>
  <c r="BI42" i="55" s="1"/>
  <c r="AH40" i="55"/>
  <c r="BL40" i="55" s="1"/>
  <c r="AH29" i="55"/>
  <c r="AF35" i="55"/>
  <c r="BJ35" i="55" s="1"/>
  <c r="AG34" i="55"/>
  <c r="BK34" i="55" s="1"/>
  <c r="AG37" i="55"/>
  <c r="BK37" i="55" s="1"/>
  <c r="AG32" i="55"/>
  <c r="BK32" i="55" s="1"/>
  <c r="AH38" i="55"/>
  <c r="BL38" i="55" s="1"/>
  <c r="AG36" i="55"/>
  <c r="BK36" i="55" s="1"/>
  <c r="AH31" i="55"/>
  <c r="BL31" i="55" s="1"/>
  <c r="AG33" i="55"/>
  <c r="BK33" i="55" s="1"/>
  <c r="AH30" i="55"/>
  <c r="AE10" i="55"/>
  <c r="CM10" i="55" s="1"/>
  <c r="AE13" i="55"/>
  <c r="BI13" i="55" s="1"/>
  <c r="AF22" i="55"/>
  <c r="AF27" i="55"/>
  <c r="AE18" i="55"/>
  <c r="AG16" i="55"/>
  <c r="AE20" i="55"/>
  <c r="AG21" i="55"/>
  <c r="BK21" i="55" s="1"/>
  <c r="AF17" i="55"/>
  <c r="AE26" i="55"/>
  <c r="AF25" i="55"/>
  <c r="AF5" i="55"/>
  <c r="BJ5" i="55" s="1"/>
  <c r="AH8" i="55"/>
  <c r="CP8" i="55" s="1"/>
  <c r="BH20" i="55"/>
  <c r="AI24" i="53" s="1"/>
  <c r="CL20" i="55"/>
  <c r="CL13" i="55"/>
  <c r="BH13" i="55"/>
  <c r="AG23" i="55"/>
  <c r="CO23" i="55" s="1"/>
  <c r="AH4" i="55"/>
  <c r="CP4" i="55" s="1"/>
  <c r="BH18" i="55"/>
  <c r="CL18" i="55"/>
  <c r="BI25" i="55"/>
  <c r="CM25" i="55"/>
  <c r="CO30" i="55"/>
  <c r="BK30" i="55"/>
  <c r="BK8" i="55"/>
  <c r="BI5" i="55"/>
  <c r="BJ23" i="55"/>
  <c r="AG24" i="55"/>
  <c r="BK24" i="55" s="1"/>
  <c r="AH11" i="55"/>
  <c r="CM6" i="55"/>
  <c r="AH7" i="55"/>
  <c r="CP7" i="55" s="1"/>
  <c r="CL26" i="55"/>
  <c r="BH26" i="55"/>
  <c r="CO29" i="55"/>
  <c r="BK29" i="55"/>
  <c r="BI27" i="55"/>
  <c r="CP14" i="55"/>
  <c r="AW10" i="12"/>
  <c r="AG12" i="55"/>
  <c r="BK12" i="55" s="1"/>
  <c r="AF15" i="55"/>
  <c r="CN15" i="55" s="1"/>
  <c r="AF19" i="55"/>
  <c r="CN19" i="55" s="1"/>
  <c r="AH24" i="55"/>
  <c r="CP24" i="55" s="1"/>
  <c r="AG6" i="55"/>
  <c r="CO6" i="55" s="1"/>
  <c r="AH28" i="55"/>
  <c r="AD3" i="55"/>
  <c r="AH23" i="55"/>
  <c r="CP23" i="55" s="1"/>
  <c r="BJ28" i="55"/>
  <c r="CN28" i="55"/>
  <c r="CN12" i="55"/>
  <c r="BJ12" i="55"/>
  <c r="CM15" i="55"/>
  <c r="BI15" i="55"/>
  <c r="BK9" i="55"/>
  <c r="CN6" i="55"/>
  <c r="CM19" i="55"/>
  <c r="BI19" i="55"/>
  <c r="CM11" i="55"/>
  <c r="BI11" i="55"/>
  <c r="CK3" i="55"/>
  <c r="BG3" i="55"/>
  <c r="CM17" i="55"/>
  <c r="BI17" i="55"/>
  <c r="CP21" i="55"/>
  <c r="BK17" i="57"/>
  <c r="BL16" i="57"/>
  <c r="BH15" i="59"/>
  <c r="BD10" i="59"/>
  <c r="BG20" i="59"/>
  <c r="BH9" i="59"/>
  <c r="BI22" i="59"/>
  <c r="BI16" i="59"/>
  <c r="BI23" i="59"/>
  <c r="BI13" i="59"/>
  <c r="BI24" i="59"/>
  <c r="BG4" i="59"/>
  <c r="BD17" i="59"/>
  <c r="BH19" i="59"/>
  <c r="BH8" i="59"/>
  <c r="BH14" i="59"/>
  <c r="BH6" i="59"/>
  <c r="BF18" i="59"/>
  <c r="BH12" i="59"/>
  <c r="BF5" i="59"/>
  <c r="BH7" i="59"/>
  <c r="BD11" i="59"/>
  <c r="BG21" i="59"/>
  <c r="BB3" i="59"/>
  <c r="BJ25" i="55" l="1"/>
  <c r="CN25" i="55"/>
  <c r="BJ22" i="55"/>
  <c r="CN22" i="55"/>
  <c r="CO24" i="55"/>
  <c r="BL8" i="55"/>
  <c r="BI10" i="55"/>
  <c r="CN5" i="55"/>
  <c r="BJ27" i="55"/>
  <c r="CN27" i="55"/>
  <c r="AI40" i="55"/>
  <c r="BM40" i="55" s="1"/>
  <c r="AI39" i="55"/>
  <c r="BM39" i="55" s="1"/>
  <c r="AF42" i="55"/>
  <c r="BJ42" i="55" s="1"/>
  <c r="AH41" i="55"/>
  <c r="BL41" i="55" s="1"/>
  <c r="AH34" i="55"/>
  <c r="BL34" i="55" s="1"/>
  <c r="AH37" i="55"/>
  <c r="BL37" i="55" s="1"/>
  <c r="AI37" i="53" s="1"/>
  <c r="AI30" i="55"/>
  <c r="AH36" i="55"/>
  <c r="BL36" i="55" s="1"/>
  <c r="AG35" i="55"/>
  <c r="BK35" i="55" s="1"/>
  <c r="AI29" i="55"/>
  <c r="AI38" i="55"/>
  <c r="BM38" i="55" s="1"/>
  <c r="AH33" i="55"/>
  <c r="BL33" i="55" s="1"/>
  <c r="AH32" i="55"/>
  <c r="BL32" i="55" s="1"/>
  <c r="AI31" i="55"/>
  <c r="BM31" i="55" s="1"/>
  <c r="AF10" i="55"/>
  <c r="CN10" i="55" s="1"/>
  <c r="AF13" i="55"/>
  <c r="AG22" i="55"/>
  <c r="AG27" i="55"/>
  <c r="AF20" i="55"/>
  <c r="AG17" i="55"/>
  <c r="AH21" i="55"/>
  <c r="BL21" i="55" s="1"/>
  <c r="AF26" i="55"/>
  <c r="AF18" i="55"/>
  <c r="AH16" i="55"/>
  <c r="AG5" i="55"/>
  <c r="BK5" i="55" s="1"/>
  <c r="AG25" i="55"/>
  <c r="BI26" i="55"/>
  <c r="CM26" i="55"/>
  <c r="CM13" i="55"/>
  <c r="AI14" i="55"/>
  <c r="BM14" i="55" s="1"/>
  <c r="BL7" i="55"/>
  <c r="CP30" i="55"/>
  <c r="BL30" i="55"/>
  <c r="CM20" i="55"/>
  <c r="BI20" i="55"/>
  <c r="CP29" i="55"/>
  <c r="BL29" i="55"/>
  <c r="AI4" i="55"/>
  <c r="BM4" i="55" s="1"/>
  <c r="BL4" i="55"/>
  <c r="BK23" i="55"/>
  <c r="AI11" i="55"/>
  <c r="BK16" i="55"/>
  <c r="CO16" i="55"/>
  <c r="AI8" i="55"/>
  <c r="CQ8" i="55" s="1"/>
  <c r="AI7" i="55"/>
  <c r="BM7" i="55" s="1"/>
  <c r="AH9" i="55"/>
  <c r="CP9" i="55" s="1"/>
  <c r="BI18" i="55"/>
  <c r="CM18" i="55"/>
  <c r="CQ14" i="55"/>
  <c r="BL24" i="55"/>
  <c r="AX10" i="12"/>
  <c r="AJ14" i="55" s="1"/>
  <c r="AH12" i="55"/>
  <c r="BL12" i="55" s="1"/>
  <c r="AH6" i="55"/>
  <c r="AJ11" i="55"/>
  <c r="AE3" i="55"/>
  <c r="AG19" i="55"/>
  <c r="CO19" i="55" s="1"/>
  <c r="AI23" i="55"/>
  <c r="CQ23" i="55" s="1"/>
  <c r="AI28" i="55"/>
  <c r="AG15" i="55"/>
  <c r="BL23" i="55"/>
  <c r="BK28" i="55"/>
  <c r="CO28" i="55"/>
  <c r="BK6" i="55"/>
  <c r="BJ15" i="55"/>
  <c r="CO12" i="55"/>
  <c r="BJ19" i="55"/>
  <c r="CL3" i="55"/>
  <c r="BH3" i="55"/>
  <c r="CN11" i="55"/>
  <c r="BJ11" i="55"/>
  <c r="CN17" i="55"/>
  <c r="BJ17" i="55"/>
  <c r="CQ21" i="55"/>
  <c r="BJ10" i="55"/>
  <c r="BL17" i="57"/>
  <c r="BN16" i="57"/>
  <c r="BM16" i="57"/>
  <c r="AK19" i="53" s="1"/>
  <c r="BH20" i="59"/>
  <c r="BE17" i="59"/>
  <c r="BH4" i="59"/>
  <c r="BE11" i="59"/>
  <c r="BI19" i="59"/>
  <c r="BI6" i="59"/>
  <c r="BG18" i="59"/>
  <c r="BI7" i="59"/>
  <c r="BG5" i="59"/>
  <c r="BC3" i="59"/>
  <c r="BI8" i="59"/>
  <c r="BI9" i="59"/>
  <c r="BH21" i="59"/>
  <c r="BI15" i="59"/>
  <c r="BE10" i="59"/>
  <c r="BI14" i="59"/>
  <c r="BJ16" i="59"/>
  <c r="BJ22" i="59"/>
  <c r="BJ13" i="59"/>
  <c r="BF17" i="59"/>
  <c r="BJ24" i="59"/>
  <c r="BJ23" i="59"/>
  <c r="BI12" i="59"/>
  <c r="CI11" i="54"/>
  <c r="BK25" i="55" l="1"/>
  <c r="CO25" i="55"/>
  <c r="BK22" i="55"/>
  <c r="CO22" i="55"/>
  <c r="CQ7" i="55"/>
  <c r="BN14" i="55"/>
  <c r="CQ4" i="55"/>
  <c r="BM8" i="55"/>
  <c r="CO5" i="55"/>
  <c r="BL9" i="55"/>
  <c r="AJ4" i="55"/>
  <c r="AI24" i="55"/>
  <c r="BM24" i="55" s="1"/>
  <c r="CN20" i="55"/>
  <c r="BJ20" i="55"/>
  <c r="BK27" i="55"/>
  <c r="CO27" i="55"/>
  <c r="CQ29" i="55"/>
  <c r="BM29" i="55"/>
  <c r="AJ40" i="55"/>
  <c r="BN40" i="55" s="1"/>
  <c r="AG42" i="55"/>
  <c r="BK42" i="55" s="1"/>
  <c r="AI41" i="55"/>
  <c r="BM41" i="55" s="1"/>
  <c r="AJ39" i="55"/>
  <c r="BN39" i="55" s="1"/>
  <c r="AI32" i="55"/>
  <c r="BM32" i="55" s="1"/>
  <c r="AI37" i="55"/>
  <c r="BM37" i="55" s="1"/>
  <c r="AI34" i="55"/>
  <c r="BM34" i="55" s="1"/>
  <c r="AI36" i="55"/>
  <c r="BM36" i="55" s="1"/>
  <c r="AJ30" i="55"/>
  <c r="AJ38" i="55"/>
  <c r="BN38" i="55" s="1"/>
  <c r="AI33" i="55"/>
  <c r="BM33" i="55" s="1"/>
  <c r="AJ29" i="55"/>
  <c r="AJ31" i="55"/>
  <c r="BN31" i="55" s="1"/>
  <c r="AH35" i="55"/>
  <c r="BL35" i="55" s="1"/>
  <c r="AG10" i="55"/>
  <c r="CO10" i="55" s="1"/>
  <c r="AH22" i="55"/>
  <c r="AG13" i="55"/>
  <c r="BK13" i="55" s="1"/>
  <c r="AH27" i="55"/>
  <c r="AI16" i="55"/>
  <c r="AH17" i="55"/>
  <c r="AG18" i="55"/>
  <c r="AH25" i="55"/>
  <c r="AG26" i="55"/>
  <c r="AG20" i="55"/>
  <c r="AI21" i="55"/>
  <c r="BM21" i="55" s="1"/>
  <c r="AH5" i="55"/>
  <c r="CP5" i="55" s="1"/>
  <c r="AJ7" i="55"/>
  <c r="CR7" i="55" s="1"/>
  <c r="BL16" i="55"/>
  <c r="CP16" i="55"/>
  <c r="CN13" i="55"/>
  <c r="BJ18" i="55"/>
  <c r="CN18" i="55"/>
  <c r="CQ30" i="55"/>
  <c r="BM30" i="55"/>
  <c r="AI9" i="55"/>
  <c r="BM9" i="55" s="1"/>
  <c r="BJ13" i="55"/>
  <c r="BJ26" i="55"/>
  <c r="CN26" i="55"/>
  <c r="AJ8" i="55"/>
  <c r="CR8" i="55" s="1"/>
  <c r="CR14" i="55"/>
  <c r="BK15" i="55"/>
  <c r="CO15" i="55"/>
  <c r="AY10" i="12"/>
  <c r="AK14" i="55"/>
  <c r="CS14" i="55" s="1"/>
  <c r="AJ9" i="55"/>
  <c r="CR9" i="55" s="1"/>
  <c r="AH15" i="55"/>
  <c r="CP15" i="55" s="1"/>
  <c r="AK4" i="55"/>
  <c r="AJ23" i="55"/>
  <c r="CR23" i="55" s="1"/>
  <c r="AI6" i="55"/>
  <c r="CQ6" i="55" s="1"/>
  <c r="AK7" i="55"/>
  <c r="CS7" i="55" s="1"/>
  <c r="AK11" i="55"/>
  <c r="AJ24" i="55"/>
  <c r="AF3" i="55"/>
  <c r="AI12" i="55"/>
  <c r="BM12" i="55" s="1"/>
  <c r="AJ28" i="55"/>
  <c r="AH19" i="55"/>
  <c r="BM23" i="55"/>
  <c r="BL28" i="55"/>
  <c r="AI29" i="53" s="1"/>
  <c r="CP28" i="55"/>
  <c r="CP6" i="55"/>
  <c r="BL6" i="55"/>
  <c r="BK19" i="55"/>
  <c r="CP12" i="55"/>
  <c r="CM3" i="55"/>
  <c r="BI3" i="55"/>
  <c r="CO11" i="55"/>
  <c r="BK11" i="55"/>
  <c r="CR4" i="55"/>
  <c r="BN4" i="55"/>
  <c r="CO17" i="55"/>
  <c r="BK17" i="55"/>
  <c r="BN17" i="57"/>
  <c r="BM17" i="57"/>
  <c r="BI21" i="59"/>
  <c r="BH18" i="59"/>
  <c r="BJ14" i="59"/>
  <c r="BH5" i="59"/>
  <c r="BJ6" i="59"/>
  <c r="BJ12" i="59"/>
  <c r="BI4" i="59"/>
  <c r="BK22" i="59"/>
  <c r="BK23" i="59"/>
  <c r="BK24" i="59"/>
  <c r="BK13" i="59"/>
  <c r="BG17" i="59"/>
  <c r="BK16" i="59"/>
  <c r="BJ7" i="59"/>
  <c r="BJ9" i="59"/>
  <c r="BF11" i="59"/>
  <c r="BI20" i="59"/>
  <c r="BF10" i="59"/>
  <c r="BD3" i="59"/>
  <c r="BJ19" i="59"/>
  <c r="BJ15" i="59"/>
  <c r="BJ8" i="59"/>
  <c r="CJ11" i="54"/>
  <c r="AK16" i="53" l="1"/>
  <c r="AK17" i="53"/>
  <c r="BL22" i="55"/>
  <c r="CP22" i="55"/>
  <c r="BL25" i="55"/>
  <c r="CP25" i="55"/>
  <c r="BL5" i="55"/>
  <c r="BK10" i="55"/>
  <c r="BN7" i="55"/>
  <c r="CQ24" i="55"/>
  <c r="CQ9" i="55"/>
  <c r="AK39" i="55"/>
  <c r="BO39" i="55" s="1"/>
  <c r="AJ41" i="55"/>
  <c r="BN41" i="55" s="1"/>
  <c r="AK40" i="55"/>
  <c r="BO40" i="55" s="1"/>
  <c r="AH42" i="55"/>
  <c r="BL42" i="55" s="1"/>
  <c r="AK38" i="55"/>
  <c r="BO38" i="55" s="1"/>
  <c r="AK31" i="55"/>
  <c r="BO31" i="55" s="1"/>
  <c r="AJ37" i="55"/>
  <c r="BN37" i="55" s="1"/>
  <c r="AJ34" i="55"/>
  <c r="BN34" i="55" s="1"/>
  <c r="AI35" i="55"/>
  <c r="BM35" i="55" s="1"/>
  <c r="AK29" i="55"/>
  <c r="AJ32" i="55"/>
  <c r="BN32" i="55" s="1"/>
  <c r="AK30" i="55"/>
  <c r="BO30" i="55" s="1"/>
  <c r="AJ36" i="55"/>
  <c r="BN36" i="55" s="1"/>
  <c r="AJ33" i="55"/>
  <c r="BN33" i="55" s="1"/>
  <c r="AH10" i="55"/>
  <c r="CP10" i="55" s="1"/>
  <c r="AI27" i="55"/>
  <c r="AH13" i="55"/>
  <c r="BL13" i="55" s="1"/>
  <c r="AI22" i="55"/>
  <c r="AI5" i="55"/>
  <c r="CQ5" i="55" s="1"/>
  <c r="AJ16" i="55"/>
  <c r="AI17" i="55"/>
  <c r="AI25" i="55"/>
  <c r="AH20" i="55"/>
  <c r="AH18" i="55"/>
  <c r="AH26" i="55"/>
  <c r="AJ21" i="55"/>
  <c r="BN21" i="55" s="1"/>
  <c r="BK18" i="55"/>
  <c r="CO18" i="55"/>
  <c r="CR29" i="55"/>
  <c r="BN29" i="55"/>
  <c r="BM16" i="55"/>
  <c r="CQ16" i="55"/>
  <c r="BL27" i="55"/>
  <c r="CP27" i="55"/>
  <c r="CO13" i="55"/>
  <c r="CR30" i="55"/>
  <c r="CX30" i="55" s="1"/>
  <c r="AO34" i="53" s="1"/>
  <c r="BN30" i="55"/>
  <c r="CO20" i="55"/>
  <c r="BK20" i="55"/>
  <c r="CO26" i="55"/>
  <c r="BK26" i="55"/>
  <c r="BN8" i="55"/>
  <c r="AK8" i="55"/>
  <c r="BO8" i="55" s="1"/>
  <c r="BL19" i="55"/>
  <c r="CP19" i="55"/>
  <c r="BN24" i="55"/>
  <c r="CR24" i="55"/>
  <c r="BO14" i="55"/>
  <c r="AZ10" i="12"/>
  <c r="AL14" i="55" s="1"/>
  <c r="BP14" i="55" s="1"/>
  <c r="AJ6" i="55"/>
  <c r="CR6" i="55" s="1"/>
  <c r="AL7" i="55"/>
  <c r="CT7" i="55" s="1"/>
  <c r="AL11" i="55"/>
  <c r="AJ12" i="55"/>
  <c r="BN12" i="55" s="1"/>
  <c r="AI15" i="55"/>
  <c r="CQ15" i="55" s="1"/>
  <c r="AI19" i="55"/>
  <c r="CQ19" i="55" s="1"/>
  <c r="AL4" i="55"/>
  <c r="AL8" i="55"/>
  <c r="AK9" i="55"/>
  <c r="CS9" i="55" s="1"/>
  <c r="AK23" i="55"/>
  <c r="AK24" i="55"/>
  <c r="AG3" i="55"/>
  <c r="AK28" i="55"/>
  <c r="CS28" i="55" s="1"/>
  <c r="BN23" i="55"/>
  <c r="BO7" i="55"/>
  <c r="BM28" i="55"/>
  <c r="CQ28" i="55"/>
  <c r="CR21" i="55"/>
  <c r="BL15" i="55"/>
  <c r="BN9" i="55"/>
  <c r="BM6" i="55"/>
  <c r="CQ12" i="55"/>
  <c r="CP17" i="55"/>
  <c r="BL17" i="55"/>
  <c r="CP11" i="55"/>
  <c r="BL11" i="55"/>
  <c r="CS4" i="55"/>
  <c r="BO4" i="55"/>
  <c r="CN3" i="55"/>
  <c r="BJ3" i="55"/>
  <c r="CS21" i="55"/>
  <c r="BK12" i="59"/>
  <c r="BK7" i="59"/>
  <c r="BI18" i="59"/>
  <c r="BE3" i="59"/>
  <c r="BG11" i="59"/>
  <c r="BG10" i="59"/>
  <c r="BI5" i="59"/>
  <c r="BJ4" i="59"/>
  <c r="BK19" i="59"/>
  <c r="BJ20" i="59"/>
  <c r="BK9" i="59"/>
  <c r="BK14" i="59"/>
  <c r="BK6" i="59"/>
  <c r="BK8" i="59"/>
  <c r="BL22" i="59"/>
  <c r="BL16" i="59"/>
  <c r="BH17" i="59"/>
  <c r="BL23" i="59"/>
  <c r="BL24" i="59"/>
  <c r="BL13" i="59"/>
  <c r="BJ21" i="59"/>
  <c r="BK15" i="59"/>
  <c r="CK11" i="54"/>
  <c r="BM22" i="55" l="1"/>
  <c r="CQ22" i="55"/>
  <c r="BM25" i="55"/>
  <c r="CQ25" i="55"/>
  <c r="BL10" i="55"/>
  <c r="BM5" i="55"/>
  <c r="CS8" i="55"/>
  <c r="BP8" i="55"/>
  <c r="CR16" i="55"/>
  <c r="BN16" i="55"/>
  <c r="CS29" i="55"/>
  <c r="BO29" i="55"/>
  <c r="CP26" i="55"/>
  <c r="BL26" i="55"/>
  <c r="CP13" i="55"/>
  <c r="AK41" i="55"/>
  <c r="BO41" i="55" s="1"/>
  <c r="AI42" i="55"/>
  <c r="BM42" i="55" s="1"/>
  <c r="AL40" i="55"/>
  <c r="BP40" i="55" s="1"/>
  <c r="AI40" i="53" s="1"/>
  <c r="AL39" i="55"/>
  <c r="BP39" i="55" s="1"/>
  <c r="AK37" i="55"/>
  <c r="BO37" i="55" s="1"/>
  <c r="AJ35" i="55"/>
  <c r="BN35" i="55" s="1"/>
  <c r="AK36" i="55"/>
  <c r="BO36" i="55" s="1"/>
  <c r="AL30" i="55"/>
  <c r="BP30" i="55" s="1"/>
  <c r="AK34" i="55"/>
  <c r="BO34" i="55" s="1"/>
  <c r="AL38" i="55"/>
  <c r="BP38" i="55" s="1"/>
  <c r="AL31" i="55"/>
  <c r="BP31" i="55" s="1"/>
  <c r="AK32" i="55"/>
  <c r="BO32" i="55" s="1"/>
  <c r="AK33" i="55"/>
  <c r="BO33" i="55" s="1"/>
  <c r="AL29" i="55"/>
  <c r="AI10" i="55"/>
  <c r="CQ10" i="55" s="1"/>
  <c r="AJ27" i="55"/>
  <c r="AI13" i="55"/>
  <c r="BM13" i="55" s="1"/>
  <c r="AJ22" i="55"/>
  <c r="AI20" i="55"/>
  <c r="AK16" i="55"/>
  <c r="AJ25" i="55"/>
  <c r="AJ5" i="55"/>
  <c r="CR5" i="55" s="1"/>
  <c r="AK21" i="55"/>
  <c r="BO21" i="55" s="1"/>
  <c r="AJ17" i="55"/>
  <c r="AI18" i="55"/>
  <c r="AI26" i="55"/>
  <c r="BL18" i="55"/>
  <c r="CP18" i="55"/>
  <c r="BM27" i="55"/>
  <c r="CQ27" i="55"/>
  <c r="CP20" i="55"/>
  <c r="BL20" i="55"/>
  <c r="CT14" i="55"/>
  <c r="BP7" i="55"/>
  <c r="BO23" i="55"/>
  <c r="CS23" i="55"/>
  <c r="BO24" i="55"/>
  <c r="CS24" i="55"/>
  <c r="BA10" i="12"/>
  <c r="AL23" i="55"/>
  <c r="CT23" i="55" s="1"/>
  <c r="AK6" i="55"/>
  <c r="CS6" i="55" s="1"/>
  <c r="AM7" i="55"/>
  <c r="BQ7" i="55" s="1"/>
  <c r="AI7" i="53" s="1"/>
  <c r="AM11" i="55"/>
  <c r="AK12" i="55"/>
  <c r="BO12" i="55" s="1"/>
  <c r="AJ15" i="55"/>
  <c r="CR15" i="55" s="1"/>
  <c r="AJ19" i="55"/>
  <c r="AL24" i="55"/>
  <c r="AM4" i="55"/>
  <c r="AL28" i="55"/>
  <c r="CT28" i="55" s="1"/>
  <c r="AM14" i="55"/>
  <c r="BQ14" i="55" s="1"/>
  <c r="AH3" i="55"/>
  <c r="BN28" i="55"/>
  <c r="CR28" i="55"/>
  <c r="CT8" i="55"/>
  <c r="BO28" i="55"/>
  <c r="CR12" i="55"/>
  <c r="BN6" i="55"/>
  <c r="BO9" i="55"/>
  <c r="CT21" i="55"/>
  <c r="BM15" i="55"/>
  <c r="BM19" i="55"/>
  <c r="CQ17" i="55"/>
  <c r="BM17" i="55"/>
  <c r="CT4" i="55"/>
  <c r="BP4" i="55"/>
  <c r="CQ11" i="55"/>
  <c r="BM11" i="55"/>
  <c r="CO3" i="55"/>
  <c r="BK3" i="55"/>
  <c r="BJ5" i="59"/>
  <c r="BL6" i="59"/>
  <c r="BL7" i="59"/>
  <c r="BK4" i="59"/>
  <c r="BH11" i="59"/>
  <c r="BK21" i="59"/>
  <c r="BJ18" i="59"/>
  <c r="BL12" i="59"/>
  <c r="BL14" i="59"/>
  <c r="BL9" i="59"/>
  <c r="BL19" i="59"/>
  <c r="BM24" i="59"/>
  <c r="BK18" i="59"/>
  <c r="BM19" i="59"/>
  <c r="BM22" i="59"/>
  <c r="BM9" i="59"/>
  <c r="BM8" i="59"/>
  <c r="BI11" i="59"/>
  <c r="BM12" i="59"/>
  <c r="BM16" i="59"/>
  <c r="BM23" i="59"/>
  <c r="BI10" i="59"/>
  <c r="BM14" i="59"/>
  <c r="BL21" i="59"/>
  <c r="BM15" i="59"/>
  <c r="BL20" i="59"/>
  <c r="BM7" i="59"/>
  <c r="BI17" i="59"/>
  <c r="BM13" i="59"/>
  <c r="BH10" i="59"/>
  <c r="BK20" i="59"/>
  <c r="BL15" i="59"/>
  <c r="BL8" i="59"/>
  <c r="BF3" i="59"/>
  <c r="CL11" i="54"/>
  <c r="BN5" i="55" l="1"/>
  <c r="BN25" i="55"/>
  <c r="CR25" i="55"/>
  <c r="BN22" i="55"/>
  <c r="CR22" i="55"/>
  <c r="BM10" i="55"/>
  <c r="CT29" i="55"/>
  <c r="BP29" i="55"/>
  <c r="AJ42" i="55"/>
  <c r="BN42" i="55" s="1"/>
  <c r="AL41" i="55"/>
  <c r="BP41" i="55" s="1"/>
  <c r="AM40" i="55"/>
  <c r="BQ40" i="55" s="1"/>
  <c r="AM39" i="55"/>
  <c r="BQ39" i="55" s="1"/>
  <c r="AI39" i="53" s="1"/>
  <c r="AK35" i="55"/>
  <c r="BO35" i="55" s="1"/>
  <c r="AM30" i="55"/>
  <c r="BQ30" i="55" s="1"/>
  <c r="AL34" i="55"/>
  <c r="BP34" i="55" s="1"/>
  <c r="AL36" i="55"/>
  <c r="BP36" i="55" s="1"/>
  <c r="AM38" i="55"/>
  <c r="BQ38" i="55" s="1"/>
  <c r="AI38" i="53" s="1"/>
  <c r="AL33" i="55"/>
  <c r="BP33" i="55" s="1"/>
  <c r="AM29" i="55"/>
  <c r="AL37" i="55"/>
  <c r="BP37" i="55" s="1"/>
  <c r="AM31" i="55"/>
  <c r="BQ31" i="55" s="1"/>
  <c r="AL32" i="55"/>
  <c r="BP32" i="55" s="1"/>
  <c r="AJ10" i="55"/>
  <c r="CR10" i="55" s="1"/>
  <c r="AK27" i="55"/>
  <c r="AK22" i="55"/>
  <c r="AJ13" i="55"/>
  <c r="BN13" i="55" s="1"/>
  <c r="AJ20" i="55"/>
  <c r="AJ26" i="55"/>
  <c r="AK5" i="55"/>
  <c r="BO5" i="55" s="1"/>
  <c r="AI5" i="53" s="1"/>
  <c r="AK17" i="55"/>
  <c r="AK25" i="55"/>
  <c r="AJ18" i="55"/>
  <c r="CR18" i="55" s="1"/>
  <c r="AL21" i="55"/>
  <c r="BP21" i="55" s="1"/>
  <c r="AL16" i="55"/>
  <c r="BO16" i="55"/>
  <c r="CS16" i="55"/>
  <c r="AM8" i="55"/>
  <c r="CU8" i="55" s="1"/>
  <c r="AL9" i="55"/>
  <c r="CT9" i="55" s="1"/>
  <c r="CQ20" i="55"/>
  <c r="BM20" i="55"/>
  <c r="CQ26" i="55"/>
  <c r="BM26" i="55"/>
  <c r="BM18" i="55"/>
  <c r="CQ18" i="55"/>
  <c r="CQ13" i="55"/>
  <c r="CR27" i="55"/>
  <c r="BN27" i="55"/>
  <c r="BN19" i="55"/>
  <c r="CR19" i="55"/>
  <c r="BP23" i="55"/>
  <c r="BP24" i="55"/>
  <c r="CT24" i="55"/>
  <c r="CU14" i="55"/>
  <c r="BB10" i="12"/>
  <c r="AN8" i="55" s="1"/>
  <c r="CV8" i="55" s="1"/>
  <c r="AN4" i="55"/>
  <c r="AL6" i="55"/>
  <c r="AN7" i="55"/>
  <c r="CV7" i="55" s="1"/>
  <c r="AN14" i="55"/>
  <c r="CV14" i="55" s="1"/>
  <c r="AM9" i="55"/>
  <c r="AL12" i="55"/>
  <c r="BP12" i="55" s="1"/>
  <c r="AK15" i="55"/>
  <c r="CS15" i="55" s="1"/>
  <c r="AM28" i="55"/>
  <c r="CU28" i="55" s="1"/>
  <c r="AM23" i="55"/>
  <c r="AK19" i="55"/>
  <c r="CS19" i="55" s="1"/>
  <c r="AI3" i="55"/>
  <c r="CU7" i="55"/>
  <c r="BP28" i="55"/>
  <c r="CS12" i="55"/>
  <c r="BN15" i="55"/>
  <c r="BO6" i="55"/>
  <c r="AI6" i="53" s="1"/>
  <c r="CR17" i="55"/>
  <c r="BN17" i="55"/>
  <c r="CU21" i="55"/>
  <c r="CR11" i="55"/>
  <c r="BN11" i="55"/>
  <c r="CP3" i="55"/>
  <c r="BL3" i="55"/>
  <c r="CU4" i="55"/>
  <c r="BQ4" i="55"/>
  <c r="AI4" i="53" s="1"/>
  <c r="CM11" i="54"/>
  <c r="BK5" i="59"/>
  <c r="BG3" i="59"/>
  <c r="BM6" i="59"/>
  <c r="BN22" i="59"/>
  <c r="BL18" i="59"/>
  <c r="BN19" i="59"/>
  <c r="BN23" i="59"/>
  <c r="BN8" i="59"/>
  <c r="BJ10" i="59"/>
  <c r="BN7" i="59"/>
  <c r="BN6" i="59"/>
  <c r="BN24" i="59"/>
  <c r="BN16" i="59"/>
  <c r="BJ17" i="59"/>
  <c r="BN9" i="59"/>
  <c r="BM20" i="59"/>
  <c r="BJ11" i="59"/>
  <c r="BN13" i="59"/>
  <c r="BN15" i="59"/>
  <c r="BN12" i="59"/>
  <c r="BN14" i="59"/>
  <c r="BM21" i="59"/>
  <c r="BL4" i="59"/>
  <c r="BO22" i="55" l="1"/>
  <c r="CS22" i="55"/>
  <c r="BN10" i="55"/>
  <c r="BP9" i="55"/>
  <c r="CS5" i="55"/>
  <c r="BQ8" i="55"/>
  <c r="AI8" i="53" s="1"/>
  <c r="AN11" i="55"/>
  <c r="CR20" i="55"/>
  <c r="BN20" i="55"/>
  <c r="CU29" i="55"/>
  <c r="BQ29" i="55"/>
  <c r="CT16" i="55"/>
  <c r="BP16" i="55"/>
  <c r="CR13" i="55"/>
  <c r="CS27" i="55"/>
  <c r="BO27" i="55"/>
  <c r="CS25" i="55"/>
  <c r="BO25" i="55"/>
  <c r="AN39" i="55"/>
  <c r="BR39" i="55" s="1"/>
  <c r="AK42" i="55"/>
  <c r="BO42" i="55" s="1"/>
  <c r="AM41" i="55"/>
  <c r="BQ41" i="55" s="1"/>
  <c r="AN40" i="55"/>
  <c r="BR40" i="55" s="1"/>
  <c r="AM37" i="55"/>
  <c r="BQ37" i="55" s="1"/>
  <c r="AL35" i="55"/>
  <c r="BP35" i="55" s="1"/>
  <c r="AI35" i="53" s="1"/>
  <c r="AM32" i="55"/>
  <c r="BQ32" i="55" s="1"/>
  <c r="AN30" i="55"/>
  <c r="BR30" i="55" s="1"/>
  <c r="AM36" i="55"/>
  <c r="BQ36" i="55" s="1"/>
  <c r="AM33" i="55"/>
  <c r="BQ33" i="55" s="1"/>
  <c r="AN29" i="55"/>
  <c r="AN38" i="55"/>
  <c r="BR38" i="55" s="1"/>
  <c r="AM34" i="55"/>
  <c r="BQ34" i="55" s="1"/>
  <c r="AN31" i="55"/>
  <c r="BR31" i="55" s="1"/>
  <c r="AK10" i="55"/>
  <c r="BO10" i="55" s="1"/>
  <c r="AL22" i="55"/>
  <c r="AK13" i="55"/>
  <c r="CS13" i="55" s="1"/>
  <c r="AL27" i="55"/>
  <c r="AK26" i="55"/>
  <c r="AK18" i="55"/>
  <c r="AL5" i="55"/>
  <c r="BP5" i="55" s="1"/>
  <c r="AL25" i="55"/>
  <c r="AM16" i="55"/>
  <c r="AL17" i="55"/>
  <c r="AM21" i="55"/>
  <c r="BQ21" i="55" s="1"/>
  <c r="AK20" i="55"/>
  <c r="AM24" i="55"/>
  <c r="BQ24" i="55" s="1"/>
  <c r="CR26" i="55"/>
  <c r="BN26" i="55"/>
  <c r="BN18" i="55"/>
  <c r="BR14" i="55"/>
  <c r="BQ23" i="55"/>
  <c r="CU23" i="55"/>
  <c r="BC10" i="12"/>
  <c r="AN24" i="55" s="1"/>
  <c r="AL15" i="55"/>
  <c r="CT15" i="55" s="1"/>
  <c r="AL19" i="55"/>
  <c r="CT19" i="55" s="1"/>
  <c r="AO8" i="55"/>
  <c r="CW8" i="55" s="1"/>
  <c r="CX8" i="55" s="1"/>
  <c r="AO8" i="53" s="1"/>
  <c r="AN23" i="55"/>
  <c r="AO14" i="55"/>
  <c r="BS14" i="55" s="1"/>
  <c r="AM12" i="55"/>
  <c r="AO11" i="55"/>
  <c r="AO7" i="55"/>
  <c r="CW7" i="55" s="1"/>
  <c r="CX7" i="55" s="1"/>
  <c r="AO7" i="53" s="1"/>
  <c r="AN28" i="55"/>
  <c r="CV28" i="55" s="1"/>
  <c r="AJ3" i="55"/>
  <c r="AM6" i="55"/>
  <c r="BR7" i="55"/>
  <c r="CV21" i="55"/>
  <c r="BO19" i="55"/>
  <c r="CU9" i="55"/>
  <c r="BQ9" i="55"/>
  <c r="AI9" i="53" s="1"/>
  <c r="CT6" i="55"/>
  <c r="BP6" i="55"/>
  <c r="BR8" i="55"/>
  <c r="CT12" i="55"/>
  <c r="BQ28" i="55"/>
  <c r="BO15" i="55"/>
  <c r="BO17" i="55"/>
  <c r="CS17" i="55"/>
  <c r="CV4" i="55"/>
  <c r="BR4" i="55"/>
  <c r="CS10" i="55"/>
  <c r="CS11" i="55"/>
  <c r="BO11" i="55"/>
  <c r="CQ3" i="55"/>
  <c r="BM3" i="55"/>
  <c r="CN11" i="54"/>
  <c r="BL5" i="59"/>
  <c r="BH3" i="59"/>
  <c r="BM18" i="59"/>
  <c r="BN4" i="59"/>
  <c r="BI3" i="59"/>
  <c r="BK11" i="59"/>
  <c r="BK10" i="59"/>
  <c r="BN20" i="59"/>
  <c r="BN21" i="59"/>
  <c r="BK17" i="59"/>
  <c r="BM4" i="59"/>
  <c r="AI34" i="53" l="1"/>
  <c r="BP25" i="55"/>
  <c r="CT25" i="55"/>
  <c r="BP22" i="55"/>
  <c r="AI22" i="53" s="1"/>
  <c r="CT22" i="55"/>
  <c r="AI36" i="53"/>
  <c r="AI32" i="53"/>
  <c r="CT5" i="55"/>
  <c r="CU24" i="55"/>
  <c r="AN9" i="55"/>
  <c r="CV9" i="55" s="1"/>
  <c r="BO18" i="55"/>
  <c r="CS18" i="55"/>
  <c r="AO40" i="55"/>
  <c r="BS40" i="55" s="1"/>
  <c r="AL42" i="55"/>
  <c r="BP42" i="55" s="1"/>
  <c r="AO39" i="55"/>
  <c r="BS39" i="55" s="1"/>
  <c r="AN41" i="55"/>
  <c r="BR41" i="55" s="1"/>
  <c r="AN37" i="55"/>
  <c r="BR37" i="55" s="1"/>
  <c r="AN32" i="55"/>
  <c r="BR32" i="55" s="1"/>
  <c r="AO31" i="55"/>
  <c r="BS31" i="55" s="1"/>
  <c r="AN36" i="55"/>
  <c r="BR36" i="55" s="1"/>
  <c r="AN33" i="55"/>
  <c r="BR33" i="55" s="1"/>
  <c r="AO29" i="55"/>
  <c r="AO30" i="55"/>
  <c r="BS30" i="55" s="1"/>
  <c r="AO38" i="55"/>
  <c r="BS38" i="55" s="1"/>
  <c r="AM35" i="55"/>
  <c r="BQ35" i="55" s="1"/>
  <c r="AN34" i="55"/>
  <c r="BR34" i="55" s="1"/>
  <c r="AL10" i="55"/>
  <c r="CT10" i="55" s="1"/>
  <c r="AM27" i="55"/>
  <c r="AL13" i="55"/>
  <c r="AM22" i="55"/>
  <c r="AL18" i="55"/>
  <c r="AL20" i="55"/>
  <c r="AN21" i="55"/>
  <c r="BR21" i="55" s="1"/>
  <c r="AM5" i="55"/>
  <c r="CU5" i="55" s="1"/>
  <c r="AN16" i="55"/>
  <c r="AM25" i="55"/>
  <c r="AM17" i="55"/>
  <c r="AL26" i="55"/>
  <c r="CS26" i="55"/>
  <c r="BO26" i="55"/>
  <c r="CV29" i="55"/>
  <c r="BR29" i="55"/>
  <c r="CS20" i="55"/>
  <c r="BO20" i="55"/>
  <c r="BP27" i="55"/>
  <c r="CT27" i="55"/>
  <c r="BO13" i="55"/>
  <c r="AO4" i="55"/>
  <c r="CW4" i="55" s="1"/>
  <c r="CX4" i="55" s="1"/>
  <c r="AO4" i="53" s="1"/>
  <c r="BQ16" i="55"/>
  <c r="CU16" i="55"/>
  <c r="AI28" i="53"/>
  <c r="CW14" i="55"/>
  <c r="CX14" i="55" s="1"/>
  <c r="AO14" i="53" s="1"/>
  <c r="BR24" i="55"/>
  <c r="CV24" i="55"/>
  <c r="BR23" i="55"/>
  <c r="CV23" i="55"/>
  <c r="BD10" i="12"/>
  <c r="AN12" i="55"/>
  <c r="AM15" i="55"/>
  <c r="CU15" i="55" s="1"/>
  <c r="AO9" i="55"/>
  <c r="AO24" i="55"/>
  <c r="AK3" i="55"/>
  <c r="AO23" i="55"/>
  <c r="AO28" i="55"/>
  <c r="CW28" i="55" s="1"/>
  <c r="CX28" i="55" s="1"/>
  <c r="AM19" i="55"/>
  <c r="BS7" i="55"/>
  <c r="CW21" i="55"/>
  <c r="CX21" i="55" s="1"/>
  <c r="BS8" i="55"/>
  <c r="CU6" i="55"/>
  <c r="BR28" i="55"/>
  <c r="CU12" i="55"/>
  <c r="BP19" i="55"/>
  <c r="BQ12" i="55"/>
  <c r="BP15" i="55"/>
  <c r="BQ6" i="55"/>
  <c r="BR9" i="55"/>
  <c r="BP17" i="55"/>
  <c r="CT17" i="55"/>
  <c r="CR3" i="55"/>
  <c r="BN3" i="55"/>
  <c r="CT11" i="55"/>
  <c r="BP11" i="55"/>
  <c r="CO11" i="54"/>
  <c r="BN18" i="59"/>
  <c r="BL10" i="59"/>
  <c r="BN5" i="59"/>
  <c r="BL17" i="59"/>
  <c r="BL11" i="59"/>
  <c r="BJ3" i="59"/>
  <c r="BM5" i="59"/>
  <c r="BQ22" i="55" l="1"/>
  <c r="CU22" i="55"/>
  <c r="BQ25" i="55"/>
  <c r="CU25" i="55"/>
  <c r="BS4" i="55"/>
  <c r="BQ5" i="55"/>
  <c r="BP10" i="55"/>
  <c r="AM42" i="55"/>
  <c r="BQ42" i="55" s="1"/>
  <c r="AI42" i="53" s="1"/>
  <c r="AO41" i="55"/>
  <c r="BS41" i="55" s="1"/>
  <c r="AO34" i="55"/>
  <c r="BS34" i="55" s="1"/>
  <c r="AO37" i="55"/>
  <c r="BS37" i="55" s="1"/>
  <c r="AO36" i="55"/>
  <c r="BS36" i="55" s="1"/>
  <c r="AO32" i="55"/>
  <c r="BS32" i="55" s="1"/>
  <c r="AN35" i="55"/>
  <c r="BR35" i="55" s="1"/>
  <c r="AO33" i="55"/>
  <c r="BS33" i="55" s="1"/>
  <c r="AM10" i="55"/>
  <c r="BQ10" i="55" s="1"/>
  <c r="AN22" i="55"/>
  <c r="AM13" i="55"/>
  <c r="BQ13" i="55" s="1"/>
  <c r="AN27" i="55"/>
  <c r="AO16" i="55"/>
  <c r="AN25" i="55"/>
  <c r="AM26" i="55"/>
  <c r="AM18" i="55"/>
  <c r="AN5" i="55"/>
  <c r="AM20" i="55"/>
  <c r="AN17" i="55"/>
  <c r="AO21" i="55"/>
  <c r="BS21" i="55" s="1"/>
  <c r="BP18" i="55"/>
  <c r="CT18" i="55"/>
  <c r="BP26" i="55"/>
  <c r="CT26" i="55"/>
  <c r="CW29" i="55"/>
  <c r="CX29" i="55" s="1"/>
  <c r="AO33" i="53" s="1"/>
  <c r="BS29" i="55"/>
  <c r="CT13" i="55"/>
  <c r="CU27" i="55"/>
  <c r="BQ27" i="55"/>
  <c r="AI31" i="53" s="1"/>
  <c r="AN6" i="55"/>
  <c r="BR6" i="55" s="1"/>
  <c r="BP13" i="55"/>
  <c r="CV16" i="55"/>
  <c r="BR16" i="55"/>
  <c r="AI33" i="53"/>
  <c r="BP20" i="55"/>
  <c r="CT20" i="55"/>
  <c r="AO32" i="53"/>
  <c r="BQ19" i="55"/>
  <c r="CU19" i="55"/>
  <c r="BS23" i="55"/>
  <c r="CW23" i="55"/>
  <c r="CX23" i="55" s="1"/>
  <c r="BS24" i="55"/>
  <c r="CW24" i="55"/>
  <c r="CX24" i="55" s="1"/>
  <c r="BE10" i="12"/>
  <c r="AO12" i="55"/>
  <c r="CW12" i="55" s="1"/>
  <c r="AN15" i="55"/>
  <c r="AN19" i="55"/>
  <c r="AO6" i="55"/>
  <c r="CW6" i="55" s="1"/>
  <c r="AL3" i="55"/>
  <c r="CW9" i="55"/>
  <c r="CX9" i="55" s="1"/>
  <c r="AO9" i="53" s="1"/>
  <c r="BS9" i="55"/>
  <c r="BS28" i="55"/>
  <c r="CV12" i="55"/>
  <c r="BR12" i="55"/>
  <c r="BQ15" i="55"/>
  <c r="BQ17" i="55"/>
  <c r="CU17" i="55"/>
  <c r="CS3" i="55"/>
  <c r="BO3" i="55"/>
  <c r="AI3" i="53" s="1"/>
  <c r="CU11" i="55"/>
  <c r="BQ11" i="55"/>
  <c r="CP11" i="54"/>
  <c r="BK3" i="59"/>
  <c r="BM10" i="59"/>
  <c r="BM11" i="59"/>
  <c r="BM17" i="59"/>
  <c r="AO29" i="53" l="1"/>
  <c r="BR25" i="55"/>
  <c r="CV25" i="55"/>
  <c r="BR22" i="55"/>
  <c r="CV22" i="55"/>
  <c r="CU10" i="55"/>
  <c r="CV6" i="55"/>
  <c r="CX6" i="55" s="1"/>
  <c r="AO6" i="53" s="1"/>
  <c r="BQ18" i="55"/>
  <c r="CU18" i="55"/>
  <c r="BQ26" i="55"/>
  <c r="CU26" i="55"/>
  <c r="AN42" i="55"/>
  <c r="BR42" i="55" s="1"/>
  <c r="AO35" i="55"/>
  <c r="BS35" i="55" s="1"/>
  <c r="AN10" i="55"/>
  <c r="BR10" i="55" s="1"/>
  <c r="AI10" i="53" s="1"/>
  <c r="AN13" i="55"/>
  <c r="BR13" i="55" s="1"/>
  <c r="AO27" i="55"/>
  <c r="AO22" i="55"/>
  <c r="AN20" i="55"/>
  <c r="AO25" i="55"/>
  <c r="AO5" i="55"/>
  <c r="AN26" i="55"/>
  <c r="AN18" i="55"/>
  <c r="AO17" i="55"/>
  <c r="BS16" i="55"/>
  <c r="CW16" i="55"/>
  <c r="CX16" i="55" s="1"/>
  <c r="BR27" i="55"/>
  <c r="AI27" i="53" s="1"/>
  <c r="CV27" i="55"/>
  <c r="CU13" i="55"/>
  <c r="CU20" i="55"/>
  <c r="BQ20" i="55"/>
  <c r="CV5" i="55"/>
  <c r="BR5" i="55"/>
  <c r="AO24" i="53"/>
  <c r="AO28" i="53"/>
  <c r="BR19" i="55"/>
  <c r="AI23" i="53" s="1"/>
  <c r="CV19" i="55"/>
  <c r="BR15" i="55"/>
  <c r="CV15" i="55"/>
  <c r="BF10" i="12"/>
  <c r="AM3" i="55"/>
  <c r="AO19" i="55"/>
  <c r="AO15" i="55"/>
  <c r="BS12" i="55"/>
  <c r="BS6" i="55"/>
  <c r="CX12" i="55"/>
  <c r="BR17" i="55"/>
  <c r="AI16" i="53" s="1"/>
  <c r="CV17" i="55"/>
  <c r="CT3" i="55"/>
  <c r="BP3" i="55"/>
  <c r="CV11" i="55"/>
  <c r="BR11" i="55"/>
  <c r="CQ11" i="54"/>
  <c r="BN10" i="59"/>
  <c r="BL3" i="59"/>
  <c r="BN17" i="59"/>
  <c r="BN11" i="59"/>
  <c r="BS22" i="55" l="1"/>
  <c r="CW22" i="55"/>
  <c r="CX22" i="55" s="1"/>
  <c r="BS25" i="55"/>
  <c r="CW25" i="55"/>
  <c r="CX25" i="55" s="1"/>
  <c r="CV10" i="55"/>
  <c r="CV13" i="55"/>
  <c r="BR18" i="55"/>
  <c r="AI17" i="53" s="1"/>
  <c r="CV18" i="55"/>
  <c r="CV26" i="55"/>
  <c r="BR26" i="55"/>
  <c r="AI25" i="53" s="1"/>
  <c r="CW5" i="55"/>
  <c r="CX5" i="55" s="1"/>
  <c r="AO5" i="53" s="1"/>
  <c r="BS5" i="55"/>
  <c r="AO42" i="55"/>
  <c r="BS42" i="55" s="1"/>
  <c r="AO10" i="55"/>
  <c r="CW10" i="55" s="1"/>
  <c r="AO13" i="55"/>
  <c r="CW13" i="55" s="1"/>
  <c r="CX13" i="55" s="1"/>
  <c r="AO13" i="53" s="1"/>
  <c r="AO18" i="55"/>
  <c r="AO20" i="55"/>
  <c r="AO26" i="55"/>
  <c r="CV20" i="55"/>
  <c r="BR20" i="55"/>
  <c r="AI19" i="53" s="1"/>
  <c r="BS27" i="55"/>
  <c r="CW27" i="55"/>
  <c r="CX27" i="55" s="1"/>
  <c r="AO15" i="53"/>
  <c r="AO12" i="53"/>
  <c r="AO22" i="53"/>
  <c r="BS19" i="55"/>
  <c r="CW19" i="55"/>
  <c r="CX19" i="55" s="1"/>
  <c r="AO23" i="53" s="1"/>
  <c r="BS15" i="55"/>
  <c r="CW15" i="55"/>
  <c r="CX15" i="55" s="1"/>
  <c r="BG10" i="12"/>
  <c r="AN3" i="55"/>
  <c r="BM3" i="59"/>
  <c r="BS17" i="55"/>
  <c r="CW17" i="55"/>
  <c r="CX17" i="55" s="1"/>
  <c r="CU3" i="55"/>
  <c r="BQ3" i="55"/>
  <c r="CW11" i="55"/>
  <c r="CX11" i="55" s="1"/>
  <c r="BS11" i="55"/>
  <c r="CR11" i="54"/>
  <c r="AO31" i="53" l="1"/>
  <c r="AO27" i="53"/>
  <c r="BS10" i="55"/>
  <c r="CX10" i="55"/>
  <c r="AO10" i="53" s="1"/>
  <c r="BS26" i="55"/>
  <c r="CW26" i="55"/>
  <c r="CX26" i="55" s="1"/>
  <c r="AO26" i="53" s="1"/>
  <c r="CW20" i="55"/>
  <c r="CX20" i="55" s="1"/>
  <c r="BS20" i="55"/>
  <c r="BS18" i="55"/>
  <c r="CW18" i="55"/>
  <c r="CX18" i="55" s="1"/>
  <c r="AO17" i="53" s="1"/>
  <c r="BS13" i="55"/>
  <c r="AO11" i="53"/>
  <c r="AO21" i="53"/>
  <c r="AO16" i="53"/>
  <c r="BH10" i="12"/>
  <c r="AO3" i="55"/>
  <c r="BN3" i="59"/>
  <c r="CV3" i="55"/>
  <c r="BR3" i="55"/>
  <c r="AO19" i="53" l="1"/>
  <c r="AO20" i="53"/>
  <c r="AO18" i="53"/>
  <c r="AO30" i="53"/>
  <c r="AO25" i="53"/>
  <c r="CW3" i="55"/>
  <c r="CX3" i="55" s="1"/>
  <c r="AO3" i="53" s="1"/>
  <c r="BS3" i="55"/>
  <c r="BE25" i="12" l="1"/>
  <c r="BF25" i="12" s="1"/>
  <c r="BG25" i="12" s="1"/>
  <c r="BH25" i="12" s="1"/>
  <c r="BI25" i="12" s="1"/>
  <c r="BJ25" i="12" s="1"/>
  <c r="BK25" i="12" s="1"/>
  <c r="BL25" i="12" s="1"/>
  <c r="BM25" i="12" s="1"/>
  <c r="BN25" i="12" s="1"/>
  <c r="AJ28" i="54"/>
  <c r="CR28" i="54" s="1"/>
  <c r="AI3" i="54"/>
  <c r="CQ3" i="54" s="1"/>
  <c r="AJ17" i="54"/>
  <c r="CR17" i="54" s="1"/>
  <c r="AJ26" i="54"/>
  <c r="CR26" i="54" s="1"/>
  <c r="AJ10" i="54"/>
  <c r="CR10" i="54" s="1"/>
  <c r="AI5" i="54"/>
  <c r="AI17" i="54"/>
  <c r="CQ17" i="54" s="1"/>
  <c r="AJ18" i="54"/>
  <c r="CR18" i="54" s="1"/>
  <c r="AJ15" i="54"/>
  <c r="CR15" i="54" s="1"/>
  <c r="AJ6" i="54"/>
  <c r="CR6" i="54" s="1"/>
  <c r="AJ12" i="54"/>
  <c r="CR12" i="54" s="1"/>
  <c r="AI11" i="54"/>
  <c r="AI15" i="54"/>
  <c r="CQ15" i="54" s="1"/>
  <c r="AJ20" i="54"/>
  <c r="CR20" i="54" s="1"/>
  <c r="AI19" i="54"/>
  <c r="CQ19" i="54" s="1"/>
  <c r="AJ19" i="54"/>
  <c r="CR19" i="54" s="1"/>
  <c r="AJ11" i="54"/>
  <c r="AJ5" i="54"/>
  <c r="CR5" i="54" s="1"/>
  <c r="AG3" i="54"/>
  <c r="CO3" i="54" s="1"/>
  <c r="AJ3" i="54"/>
  <c r="CR3" i="54" s="1"/>
  <c r="AH3" i="54"/>
  <c r="CP3" i="54" s="1"/>
  <c r="AI10" i="54"/>
  <c r="CQ10" i="54" s="1"/>
  <c r="AH17" i="54"/>
  <c r="CP17" i="54" s="1"/>
  <c r="CQ5" i="54" l="1"/>
  <c r="G14" i="54"/>
  <c r="G30" i="54"/>
  <c r="H14" i="54"/>
  <c r="BP14" i="54" s="1"/>
  <c r="G16" i="54"/>
  <c r="G29" i="54"/>
  <c r="G22" i="54"/>
  <c r="G8" i="54"/>
  <c r="G7" i="54"/>
  <c r="G9" i="54"/>
  <c r="H30" i="54"/>
  <c r="BP30" i="54" s="1"/>
  <c r="G27" i="54"/>
  <c r="G21" i="54"/>
  <c r="G25" i="54"/>
  <c r="G23" i="54"/>
  <c r="H16" i="54"/>
  <c r="BP16" i="54" s="1"/>
  <c r="G4" i="54"/>
  <c r="I30" i="54"/>
  <c r="BQ30" i="54" s="1"/>
  <c r="H8" i="54"/>
  <c r="BP8" i="54" s="1"/>
  <c r="G13" i="54"/>
  <c r="H7" i="54"/>
  <c r="BP7" i="54" s="1"/>
  <c r="G24" i="54"/>
  <c r="H6" i="54"/>
  <c r="H25" i="54"/>
  <c r="BP25" i="54" s="1"/>
  <c r="H23" i="54"/>
  <c r="BP23" i="54" s="1"/>
  <c r="H5" i="54"/>
  <c r="BP5" i="54" s="1"/>
  <c r="H21" i="54"/>
  <c r="BP21" i="54" s="1"/>
  <c r="I8" i="54"/>
  <c r="BQ8" i="54" s="1"/>
  <c r="H27" i="54"/>
  <c r="BP27" i="54" s="1"/>
  <c r="H9" i="54"/>
  <c r="BP9" i="54" s="1"/>
  <c r="H22" i="54"/>
  <c r="BP22" i="54" s="1"/>
  <c r="I7" i="54"/>
  <c r="BQ7" i="54" s="1"/>
  <c r="H24" i="54"/>
  <c r="BP24" i="54" s="1"/>
  <c r="I16" i="54"/>
  <c r="BQ16" i="54" s="1"/>
  <c r="G26" i="54"/>
  <c r="G18" i="54"/>
  <c r="I29" i="54"/>
  <c r="BQ29" i="54" s="1"/>
  <c r="G28" i="54"/>
  <c r="G5" i="54"/>
  <c r="H13" i="54"/>
  <c r="BP13" i="54" s="1"/>
  <c r="G12" i="54"/>
  <c r="I14" i="54"/>
  <c r="BQ14" i="54" s="1"/>
  <c r="G20" i="54"/>
  <c r="H4" i="54"/>
  <c r="BP4" i="54" s="1"/>
  <c r="H29" i="54"/>
  <c r="BP29" i="54" s="1"/>
  <c r="G6" i="54"/>
  <c r="H20" i="54"/>
  <c r="BP20" i="54" s="1"/>
  <c r="H12" i="54"/>
  <c r="I22" i="54"/>
  <c r="BQ22" i="54" s="1"/>
  <c r="G10" i="54"/>
  <c r="G11" i="54"/>
  <c r="J8" i="54"/>
  <c r="I27" i="54"/>
  <c r="BQ27" i="54" s="1"/>
  <c r="J16" i="54"/>
  <c r="BR16" i="54" s="1"/>
  <c r="I24" i="54"/>
  <c r="BQ24" i="54" s="1"/>
  <c r="G15" i="54"/>
  <c r="I9" i="54"/>
  <c r="BQ9" i="54" s="1"/>
  <c r="I4" i="54"/>
  <c r="H28" i="54"/>
  <c r="BP28" i="54" s="1"/>
  <c r="J30" i="54"/>
  <c r="H26" i="54"/>
  <c r="BP26" i="54" s="1"/>
  <c r="I13" i="54"/>
  <c r="BQ13" i="54" s="1"/>
  <c r="AH13" i="53" s="1"/>
  <c r="I23" i="54"/>
  <c r="BQ23" i="54" s="1"/>
  <c r="I21" i="54"/>
  <c r="BQ21" i="54" s="1"/>
  <c r="H18" i="54"/>
  <c r="BP18" i="54" s="1"/>
  <c r="J14" i="54"/>
  <c r="J29" i="54"/>
  <c r="G19" i="54"/>
  <c r="G17" i="54"/>
  <c r="K14" i="54"/>
  <c r="I25" i="54"/>
  <c r="BQ25" i="54" s="1"/>
  <c r="J7" i="54"/>
  <c r="BR7" i="54" s="1"/>
  <c r="J13" i="54"/>
  <c r="BR13" i="54" s="1"/>
  <c r="J24" i="54"/>
  <c r="BR24" i="54" s="1"/>
  <c r="H17" i="54"/>
  <c r="BP17" i="54" s="1"/>
  <c r="H10" i="54"/>
  <c r="BP10" i="54" s="1"/>
  <c r="J4" i="54"/>
  <c r="BR4" i="54" s="1"/>
  <c r="I18" i="54"/>
  <c r="BQ18" i="54" s="1"/>
  <c r="I5" i="54"/>
  <c r="BQ5" i="54" s="1"/>
  <c r="H11" i="54"/>
  <c r="BP11" i="54" s="1"/>
  <c r="H15" i="54"/>
  <c r="BP15" i="54" s="1"/>
  <c r="I28" i="54"/>
  <c r="BQ28" i="54" s="1"/>
  <c r="K7" i="54"/>
  <c r="BS7" i="54" s="1"/>
  <c r="I26" i="54"/>
  <c r="BQ26" i="54" s="1"/>
  <c r="I20" i="54"/>
  <c r="BQ20" i="54" s="1"/>
  <c r="K29" i="54"/>
  <c r="J9" i="54"/>
  <c r="BR9" i="54" s="1"/>
  <c r="K8" i="54"/>
  <c r="BS8" i="54" s="1"/>
  <c r="I6" i="54"/>
  <c r="BQ6" i="54" s="1"/>
  <c r="K16" i="54"/>
  <c r="J23" i="54"/>
  <c r="BR23" i="54" s="1"/>
  <c r="J22" i="54"/>
  <c r="BR22" i="54" s="1"/>
  <c r="K30" i="54"/>
  <c r="J25" i="54"/>
  <c r="BR25" i="54" s="1"/>
  <c r="K4" i="54"/>
  <c r="J5" i="54"/>
  <c r="BR5" i="54" s="1"/>
  <c r="H19" i="54"/>
  <c r="BP19" i="54" s="1"/>
  <c r="J27" i="54"/>
  <c r="BR27" i="54" s="1"/>
  <c r="J21" i="54"/>
  <c r="BR21" i="54" s="1"/>
  <c r="I12" i="54"/>
  <c r="BQ12" i="54" s="1"/>
  <c r="K22" i="54"/>
  <c r="BS22" i="54" s="1"/>
  <c r="L8" i="54"/>
  <c r="I19" i="54"/>
  <c r="BQ19" i="54" s="1"/>
  <c r="L7" i="54"/>
  <c r="L4" i="54"/>
  <c r="J6" i="54"/>
  <c r="BR6" i="54" s="1"/>
  <c r="J20" i="54"/>
  <c r="BR20" i="54" s="1"/>
  <c r="L22" i="54"/>
  <c r="BT22" i="54" s="1"/>
  <c r="L29" i="54"/>
  <c r="BT29" i="54" s="1"/>
  <c r="L24" i="54"/>
  <c r="BT24" i="54" s="1"/>
  <c r="K9" i="54"/>
  <c r="BS9" i="54" s="1"/>
  <c r="J26" i="54"/>
  <c r="BR26" i="54" s="1"/>
  <c r="L30" i="54"/>
  <c r="K21" i="54"/>
  <c r="BS21" i="54" s="1"/>
  <c r="G3" i="54"/>
  <c r="K5" i="54"/>
  <c r="K13" i="54"/>
  <c r="BS13" i="54" s="1"/>
  <c r="K25" i="54"/>
  <c r="BS25" i="54" s="1"/>
  <c r="J18" i="54"/>
  <c r="BR18" i="54" s="1"/>
  <c r="I10" i="54"/>
  <c r="L16" i="54"/>
  <c r="BT16" i="54" s="1"/>
  <c r="K27" i="54"/>
  <c r="BS27" i="54" s="1"/>
  <c r="L14" i="54"/>
  <c r="I11" i="54"/>
  <c r="BQ11" i="54" s="1"/>
  <c r="J28" i="54"/>
  <c r="BR28" i="54" s="1"/>
  <c r="K24" i="54"/>
  <c r="BS24" i="54" s="1"/>
  <c r="I15" i="54"/>
  <c r="BQ15" i="54" s="1"/>
  <c r="K23" i="54"/>
  <c r="BS23" i="54" s="1"/>
  <c r="J12" i="54"/>
  <c r="BR12" i="54" s="1"/>
  <c r="J15" i="54"/>
  <c r="L25" i="54"/>
  <c r="BT25" i="54" s="1"/>
  <c r="M4" i="54"/>
  <c r="K20" i="54"/>
  <c r="BS20" i="54" s="1"/>
  <c r="K26" i="54"/>
  <c r="BS26" i="54" s="1"/>
  <c r="M29" i="54"/>
  <c r="BU29" i="54" s="1"/>
  <c r="L9" i="54"/>
  <c r="BT9" i="54" s="1"/>
  <c r="K28" i="54"/>
  <c r="BS28" i="54" s="1"/>
  <c r="L23" i="54"/>
  <c r="BT23" i="54" s="1"/>
  <c r="L13" i="54"/>
  <c r="BT13" i="54" s="1"/>
  <c r="M16" i="54"/>
  <c r="BU16" i="54" s="1"/>
  <c r="M7" i="54"/>
  <c r="BU7" i="54" s="1"/>
  <c r="M14" i="54"/>
  <c r="K18" i="54"/>
  <c r="BS18" i="54" s="1"/>
  <c r="J19" i="54"/>
  <c r="BR19" i="54" s="1"/>
  <c r="M8" i="54"/>
  <c r="BU8" i="54" s="1"/>
  <c r="M30" i="54"/>
  <c r="BU30" i="54" s="1"/>
  <c r="L27" i="54"/>
  <c r="L21" i="54"/>
  <c r="BT21" i="54" s="1"/>
  <c r="K6" i="54"/>
  <c r="BS6" i="54" s="1"/>
  <c r="I17" i="54"/>
  <c r="K12" i="54"/>
  <c r="BS12" i="54" s="1"/>
  <c r="M25" i="54"/>
  <c r="BU25" i="54" s="1"/>
  <c r="L6" i="54"/>
  <c r="M24" i="54"/>
  <c r="M13" i="54"/>
  <c r="BU13" i="54" s="1"/>
  <c r="J17" i="54"/>
  <c r="J10" i="54"/>
  <c r="BR10" i="54" s="1"/>
  <c r="N8" i="54"/>
  <c r="BV8" i="54" s="1"/>
  <c r="L5" i="54"/>
  <c r="N30" i="54"/>
  <c r="BV30" i="54" s="1"/>
  <c r="N4" i="54"/>
  <c r="BV4" i="54" s="1"/>
  <c r="H3" i="54"/>
  <c r="BP3" i="54" s="1"/>
  <c r="M22" i="54"/>
  <c r="BU22" i="54" s="1"/>
  <c r="J11" i="54"/>
  <c r="BR11" i="54" s="1"/>
  <c r="L12" i="54"/>
  <c r="BT12" i="54" s="1"/>
  <c r="M21" i="54"/>
  <c r="BU21" i="54" s="1"/>
  <c r="L26" i="54"/>
  <c r="BT26" i="54" s="1"/>
  <c r="L20" i="54"/>
  <c r="BT20" i="54" s="1"/>
  <c r="N7" i="54"/>
  <c r="BV7" i="54" s="1"/>
  <c r="L18" i="54"/>
  <c r="BT18" i="54" s="1"/>
  <c r="K19" i="54"/>
  <c r="BS19" i="54" s="1"/>
  <c r="L28" i="54"/>
  <c r="BT28" i="54" s="1"/>
  <c r="M27" i="54"/>
  <c r="BU27" i="54" s="1"/>
  <c r="L10" i="54"/>
  <c r="N16" i="54"/>
  <c r="BV16" i="54" s="1"/>
  <c r="M9" i="54"/>
  <c r="BU9" i="54" s="1"/>
  <c r="M23" i="54"/>
  <c r="BU23" i="54" s="1"/>
  <c r="N29" i="54"/>
  <c r="BV29" i="54" s="1"/>
  <c r="K15" i="54"/>
  <c r="BS15" i="54" s="1"/>
  <c r="N14" i="54"/>
  <c r="BV14" i="54" s="1"/>
  <c r="P14" i="54"/>
  <c r="BX14" i="54" s="1"/>
  <c r="M28" i="54"/>
  <c r="BU28" i="54" s="1"/>
  <c r="N13" i="54"/>
  <c r="BV13" i="54" s="1"/>
  <c r="M12" i="54"/>
  <c r="N21" i="54"/>
  <c r="BV21" i="54" s="1"/>
  <c r="O8" i="54"/>
  <c r="BW8" i="54" s="1"/>
  <c r="N24" i="54"/>
  <c r="BV24" i="54" s="1"/>
  <c r="N27" i="54"/>
  <c r="BV27" i="54" s="1"/>
  <c r="O16" i="54"/>
  <c r="BW16" i="54" s="1"/>
  <c r="K10" i="54"/>
  <c r="BS10" i="54" s="1"/>
  <c r="L15" i="54"/>
  <c r="BT15" i="54" s="1"/>
  <c r="M5" i="54"/>
  <c r="BU5" i="54" s="1"/>
  <c r="N23" i="54"/>
  <c r="BV23" i="54" s="1"/>
  <c r="M18" i="54"/>
  <c r="BU18" i="54" s="1"/>
  <c r="N22" i="54"/>
  <c r="BV22" i="54" s="1"/>
  <c r="M26" i="54"/>
  <c r="BU26" i="54" s="1"/>
  <c r="O29" i="54"/>
  <c r="BW29" i="54" s="1"/>
  <c r="N5" i="54"/>
  <c r="BV5" i="54" s="1"/>
  <c r="O7" i="54"/>
  <c r="BW7" i="54" s="1"/>
  <c r="N25" i="54"/>
  <c r="M6" i="54"/>
  <c r="BU6" i="54" s="1"/>
  <c r="K17" i="54"/>
  <c r="BS17" i="54" s="1"/>
  <c r="O14" i="54"/>
  <c r="N9" i="54"/>
  <c r="BV9" i="54" s="1"/>
  <c r="I3" i="54"/>
  <c r="K11" i="54"/>
  <c r="BS11" i="54" s="1"/>
  <c r="O30" i="54"/>
  <c r="BW30" i="54" s="1"/>
  <c r="L19" i="54"/>
  <c r="BT19" i="54" s="1"/>
  <c r="M20" i="54"/>
  <c r="BU20" i="54" s="1"/>
  <c r="Q22" i="54"/>
  <c r="BY22" i="54" s="1"/>
  <c r="N26" i="54"/>
  <c r="BV26" i="54" s="1"/>
  <c r="Q21" i="54"/>
  <c r="BY21" i="54" s="1"/>
  <c r="P30" i="54"/>
  <c r="BX30" i="54" s="1"/>
  <c r="O24" i="54"/>
  <c r="O27" i="54"/>
  <c r="BW27" i="54" s="1"/>
  <c r="P29" i="54"/>
  <c r="BX29" i="54" s="1"/>
  <c r="O21" i="54"/>
  <c r="BW21" i="54" s="1"/>
  <c r="P4" i="54"/>
  <c r="BX4" i="54" s="1"/>
  <c r="O22" i="54"/>
  <c r="BW22" i="54" s="1"/>
  <c r="M15" i="54"/>
  <c r="BU15" i="54" s="1"/>
  <c r="Q16" i="54"/>
  <c r="BY16" i="54" s="1"/>
  <c r="N6" i="54"/>
  <c r="BV6" i="54" s="1"/>
  <c r="O23" i="54"/>
  <c r="N28" i="54"/>
  <c r="BV28" i="54" s="1"/>
  <c r="L3" i="54"/>
  <c r="BT3" i="54" s="1"/>
  <c r="K3" i="54"/>
  <c r="BS3" i="54" s="1"/>
  <c r="N18" i="54"/>
  <c r="BV18" i="54" s="1"/>
  <c r="P24" i="54"/>
  <c r="BX24" i="54" s="1"/>
  <c r="P7" i="54"/>
  <c r="L17" i="54"/>
  <c r="P8" i="54"/>
  <c r="BX8" i="54" s="1"/>
  <c r="M11" i="54"/>
  <c r="BU11" i="54" s="1"/>
  <c r="M10" i="54"/>
  <c r="BU10" i="54" s="1"/>
  <c r="J3" i="54"/>
  <c r="BR3" i="54" s="1"/>
  <c r="O25" i="54"/>
  <c r="BW25" i="54" s="1"/>
  <c r="O9" i="54"/>
  <c r="BW9" i="54" s="1"/>
  <c r="N12" i="54"/>
  <c r="P16" i="54"/>
  <c r="BX16" i="54" s="1"/>
  <c r="Q4" i="54"/>
  <c r="BY4" i="54" s="1"/>
  <c r="M19" i="54"/>
  <c r="BU19" i="54" s="1"/>
  <c r="L11" i="54"/>
  <c r="N20" i="54"/>
  <c r="BV20" i="54" s="1"/>
  <c r="Q25" i="54"/>
  <c r="BY25" i="54" s="1"/>
  <c r="O13" i="54"/>
  <c r="BW13" i="54" s="1"/>
  <c r="O4" i="54"/>
  <c r="M17" i="54"/>
  <c r="BU17" i="54" s="1"/>
  <c r="R7" i="54"/>
  <c r="BZ7" i="54" s="1"/>
  <c r="O6" i="54"/>
  <c r="P6" i="54"/>
  <c r="BX6" i="54" s="1"/>
  <c r="Q7" i="54"/>
  <c r="N19" i="54"/>
  <c r="O15" i="54"/>
  <c r="BW15" i="54" s="1"/>
  <c r="P26" i="54"/>
  <c r="BX26" i="54" s="1"/>
  <c r="P28" i="54"/>
  <c r="BX28" i="54" s="1"/>
  <c r="P20" i="54"/>
  <c r="BX20" i="54" s="1"/>
  <c r="N11" i="54"/>
  <c r="BV11" i="54" s="1"/>
  <c r="P27" i="54"/>
  <c r="BX27" i="54" s="1"/>
  <c r="O19" i="54"/>
  <c r="BW19" i="54" s="1"/>
  <c r="O26" i="54"/>
  <c r="BW26" i="54" s="1"/>
  <c r="P21" i="54"/>
  <c r="BX21" i="54" s="1"/>
  <c r="N15" i="54"/>
  <c r="R29" i="54"/>
  <c r="BZ29" i="54" s="1"/>
  <c r="Q13" i="54"/>
  <c r="BY13" i="54" s="1"/>
  <c r="Q14" i="54"/>
  <c r="BY14" i="54" s="1"/>
  <c r="R14" i="54"/>
  <c r="BZ14" i="54" s="1"/>
  <c r="P9" i="54"/>
  <c r="BX9" i="54" s="1"/>
  <c r="P13" i="54"/>
  <c r="BX13" i="54" s="1"/>
  <c r="R8" i="54"/>
  <c r="BZ8" i="54" s="1"/>
  <c r="P5" i="54"/>
  <c r="BX5" i="54" s="1"/>
  <c r="R16" i="54"/>
  <c r="BZ16" i="54" s="1"/>
  <c r="O18" i="54"/>
  <c r="BW18" i="54" s="1"/>
  <c r="Q9" i="54"/>
  <c r="BY9" i="54" s="1"/>
  <c r="N10" i="54"/>
  <c r="BV10" i="54" s="1"/>
  <c r="P23" i="54"/>
  <c r="BX23" i="54" s="1"/>
  <c r="P25" i="54"/>
  <c r="BX25" i="54" s="1"/>
  <c r="O20" i="54"/>
  <c r="BW20" i="54" s="1"/>
  <c r="R30" i="54"/>
  <c r="BZ30" i="54" s="1"/>
  <c r="O12" i="54"/>
  <c r="O5" i="54"/>
  <c r="P18" i="54"/>
  <c r="BX18" i="54" s="1"/>
  <c r="Q24" i="54"/>
  <c r="BY24" i="54" s="1"/>
  <c r="Q23" i="54"/>
  <c r="BY23" i="54" s="1"/>
  <c r="R4" i="54"/>
  <c r="BZ4" i="54" s="1"/>
  <c r="Q8" i="54"/>
  <c r="BY8" i="54" s="1"/>
  <c r="Q29" i="54"/>
  <c r="BY29" i="54" s="1"/>
  <c r="Q30" i="54"/>
  <c r="BY30" i="54" s="1"/>
  <c r="O28" i="54"/>
  <c r="BW28" i="54" s="1"/>
  <c r="P12" i="54"/>
  <c r="BX12" i="54" s="1"/>
  <c r="P22" i="54"/>
  <c r="BX22" i="54" s="1"/>
  <c r="Q27" i="54"/>
  <c r="BY27" i="54" s="1"/>
  <c r="N17" i="54"/>
  <c r="BV17" i="54" s="1"/>
  <c r="S14" i="54"/>
  <c r="CA14" i="54" s="1"/>
  <c r="S16" i="54"/>
  <c r="CA16" i="54" s="1"/>
  <c r="P15" i="54"/>
  <c r="BX15" i="54" s="1"/>
  <c r="R13" i="54"/>
  <c r="BZ13" i="54" s="1"/>
  <c r="Q6" i="54"/>
  <c r="BY6" i="54" s="1"/>
  <c r="R23" i="54"/>
  <c r="BZ23" i="54" s="1"/>
  <c r="P10" i="54"/>
  <c r="BX10" i="54" s="1"/>
  <c r="O17" i="54"/>
  <c r="BW17" i="54" s="1"/>
  <c r="Q28" i="54"/>
  <c r="BY28" i="54" s="1"/>
  <c r="O11" i="54"/>
  <c r="BW11" i="54" s="1"/>
  <c r="P11" i="54"/>
  <c r="BX11" i="54" s="1"/>
  <c r="R24" i="54"/>
  <c r="BZ24" i="54" s="1"/>
  <c r="S29" i="54"/>
  <c r="CA29" i="54" s="1"/>
  <c r="Q12" i="54"/>
  <c r="BY12" i="54" s="1"/>
  <c r="R9" i="54"/>
  <c r="BZ9" i="54" s="1"/>
  <c r="R21" i="54"/>
  <c r="BZ21" i="54" s="1"/>
  <c r="Q5" i="54"/>
  <c r="BY5" i="54" s="1"/>
  <c r="S7" i="54"/>
  <c r="P17" i="54"/>
  <c r="BX17" i="54" s="1"/>
  <c r="M3" i="54"/>
  <c r="BU3" i="54" s="1"/>
  <c r="R22" i="54"/>
  <c r="BZ22" i="54" s="1"/>
  <c r="S30" i="54"/>
  <c r="CA30" i="54" s="1"/>
  <c r="R27" i="54"/>
  <c r="BZ27" i="54" s="1"/>
  <c r="R6" i="54"/>
  <c r="R25" i="54"/>
  <c r="BZ25" i="54" s="1"/>
  <c r="Q18" i="54"/>
  <c r="BY18" i="54" s="1"/>
  <c r="Q20" i="54"/>
  <c r="BY20" i="54" s="1"/>
  <c r="S8" i="54"/>
  <c r="CA8" i="54" s="1"/>
  <c r="O10" i="54"/>
  <c r="BW10" i="54" s="1"/>
  <c r="P19" i="54"/>
  <c r="BX19" i="54" s="1"/>
  <c r="R5" i="54"/>
  <c r="BZ5" i="54" s="1"/>
  <c r="Q26" i="54"/>
  <c r="BY26" i="54" s="1"/>
  <c r="Q19" i="54"/>
  <c r="T29" i="54"/>
  <c r="CB29" i="54" s="1"/>
  <c r="R12" i="54"/>
  <c r="S23" i="54"/>
  <c r="CA23" i="54" s="1"/>
  <c r="S24" i="54"/>
  <c r="CA24" i="54" s="1"/>
  <c r="S18" i="54"/>
  <c r="CA18" i="54" s="1"/>
  <c r="T7" i="54"/>
  <c r="CB7" i="54" s="1"/>
  <c r="S25" i="54"/>
  <c r="CA25" i="54" s="1"/>
  <c r="N3" i="54"/>
  <c r="BV3" i="54" s="1"/>
  <c r="T14" i="54"/>
  <c r="CB14" i="54" s="1"/>
  <c r="R28" i="54"/>
  <c r="BZ28" i="54" s="1"/>
  <c r="S9" i="54"/>
  <c r="CA9" i="54" s="1"/>
  <c r="T16" i="54"/>
  <c r="CB16" i="54" s="1"/>
  <c r="R20" i="54"/>
  <c r="BZ20" i="54" s="1"/>
  <c r="S21" i="54"/>
  <c r="CA21" i="54" s="1"/>
  <c r="R26" i="54"/>
  <c r="BZ26" i="54" s="1"/>
  <c r="T8" i="54"/>
  <c r="CB8" i="54" s="1"/>
  <c r="Q15" i="54"/>
  <c r="BY15" i="54" s="1"/>
  <c r="T30" i="54"/>
  <c r="CB30" i="54" s="1"/>
  <c r="S22" i="54"/>
  <c r="CA22" i="54" s="1"/>
  <c r="S4" i="54"/>
  <c r="CA4" i="54" s="1"/>
  <c r="S27" i="54"/>
  <c r="CA27" i="54" s="1"/>
  <c r="S13" i="54"/>
  <c r="CA13" i="54" s="1"/>
  <c r="Q17" i="54"/>
  <c r="BY17" i="54" s="1"/>
  <c r="R18" i="54"/>
  <c r="T9" i="54"/>
  <c r="CB9" i="54" s="1"/>
  <c r="T23" i="54"/>
  <c r="CB23" i="54" s="1"/>
  <c r="S12" i="54"/>
  <c r="T22" i="54"/>
  <c r="CB22" i="54" s="1"/>
  <c r="U14" i="54"/>
  <c r="O3" i="54"/>
  <c r="BW3" i="54" s="1"/>
  <c r="S20" i="54"/>
  <c r="CA20" i="54" s="1"/>
  <c r="U30" i="54"/>
  <c r="CC30" i="54" s="1"/>
  <c r="Q10" i="54"/>
  <c r="BY10" i="54" s="1"/>
  <c r="R15" i="54"/>
  <c r="BZ15" i="54" s="1"/>
  <c r="T27" i="54"/>
  <c r="CB27" i="54" s="1"/>
  <c r="U8" i="54"/>
  <c r="CC8" i="54" s="1"/>
  <c r="R19" i="54"/>
  <c r="BZ19" i="54" s="1"/>
  <c r="U29" i="54"/>
  <c r="CC29" i="54" s="1"/>
  <c r="U16" i="54"/>
  <c r="CC16" i="54" s="1"/>
  <c r="T25" i="54"/>
  <c r="CB25" i="54" s="1"/>
  <c r="R17" i="54"/>
  <c r="BZ17" i="54" s="1"/>
  <c r="S28" i="54"/>
  <c r="CA28" i="54" s="1"/>
  <c r="T24" i="54"/>
  <c r="CB24" i="54" s="1"/>
  <c r="T21" i="54"/>
  <c r="CB21" i="54" s="1"/>
  <c r="U7" i="54"/>
  <c r="CC7" i="54" s="1"/>
  <c r="S5" i="54"/>
  <c r="CA5" i="54" s="1"/>
  <c r="S6" i="54"/>
  <c r="T13" i="54"/>
  <c r="CB13" i="54" s="1"/>
  <c r="T4" i="54"/>
  <c r="CB4" i="54" s="1"/>
  <c r="Q11" i="54"/>
  <c r="BY11" i="54" s="1"/>
  <c r="S26" i="54"/>
  <c r="CA26" i="54" s="1"/>
  <c r="V16" i="54"/>
  <c r="U18" i="54"/>
  <c r="CC18" i="54" s="1"/>
  <c r="T20" i="54"/>
  <c r="CB20" i="54" s="1"/>
  <c r="S15" i="54"/>
  <c r="CA15" i="54" s="1"/>
  <c r="T5" i="54"/>
  <c r="CB5" i="54" s="1"/>
  <c r="U21" i="54"/>
  <c r="CC21" i="54" s="1"/>
  <c r="R11" i="54"/>
  <c r="BZ11" i="54" s="1"/>
  <c r="U9" i="54"/>
  <c r="CC9" i="54" s="1"/>
  <c r="V8" i="54"/>
  <c r="CD8" i="54" s="1"/>
  <c r="T18" i="54"/>
  <c r="CB18" i="54" s="1"/>
  <c r="V14" i="54"/>
  <c r="CD14" i="54" s="1"/>
  <c r="V29" i="54"/>
  <c r="CD29" i="54" s="1"/>
  <c r="T6" i="54"/>
  <c r="U22" i="54"/>
  <c r="CC22" i="54" s="1"/>
  <c r="U4" i="54"/>
  <c r="CC4" i="54" s="1"/>
  <c r="V30" i="54"/>
  <c r="CD30" i="54" s="1"/>
  <c r="U24" i="54"/>
  <c r="CC24" i="54" s="1"/>
  <c r="T26" i="54"/>
  <c r="CB26" i="54" s="1"/>
  <c r="Q3" i="54"/>
  <c r="BY3" i="54" s="1"/>
  <c r="V9" i="54"/>
  <c r="CD9" i="54" s="1"/>
  <c r="V4" i="54"/>
  <c r="CD4" i="54" s="1"/>
  <c r="U27" i="54"/>
  <c r="CC27" i="54" s="1"/>
  <c r="S11" i="54"/>
  <c r="CA11" i="54" s="1"/>
  <c r="U25" i="54"/>
  <c r="CC25" i="54" s="1"/>
  <c r="T12" i="54"/>
  <c r="R10" i="54"/>
  <c r="BZ10" i="54" s="1"/>
  <c r="U13" i="54"/>
  <c r="CC13" i="54" s="1"/>
  <c r="P3" i="54"/>
  <c r="BX3" i="54" s="1"/>
  <c r="V7" i="54"/>
  <c r="CD7" i="54" s="1"/>
  <c r="U23" i="54"/>
  <c r="T28" i="54"/>
  <c r="CB28" i="54" s="1"/>
  <c r="S19" i="54"/>
  <c r="CA19" i="54" s="1"/>
  <c r="U12" i="54"/>
  <c r="CC12" i="54" s="1"/>
  <c r="U26" i="54"/>
  <c r="CC26" i="54" s="1"/>
  <c r="V22" i="54"/>
  <c r="CD22" i="54" s="1"/>
  <c r="W29" i="54"/>
  <c r="CE29" i="54" s="1"/>
  <c r="W7" i="54"/>
  <c r="CE7" i="54" s="1"/>
  <c r="U28" i="54"/>
  <c r="CC28" i="54" s="1"/>
  <c r="V24" i="54"/>
  <c r="CD24" i="54" s="1"/>
  <c r="V27" i="54"/>
  <c r="CD27" i="54" s="1"/>
  <c r="T15" i="54"/>
  <c r="CB15" i="54" s="1"/>
  <c r="S10" i="54"/>
  <c r="CA10" i="54" s="1"/>
  <c r="W14" i="54"/>
  <c r="CE14" i="54" s="1"/>
  <c r="U20" i="54"/>
  <c r="CC20" i="54" s="1"/>
  <c r="V21" i="54"/>
  <c r="CD21" i="54" s="1"/>
  <c r="V13" i="54"/>
  <c r="CD13" i="54" s="1"/>
  <c r="U6" i="54"/>
  <c r="T19" i="54"/>
  <c r="W16" i="54"/>
  <c r="CE16" i="54" s="1"/>
  <c r="S17" i="54"/>
  <c r="CA17" i="54" s="1"/>
  <c r="W8" i="54"/>
  <c r="CE8" i="54" s="1"/>
  <c r="T11" i="54"/>
  <c r="CB11" i="54" s="1"/>
  <c r="W30" i="54"/>
  <c r="CE30" i="54" s="1"/>
  <c r="U5" i="54"/>
  <c r="CC5" i="54" s="1"/>
  <c r="V25" i="54"/>
  <c r="CD25" i="54" s="1"/>
  <c r="V23" i="54"/>
  <c r="CD23" i="54" s="1"/>
  <c r="U19" i="54"/>
  <c r="CC19" i="54" s="1"/>
  <c r="V6" i="54"/>
  <c r="CD6" i="54" s="1"/>
  <c r="R3" i="54"/>
  <c r="BZ3" i="54" s="1"/>
  <c r="W27" i="54"/>
  <c r="CE27" i="54" s="1"/>
  <c r="V28" i="54"/>
  <c r="CD28" i="54" s="1"/>
  <c r="W4" i="54"/>
  <c r="CE4" i="54" s="1"/>
  <c r="X8" i="54"/>
  <c r="CF8" i="54" s="1"/>
  <c r="W25" i="54"/>
  <c r="CE25" i="54" s="1"/>
  <c r="U17" i="54"/>
  <c r="CC17" i="54" s="1"/>
  <c r="W13" i="54"/>
  <c r="CE13" i="54" s="1"/>
  <c r="W22" i="54"/>
  <c r="CE22" i="54" s="1"/>
  <c r="W12" i="54"/>
  <c r="CE12" i="54" s="1"/>
  <c r="W24" i="54"/>
  <c r="V26" i="54"/>
  <c r="CD26" i="54" s="1"/>
  <c r="T10" i="54"/>
  <c r="CB10" i="54" s="1"/>
  <c r="T17" i="54"/>
  <c r="CB17" i="54" s="1"/>
  <c r="V20" i="54"/>
  <c r="CD20" i="54" s="1"/>
  <c r="W9" i="54"/>
  <c r="CE9" i="54" s="1"/>
  <c r="X29" i="54"/>
  <c r="CF29" i="54" s="1"/>
  <c r="W21" i="54"/>
  <c r="CE21" i="54" s="1"/>
  <c r="V12" i="54"/>
  <c r="W23" i="54"/>
  <c r="CE23" i="54" s="1"/>
  <c r="X14" i="54"/>
  <c r="CF14" i="54" s="1"/>
  <c r="X7" i="54"/>
  <c r="X16" i="54"/>
  <c r="CF16" i="54" s="1"/>
  <c r="V18" i="54"/>
  <c r="CD18" i="54" s="1"/>
  <c r="X30" i="54"/>
  <c r="CF30" i="54" s="1"/>
  <c r="V5" i="54"/>
  <c r="U15" i="54"/>
  <c r="CC15" i="54" s="1"/>
  <c r="X22" i="54"/>
  <c r="CF22" i="54" s="1"/>
  <c r="X4" i="54"/>
  <c r="CF4" i="54" s="1"/>
  <c r="U11" i="54"/>
  <c r="CC11" i="54" s="1"/>
  <c r="V10" i="54"/>
  <c r="CD10" i="54" s="1"/>
  <c r="W26" i="54"/>
  <c r="CE26" i="54" s="1"/>
  <c r="W5" i="54"/>
  <c r="CE5" i="54" s="1"/>
  <c r="X13" i="54"/>
  <c r="CF13" i="54" s="1"/>
  <c r="W20" i="54"/>
  <c r="CE20" i="54" s="1"/>
  <c r="W6" i="54"/>
  <c r="V15" i="54"/>
  <c r="CD15" i="54" s="1"/>
  <c r="S3" i="54"/>
  <c r="CA3" i="54" s="1"/>
  <c r="W18" i="54"/>
  <c r="CE18" i="54" s="1"/>
  <c r="X24" i="54"/>
  <c r="U10" i="54"/>
  <c r="CC10" i="54" s="1"/>
  <c r="Y29" i="54"/>
  <c r="CG29" i="54" s="1"/>
  <c r="Y30" i="54"/>
  <c r="CG30" i="54" s="1"/>
  <c r="W28" i="54"/>
  <c r="CE28" i="54" s="1"/>
  <c r="X9" i="54"/>
  <c r="CF9" i="54" s="1"/>
  <c r="Y7" i="54"/>
  <c r="CG7" i="54" s="1"/>
  <c r="Y16" i="54"/>
  <c r="X23" i="54"/>
  <c r="CF23" i="54" s="1"/>
  <c r="X25" i="54"/>
  <c r="CF25" i="54" s="1"/>
  <c r="X21" i="54"/>
  <c r="CF21" i="54" s="1"/>
  <c r="Y14" i="54"/>
  <c r="CG14" i="54" s="1"/>
  <c r="V11" i="54"/>
  <c r="CD11" i="54" s="1"/>
  <c r="Y8" i="54"/>
  <c r="CG8" i="54" s="1"/>
  <c r="V19" i="54"/>
  <c r="CD19" i="54" s="1"/>
  <c r="X27" i="54"/>
  <c r="CF27" i="54" s="1"/>
  <c r="X15" i="54"/>
  <c r="CF15" i="54" s="1"/>
  <c r="T3" i="54"/>
  <c r="CB3" i="54" s="1"/>
  <c r="X28" i="54"/>
  <c r="CF28" i="54" s="1"/>
  <c r="Y21" i="54"/>
  <c r="CG21" i="54" s="1"/>
  <c r="X18" i="54"/>
  <c r="CF18" i="54" s="1"/>
  <c r="Y13" i="54"/>
  <c r="CG13" i="54" s="1"/>
  <c r="W15" i="54"/>
  <c r="CE15" i="54" s="1"/>
  <c r="W19" i="54"/>
  <c r="CE19" i="54" s="1"/>
  <c r="X12" i="54"/>
  <c r="CF12" i="54" s="1"/>
  <c r="V17" i="54"/>
  <c r="CD17" i="54" s="1"/>
  <c r="Z4" i="54"/>
  <c r="CH4" i="54" s="1"/>
  <c r="Z30" i="54"/>
  <c r="CH30" i="54" s="1"/>
  <c r="Z14" i="54"/>
  <c r="CH14" i="54" s="1"/>
  <c r="Y22" i="54"/>
  <c r="CG22" i="54" s="1"/>
  <c r="Z8" i="54"/>
  <c r="CH8" i="54" s="1"/>
  <c r="Z7" i="54"/>
  <c r="Y4" i="54"/>
  <c r="CG4" i="54" s="1"/>
  <c r="Z16" i="54"/>
  <c r="CH16" i="54" s="1"/>
  <c r="Z29" i="54"/>
  <c r="CH29" i="54" s="1"/>
  <c r="X20" i="54"/>
  <c r="CF20" i="54" s="1"/>
  <c r="Y27" i="54"/>
  <c r="CG27" i="54" s="1"/>
  <c r="X26" i="54"/>
  <c r="CF26" i="54" s="1"/>
  <c r="X5" i="54"/>
  <c r="CF5" i="54" s="1"/>
  <c r="Y24" i="54"/>
  <c r="CG24" i="54" s="1"/>
  <c r="Y25" i="54"/>
  <c r="CG25" i="54" s="1"/>
  <c r="X6" i="54"/>
  <c r="CF6" i="54" s="1"/>
  <c r="Y9" i="54"/>
  <c r="CG9" i="54" s="1"/>
  <c r="Y23" i="54"/>
  <c r="CG23" i="54" s="1"/>
  <c r="Z25" i="54"/>
  <c r="CH25" i="54" s="1"/>
  <c r="Y20" i="54"/>
  <c r="CG20" i="54" s="1"/>
  <c r="AA8" i="54"/>
  <c r="CI8" i="54" s="1"/>
  <c r="W17" i="54"/>
  <c r="CE17" i="54" s="1"/>
  <c r="Z9" i="54"/>
  <c r="CH9" i="54" s="1"/>
  <c r="Y6" i="54"/>
  <c r="Y18" i="54"/>
  <c r="CG18" i="54" s="1"/>
  <c r="Z27" i="54"/>
  <c r="CH27" i="54" s="1"/>
  <c r="X19" i="54"/>
  <c r="CF19" i="54" s="1"/>
  <c r="Y5" i="54"/>
  <c r="CG5" i="54" s="1"/>
  <c r="Z22" i="54"/>
  <c r="CH22" i="54" s="1"/>
  <c r="Y28" i="54"/>
  <c r="CG28" i="54" s="1"/>
  <c r="U3" i="54"/>
  <c r="CC3" i="54" s="1"/>
  <c r="Z24" i="54"/>
  <c r="CH24" i="54" s="1"/>
  <c r="AA29" i="54"/>
  <c r="CI29" i="54" s="1"/>
  <c r="AA7" i="54"/>
  <c r="Z13" i="54"/>
  <c r="CH13" i="54" s="1"/>
  <c r="Z21" i="54"/>
  <c r="W10" i="54"/>
  <c r="CE10" i="54" s="1"/>
  <c r="AA14" i="54"/>
  <c r="CI14" i="54" s="1"/>
  <c r="AA16" i="54"/>
  <c r="CI16" i="54" s="1"/>
  <c r="Y12" i="54"/>
  <c r="CG12" i="54" s="1"/>
  <c r="AA30" i="54"/>
  <c r="CI30" i="54" s="1"/>
  <c r="AA13" i="54"/>
  <c r="CI13" i="54" s="1"/>
  <c r="X10" i="54"/>
  <c r="CF10" i="54" s="1"/>
  <c r="AA4" i="54"/>
  <c r="CI4" i="54" s="1"/>
  <c r="W11" i="54"/>
  <c r="CE11" i="54" s="1"/>
  <c r="Y26" i="54"/>
  <c r="CG26" i="54" s="1"/>
  <c r="Z23" i="54"/>
  <c r="CH23" i="54" s="1"/>
  <c r="X17" i="54"/>
  <c r="CF17" i="54" s="1"/>
  <c r="AA27" i="54"/>
  <c r="CI27" i="54" s="1"/>
  <c r="AB30" i="54"/>
  <c r="CJ30" i="54" s="1"/>
  <c r="AA25" i="54"/>
  <c r="CI25" i="54" s="1"/>
  <c r="Y10" i="54"/>
  <c r="CG10" i="54" s="1"/>
  <c r="Z28" i="54"/>
  <c r="CH28" i="54" s="1"/>
  <c r="X11" i="54"/>
  <c r="CF11" i="54" s="1"/>
  <c r="AA21" i="54"/>
  <c r="CI21" i="54" s="1"/>
  <c r="AA22" i="54"/>
  <c r="CI22" i="54" s="1"/>
  <c r="Z20" i="54"/>
  <c r="CH20" i="54" s="1"/>
  <c r="Z6" i="54"/>
  <c r="CH6" i="54" s="1"/>
  <c r="AB16" i="54"/>
  <c r="CJ16" i="54" s="1"/>
  <c r="AB14" i="54"/>
  <c r="CJ14" i="54" s="1"/>
  <c r="Z5" i="54"/>
  <c r="CH5" i="54" s="1"/>
  <c r="Y19" i="54"/>
  <c r="CG19" i="54" s="1"/>
  <c r="AB8" i="54"/>
  <c r="CJ8" i="54" s="1"/>
  <c r="W3" i="54"/>
  <c r="CE3" i="54" s="1"/>
  <c r="AB29" i="54"/>
  <c r="CJ29" i="54" s="1"/>
  <c r="AB7" i="54"/>
  <c r="CJ7" i="54" s="1"/>
  <c r="AA5" i="54"/>
  <c r="CI5" i="54" s="1"/>
  <c r="Z12" i="54"/>
  <c r="AA9" i="54"/>
  <c r="CI9" i="54" s="1"/>
  <c r="Z26" i="54"/>
  <c r="CH26" i="54" s="1"/>
  <c r="Y15" i="54"/>
  <c r="V3" i="54"/>
  <c r="CD3" i="54" s="1"/>
  <c r="Z18" i="54"/>
  <c r="CH18" i="54" s="1"/>
  <c r="Y17" i="54"/>
  <c r="CG17" i="54" s="1"/>
  <c r="AA24" i="54"/>
  <c r="CI24" i="54" s="1"/>
  <c r="AA23" i="54"/>
  <c r="CI23" i="54" s="1"/>
  <c r="AB22" i="54"/>
  <c r="CJ22" i="54" s="1"/>
  <c r="Z19" i="54"/>
  <c r="CH19" i="54" s="1"/>
  <c r="AC8" i="54"/>
  <c r="CK8" i="54" s="1"/>
  <c r="AC30" i="54"/>
  <c r="CK30" i="54" s="1"/>
  <c r="AC29" i="54"/>
  <c r="CK29" i="54" s="1"/>
  <c r="AB9" i="54"/>
  <c r="CJ9" i="54" s="1"/>
  <c r="Y11" i="54"/>
  <c r="CG11" i="54" s="1"/>
  <c r="AB24" i="54"/>
  <c r="CJ24" i="54" s="1"/>
  <c r="X3" i="54"/>
  <c r="CF3" i="54" s="1"/>
  <c r="AC16" i="54"/>
  <c r="CK16" i="54" s="1"/>
  <c r="AA28" i="54"/>
  <c r="CI28" i="54" s="1"/>
  <c r="AC7" i="54"/>
  <c r="CK7" i="54" s="1"/>
  <c r="AA26" i="54"/>
  <c r="CI26" i="54" s="1"/>
  <c r="AB13" i="54"/>
  <c r="CJ13" i="54" s="1"/>
  <c r="AB4" i="54"/>
  <c r="CJ4" i="54" s="1"/>
  <c r="AA12" i="54"/>
  <c r="AB27" i="54"/>
  <c r="CJ27" i="54" s="1"/>
  <c r="AA20" i="54"/>
  <c r="CI20" i="54" s="1"/>
  <c r="AB21" i="54"/>
  <c r="CJ21" i="54" s="1"/>
  <c r="AC14" i="54"/>
  <c r="CK14" i="54" s="1"/>
  <c r="AB23" i="54"/>
  <c r="CJ23" i="54" s="1"/>
  <c r="AA6" i="54"/>
  <c r="AB25" i="54"/>
  <c r="CJ25" i="54" s="1"/>
  <c r="Z15" i="54"/>
  <c r="CH15" i="54" s="1"/>
  <c r="AA18" i="54"/>
  <c r="CI18" i="54" s="1"/>
  <c r="Y3" i="54"/>
  <c r="CG3" i="54" s="1"/>
  <c r="AD29" i="54"/>
  <c r="CL29" i="54" s="1"/>
  <c r="AD7" i="54"/>
  <c r="AC13" i="54"/>
  <c r="CK13" i="54" s="1"/>
  <c r="AD14" i="54"/>
  <c r="CL14" i="54" s="1"/>
  <c r="AB18" i="54"/>
  <c r="CJ18" i="54" s="1"/>
  <c r="AC24" i="54"/>
  <c r="CK24" i="54" s="1"/>
  <c r="AE16" i="54"/>
  <c r="CM16" i="54" s="1"/>
  <c r="AD8" i="54"/>
  <c r="CL8" i="54" s="1"/>
  <c r="Z10" i="54"/>
  <c r="CH10" i="54" s="1"/>
  <c r="AD25" i="54"/>
  <c r="CL25" i="54" s="1"/>
  <c r="AA15" i="54"/>
  <c r="CI15" i="54" s="1"/>
  <c r="AA19" i="54"/>
  <c r="CI19" i="54" s="1"/>
  <c r="AB26" i="54"/>
  <c r="CJ26" i="54" s="1"/>
  <c r="AC23" i="54"/>
  <c r="CK23" i="54" s="1"/>
  <c r="AC9" i="54"/>
  <c r="CK9" i="54" s="1"/>
  <c r="Z17" i="54"/>
  <c r="CH17" i="54" s="1"/>
  <c r="AA11" i="54"/>
  <c r="AB5" i="54"/>
  <c r="CJ5" i="54" s="1"/>
  <c r="AC22" i="54"/>
  <c r="CK22" i="54" s="1"/>
  <c r="AC4" i="54"/>
  <c r="CK4" i="54" s="1"/>
  <c r="AD4" i="54"/>
  <c r="CL4" i="54" s="1"/>
  <c r="AA10" i="54"/>
  <c r="CI10" i="54" s="1"/>
  <c r="AC27" i="54"/>
  <c r="CK27" i="54" s="1"/>
  <c r="AD30" i="54"/>
  <c r="CL30" i="54" s="1"/>
  <c r="Z11" i="54"/>
  <c r="CH11" i="54" s="1"/>
  <c r="AD21" i="54"/>
  <c r="CL21" i="54" s="1"/>
  <c r="AC21" i="54"/>
  <c r="CK21" i="54" s="1"/>
  <c r="AA17" i="54"/>
  <c r="CI17" i="54" s="1"/>
  <c r="AB6" i="54"/>
  <c r="AB12" i="54"/>
  <c r="CJ12" i="54" s="1"/>
  <c r="AB28" i="54"/>
  <c r="CJ28" i="54" s="1"/>
  <c r="AD16" i="54"/>
  <c r="CL16" i="54" s="1"/>
  <c r="AC25" i="54"/>
  <c r="CK25" i="54" s="1"/>
  <c r="AC5" i="54"/>
  <c r="CK5" i="54" s="1"/>
  <c r="AB20" i="54"/>
  <c r="CJ20" i="54" s="1"/>
  <c r="AD22" i="54"/>
  <c r="CL22" i="54" s="1"/>
  <c r="AC28" i="54"/>
  <c r="CK28" i="54" s="1"/>
  <c r="AE7" i="54"/>
  <c r="CM7" i="54" s="1"/>
  <c r="AD5" i="54"/>
  <c r="CL5" i="54" s="1"/>
  <c r="AE29" i="54"/>
  <c r="CM29" i="54" s="1"/>
  <c r="AC18" i="54"/>
  <c r="CK18" i="54" s="1"/>
  <c r="AE4" i="54"/>
  <c r="CM4" i="54" s="1"/>
  <c r="AC20" i="54"/>
  <c r="CK20" i="54" s="1"/>
  <c r="AD24" i="54"/>
  <c r="CL24" i="54" s="1"/>
  <c r="AB10" i="54"/>
  <c r="CJ10" i="54" s="1"/>
  <c r="AE14" i="54"/>
  <c r="CM14" i="54" s="1"/>
  <c r="AB19" i="54"/>
  <c r="CJ19" i="54" s="1"/>
  <c r="AC12" i="54"/>
  <c r="CK12" i="54" s="1"/>
  <c r="AD27" i="54"/>
  <c r="CL27" i="54" s="1"/>
  <c r="AD23" i="54"/>
  <c r="CL23" i="54" s="1"/>
  <c r="AC6" i="54"/>
  <c r="AB11" i="54"/>
  <c r="AD9" i="54"/>
  <c r="CL9" i="54" s="1"/>
  <c r="AB15" i="54"/>
  <c r="CJ15" i="54" s="1"/>
  <c r="AD13" i="54"/>
  <c r="CL13" i="54" s="1"/>
  <c r="AE8" i="54"/>
  <c r="CM8" i="54" s="1"/>
  <c r="AE30" i="54"/>
  <c r="CM30" i="54" s="1"/>
  <c r="AC26" i="54"/>
  <c r="CK26" i="54" s="1"/>
  <c r="AB17" i="54"/>
  <c r="CJ17" i="54" s="1"/>
  <c r="Z3" i="54"/>
  <c r="CH3" i="54" s="1"/>
  <c r="AC19" i="54"/>
  <c r="CK19" i="54" s="1"/>
  <c r="AE13" i="54"/>
  <c r="CM13" i="54" s="1"/>
  <c r="AD20" i="54"/>
  <c r="CL20" i="54" s="1"/>
  <c r="AF30" i="54"/>
  <c r="CN30" i="54" s="1"/>
  <c r="AE25" i="54"/>
  <c r="CM25" i="54" s="1"/>
  <c r="AD26" i="54"/>
  <c r="CL26" i="54" s="1"/>
  <c r="AE9" i="54"/>
  <c r="CM9" i="54" s="1"/>
  <c r="AE23" i="54"/>
  <c r="CM23" i="54" s="1"/>
  <c r="AF16" i="54"/>
  <c r="CN16" i="54" s="1"/>
  <c r="AC17" i="54"/>
  <c r="CK17" i="54" s="1"/>
  <c r="AF7" i="54"/>
  <c r="CN7" i="54" s="1"/>
  <c r="AF24" i="54"/>
  <c r="CN24" i="54" s="1"/>
  <c r="AE27" i="54"/>
  <c r="CM27" i="54" s="1"/>
  <c r="AC11" i="54"/>
  <c r="AF14" i="54"/>
  <c r="CN14" i="54" s="1"/>
  <c r="AF8" i="54"/>
  <c r="CN8" i="54" s="1"/>
  <c r="AC15" i="54"/>
  <c r="CK15" i="54" s="1"/>
  <c r="AD12" i="54"/>
  <c r="AD28" i="54"/>
  <c r="CL28" i="54" s="1"/>
  <c r="AF29" i="54"/>
  <c r="CN29" i="54" s="1"/>
  <c r="AE22" i="54"/>
  <c r="CM22" i="54" s="1"/>
  <c r="AE21" i="54"/>
  <c r="CM21" i="54" s="1"/>
  <c r="AD6" i="54"/>
  <c r="AE24" i="54"/>
  <c r="CM24" i="54" s="1"/>
  <c r="AD18" i="54"/>
  <c r="CL18" i="54" s="1"/>
  <c r="AE28" i="54"/>
  <c r="CM28" i="54" s="1"/>
  <c r="AF27" i="54"/>
  <c r="CN27" i="54" s="1"/>
  <c r="AG13" i="54"/>
  <c r="CO13" i="54" s="1"/>
  <c r="AG14" i="54"/>
  <c r="CO14" i="54" s="1"/>
  <c r="AG29" i="54"/>
  <c r="CO29" i="54" s="1"/>
  <c r="AG16" i="54"/>
  <c r="CO16" i="54" s="1"/>
  <c r="AE6" i="54"/>
  <c r="AG7" i="54"/>
  <c r="CO7" i="54" s="1"/>
  <c r="AE18" i="54"/>
  <c r="CM18" i="54" s="1"/>
  <c r="AF22" i="54"/>
  <c r="CN22" i="54" s="1"/>
  <c r="AG30" i="54"/>
  <c r="CO30" i="54" s="1"/>
  <c r="AC10" i="54"/>
  <c r="CK10" i="54" s="1"/>
  <c r="AA3" i="54"/>
  <c r="CI3" i="54" s="1"/>
  <c r="AF9" i="54"/>
  <c r="CN9" i="54" s="1"/>
  <c r="AD10" i="54"/>
  <c r="CL10" i="54" s="1"/>
  <c r="AF21" i="54"/>
  <c r="CN21" i="54" s="1"/>
  <c r="AD19" i="54"/>
  <c r="CL19" i="54" s="1"/>
  <c r="AG8" i="54"/>
  <c r="CO8" i="54" s="1"/>
  <c r="AE26" i="54"/>
  <c r="CM26" i="54" s="1"/>
  <c r="AE12" i="54"/>
  <c r="AD15" i="54"/>
  <c r="CL15" i="54" s="1"/>
  <c r="AE20" i="54"/>
  <c r="CM20" i="54" s="1"/>
  <c r="AF4" i="54"/>
  <c r="CN4" i="54" s="1"/>
  <c r="AF23" i="54"/>
  <c r="CN23" i="54" s="1"/>
  <c r="AF13" i="54"/>
  <c r="CN13" i="54" s="1"/>
  <c r="AE5" i="54"/>
  <c r="CM5" i="54" s="1"/>
  <c r="AF25" i="54"/>
  <c r="CN25" i="54" s="1"/>
  <c r="AD17" i="54"/>
  <c r="CL17" i="54" s="1"/>
  <c r="AF26" i="54"/>
  <c r="CN26" i="54" s="1"/>
  <c r="AG21" i="54"/>
  <c r="CO21" i="54" s="1"/>
  <c r="AF28" i="54"/>
  <c r="CN28" i="54" s="1"/>
  <c r="AG25" i="54"/>
  <c r="CO25" i="54" s="1"/>
  <c r="AH29" i="54"/>
  <c r="CP29" i="54" s="1"/>
  <c r="AF20" i="54"/>
  <c r="CN20" i="54" s="1"/>
  <c r="AH4" i="54"/>
  <c r="CP4" i="54" s="1"/>
  <c r="AF18" i="54"/>
  <c r="CN18" i="54" s="1"/>
  <c r="AD11" i="54"/>
  <c r="AH7" i="54"/>
  <c r="CP7" i="54" s="1"/>
  <c r="AH21" i="54"/>
  <c r="CP21" i="54" s="1"/>
  <c r="AE15" i="54"/>
  <c r="CM15" i="54" s="1"/>
  <c r="AH16" i="54"/>
  <c r="CP16" i="54" s="1"/>
  <c r="AB3" i="54"/>
  <c r="CJ3" i="54" s="1"/>
  <c r="AE11" i="54"/>
  <c r="AG24" i="54"/>
  <c r="CO24" i="54" s="1"/>
  <c r="AG9" i="54"/>
  <c r="CO9" i="54" s="1"/>
  <c r="AH14" i="54"/>
  <c r="CP14" i="54" s="1"/>
  <c r="AG4" i="54"/>
  <c r="CO4" i="54" s="1"/>
  <c r="AF12" i="54"/>
  <c r="AH8" i="54"/>
  <c r="CP8" i="54" s="1"/>
  <c r="AE19" i="54"/>
  <c r="CM19" i="54" s="1"/>
  <c r="AG22" i="54"/>
  <c r="CO22" i="54" s="1"/>
  <c r="AF5" i="54"/>
  <c r="CN5" i="54" s="1"/>
  <c r="AG27" i="54"/>
  <c r="CO27" i="54" s="1"/>
  <c r="AG23" i="54"/>
  <c r="CO23" i="54" s="1"/>
  <c r="AF6" i="54"/>
  <c r="CN6" i="54" s="1"/>
  <c r="AH30" i="54"/>
  <c r="CP30" i="54" s="1"/>
  <c r="AE10" i="54"/>
  <c r="CM10" i="54" s="1"/>
  <c r="AG12" i="54"/>
  <c r="AI7" i="54"/>
  <c r="CQ7" i="54" s="1"/>
  <c r="AI21" i="54"/>
  <c r="CQ21" i="54" s="1"/>
  <c r="AH24" i="54"/>
  <c r="CP24" i="54" s="1"/>
  <c r="AG20" i="54"/>
  <c r="CO20" i="54" s="1"/>
  <c r="AF11" i="54"/>
  <c r="AG6" i="54"/>
  <c r="AH13" i="54"/>
  <c r="CP13" i="54" s="1"/>
  <c r="AH22" i="54"/>
  <c r="CP22" i="54" s="1"/>
  <c r="AI30" i="54"/>
  <c r="CQ30" i="54" s="1"/>
  <c r="AG5" i="54"/>
  <c r="CO5" i="54" s="1"/>
  <c r="AH5" i="54"/>
  <c r="CP5" i="54" s="1"/>
  <c r="AI29" i="54"/>
  <c r="CQ29" i="54" s="1"/>
  <c r="AC3" i="54"/>
  <c r="CK3" i="54" s="1"/>
  <c r="AG18" i="54"/>
  <c r="CO18" i="54" s="1"/>
  <c r="AF10" i="54"/>
  <c r="CN10" i="54" s="1"/>
  <c r="AH25" i="54"/>
  <c r="CP25" i="54" s="1"/>
  <c r="AH23" i="54"/>
  <c r="CP23" i="54" s="1"/>
  <c r="AI8" i="54"/>
  <c r="CQ8" i="54" s="1"/>
  <c r="AH9" i="54"/>
  <c r="CP9" i="54" s="1"/>
  <c r="AH27" i="54"/>
  <c r="CP27" i="54" s="1"/>
  <c r="AI16" i="54"/>
  <c r="CQ16" i="54" s="1"/>
  <c r="AI14" i="54"/>
  <c r="CQ14" i="54" s="1"/>
  <c r="AF15" i="54"/>
  <c r="CN15" i="54" s="1"/>
  <c r="AG26" i="54"/>
  <c r="CO26" i="54" s="1"/>
  <c r="AG28" i="54"/>
  <c r="CO28" i="54" s="1"/>
  <c r="AD3" i="54"/>
  <c r="CL3" i="54" s="1"/>
  <c r="AE17" i="54"/>
  <c r="CM17" i="54" s="1"/>
  <c r="AF19" i="54"/>
  <c r="CN19" i="54" s="1"/>
  <c r="AJ14" i="54"/>
  <c r="CR14" i="54" s="1"/>
  <c r="AI24" i="54"/>
  <c r="CQ24" i="54" s="1"/>
  <c r="AJ7" i="54"/>
  <c r="AH20" i="54"/>
  <c r="CP20" i="54" s="1"/>
  <c r="AI22" i="54"/>
  <c r="CQ22" i="54" s="1"/>
  <c r="AI27" i="54"/>
  <c r="CQ27" i="54" s="1"/>
  <c r="AI9" i="54"/>
  <c r="CQ9" i="54" s="1"/>
  <c r="AI13" i="54"/>
  <c r="CQ13" i="54" s="1"/>
  <c r="AJ29" i="54"/>
  <c r="CR29" i="54" s="1"/>
  <c r="AF17" i="54"/>
  <c r="CN17" i="54" s="1"/>
  <c r="AI23" i="54"/>
  <c r="CQ23" i="54" s="1"/>
  <c r="AG19" i="54"/>
  <c r="CO19" i="54" s="1"/>
  <c r="AJ16" i="54"/>
  <c r="CR16" i="54" s="1"/>
  <c r="AI25" i="54"/>
  <c r="CQ25" i="54" s="1"/>
  <c r="AH26" i="54"/>
  <c r="CP26" i="54" s="1"/>
  <c r="AH12" i="54"/>
  <c r="CP12" i="54" s="1"/>
  <c r="AH28" i="54"/>
  <c r="CP28" i="54" s="1"/>
  <c r="AG15" i="54"/>
  <c r="CO15" i="54" s="1"/>
  <c r="AH6" i="54"/>
  <c r="CP6" i="54" s="1"/>
  <c r="AJ30" i="54"/>
  <c r="CR30" i="54" s="1"/>
  <c r="AI4" i="54"/>
  <c r="CQ4" i="54" s="1"/>
  <c r="AJ8" i="54"/>
  <c r="CR8" i="54" s="1"/>
  <c r="AJ4" i="54"/>
  <c r="CR4" i="54" s="1"/>
  <c r="AJ9" i="54"/>
  <c r="CR9" i="54" s="1"/>
  <c r="AH18" i="54"/>
  <c r="CP18" i="54" s="1"/>
  <c r="AH11" i="54"/>
  <c r="AI6" i="54"/>
  <c r="CQ6" i="54" s="1"/>
  <c r="AH15" i="54"/>
  <c r="CP15" i="54" s="1"/>
  <c r="AJ21" i="54"/>
  <c r="AJ25" i="54"/>
  <c r="CR25" i="54" s="1"/>
  <c r="AJ27" i="54"/>
  <c r="CR27" i="54" s="1"/>
  <c r="AI18" i="54"/>
  <c r="CQ18" i="54" s="1"/>
  <c r="AG10" i="54"/>
  <c r="CO10" i="54" s="1"/>
  <c r="AI26" i="54"/>
  <c r="CQ26" i="54" s="1"/>
  <c r="AG17" i="54"/>
  <c r="CO17" i="54" s="1"/>
  <c r="AJ22" i="54"/>
  <c r="CR22" i="54" s="1"/>
  <c r="AH10" i="54"/>
  <c r="CP10" i="54" s="1"/>
  <c r="AI20" i="54"/>
  <c r="CQ20" i="54" s="1"/>
  <c r="AI28" i="54"/>
  <c r="CQ28" i="54" s="1"/>
  <c r="AJ23" i="54"/>
  <c r="CR23" i="54" s="1"/>
  <c r="AF3" i="54"/>
  <c r="CN3" i="54" s="1"/>
  <c r="AJ24" i="54"/>
  <c r="CR24" i="54" s="1"/>
  <c r="AJ13" i="54"/>
  <c r="CR13" i="54" s="1"/>
  <c r="AI12" i="54"/>
  <c r="AG11" i="54"/>
  <c r="AH19" i="54"/>
  <c r="CP19" i="54" s="1"/>
  <c r="AE3" i="54"/>
  <c r="CM3" i="54" s="1"/>
  <c r="AH26" i="53" l="1"/>
  <c r="BK28" i="54"/>
  <c r="BJ24" i="54"/>
  <c r="BH13" i="54"/>
  <c r="BL13" i="54"/>
  <c r="BJ13" i="54"/>
  <c r="BI13" i="54"/>
  <c r="BL25" i="54"/>
  <c r="BN13" i="54"/>
  <c r="BM14" i="54"/>
  <c r="BG15" i="54"/>
  <c r="BJ16" i="54"/>
  <c r="BG19" i="54"/>
  <c r="BE18" i="54"/>
  <c r="BF13" i="54"/>
  <c r="BM13" i="54"/>
  <c r="BK16" i="54"/>
  <c r="BE15" i="54"/>
  <c r="BG13" i="54"/>
  <c r="BM28" i="54"/>
  <c r="BL24" i="54"/>
  <c r="BH15" i="54"/>
  <c r="BH25" i="54"/>
  <c r="BN25" i="54"/>
  <c r="BM25" i="54"/>
  <c r="BK24" i="54"/>
  <c r="BG25" i="54"/>
  <c r="BN23" i="54"/>
  <c r="BM23" i="54"/>
  <c r="BL23" i="54"/>
  <c r="BJ25" i="54"/>
  <c r="BK13" i="54"/>
  <c r="BH16" i="54"/>
  <c r="BE14" i="54"/>
  <c r="BM15" i="54"/>
  <c r="BL15" i="54"/>
  <c r="BM5" i="54"/>
  <c r="BJ15" i="54"/>
  <c r="BI14" i="54"/>
  <c r="BG24" i="54"/>
  <c r="BF24" i="54"/>
  <c r="BC13" i="54"/>
  <c r="BN28" i="54"/>
  <c r="BN24" i="54"/>
  <c r="BM24" i="54"/>
  <c r="BK25" i="54"/>
  <c r="BJ23" i="54"/>
  <c r="BF25" i="54"/>
  <c r="BE24" i="54"/>
  <c r="BE25" i="54"/>
  <c r="BD13" i="54"/>
  <c r="AZ13" i="54"/>
  <c r="BL28" i="54"/>
  <c r="AH32" i="53" s="1"/>
  <c r="BN14" i="54"/>
  <c r="BM16" i="54"/>
  <c r="BJ28" i="54"/>
  <c r="BI24" i="54"/>
  <c r="BH24" i="54"/>
  <c r="BE13" i="54"/>
  <c r="BK23" i="54"/>
  <c r="BB13" i="54"/>
  <c r="BI25" i="54"/>
  <c r="BA13" i="54"/>
  <c r="BK6" i="54"/>
  <c r="CO6" i="54"/>
  <c r="BJ12" i="54"/>
  <c r="CN12" i="54"/>
  <c r="BF6" i="54"/>
  <c r="CJ6" i="54"/>
  <c r="BA6" i="54"/>
  <c r="CE6" i="54"/>
  <c r="AY23" i="54"/>
  <c r="CC23" i="54"/>
  <c r="AW7" i="54"/>
  <c r="CA7" i="54"/>
  <c r="AR15" i="54"/>
  <c r="BV15" i="54"/>
  <c r="AS4" i="54"/>
  <c r="BW4" i="54"/>
  <c r="AR12" i="54"/>
  <c r="BV12" i="54"/>
  <c r="AT7" i="54"/>
  <c r="BX7" i="54"/>
  <c r="AM3" i="54"/>
  <c r="BQ3" i="54"/>
  <c r="AO30" i="54"/>
  <c r="BS30" i="54"/>
  <c r="AK17" i="54"/>
  <c r="BO17" i="54"/>
  <c r="AL17" i="54"/>
  <c r="AO17" i="54"/>
  <c r="AQ17" i="54"/>
  <c r="AR17" i="54"/>
  <c r="AS17" i="54"/>
  <c r="AT17" i="54"/>
  <c r="AU17" i="54"/>
  <c r="AV17" i="54"/>
  <c r="AW17" i="54"/>
  <c r="AX17" i="54"/>
  <c r="AY17" i="54"/>
  <c r="AZ17" i="54"/>
  <c r="BA17" i="54"/>
  <c r="BB17" i="54"/>
  <c r="BC17" i="54"/>
  <c r="BD17" i="54"/>
  <c r="BE17" i="54"/>
  <c r="BF17" i="54"/>
  <c r="BG17" i="54"/>
  <c r="BH17" i="54"/>
  <c r="BI17" i="54"/>
  <c r="BJ17" i="54"/>
  <c r="BK17" i="54"/>
  <c r="BL17" i="54"/>
  <c r="BM17" i="54"/>
  <c r="BN17" i="54"/>
  <c r="BO21" i="54"/>
  <c r="AK21" i="54"/>
  <c r="AL21" i="54"/>
  <c r="AM21" i="54"/>
  <c r="AN21" i="54"/>
  <c r="AO21" i="54"/>
  <c r="AP21" i="54"/>
  <c r="AQ21" i="54"/>
  <c r="AR21" i="54"/>
  <c r="AS21" i="54"/>
  <c r="AU21" i="54"/>
  <c r="AT21" i="54"/>
  <c r="AV21" i="54"/>
  <c r="AW21" i="54"/>
  <c r="AX21" i="54"/>
  <c r="AY21" i="54"/>
  <c r="AZ21" i="54"/>
  <c r="BA21" i="54"/>
  <c r="BB21" i="54"/>
  <c r="BC21" i="54"/>
  <c r="BE21" i="54"/>
  <c r="BF21" i="54"/>
  <c r="BG21" i="54"/>
  <c r="BH21" i="54"/>
  <c r="BJ21" i="54"/>
  <c r="BI21" i="54"/>
  <c r="BK21" i="54"/>
  <c r="BL21" i="54"/>
  <c r="BM21" i="54"/>
  <c r="BO16" i="54"/>
  <c r="AK16" i="54"/>
  <c r="AL16" i="54"/>
  <c r="AM16" i="54"/>
  <c r="AN16" i="54"/>
  <c r="AP16" i="54"/>
  <c r="AQ16" i="54"/>
  <c r="AR16" i="54"/>
  <c r="AS16" i="54"/>
  <c r="AT16" i="54"/>
  <c r="AU16" i="54"/>
  <c r="AV16" i="54"/>
  <c r="AW16" i="54"/>
  <c r="AX16" i="54"/>
  <c r="AY16" i="54"/>
  <c r="BA16" i="54"/>
  <c r="BB16" i="54"/>
  <c r="BD16" i="54"/>
  <c r="BE16" i="54"/>
  <c r="BF16" i="54"/>
  <c r="BG16" i="54"/>
  <c r="BI16" i="54"/>
  <c r="BL16" i="54"/>
  <c r="BN16" i="54"/>
  <c r="BI6" i="54"/>
  <c r="CM6" i="54"/>
  <c r="BE6" i="54"/>
  <c r="CI6" i="54"/>
  <c r="BE7" i="54"/>
  <c r="CI7" i="54"/>
  <c r="AZ12" i="54"/>
  <c r="CD12" i="54"/>
  <c r="BA24" i="54"/>
  <c r="CE24" i="54"/>
  <c r="AX6" i="54"/>
  <c r="CB6" i="54"/>
  <c r="AV18" i="54"/>
  <c r="BZ18" i="54"/>
  <c r="AU19" i="54"/>
  <c r="BY19" i="54"/>
  <c r="AN17" i="54"/>
  <c r="BR17" i="54"/>
  <c r="AQ4" i="54"/>
  <c r="BU4" i="54"/>
  <c r="AO5" i="54"/>
  <c r="BS5" i="54"/>
  <c r="AK19" i="54"/>
  <c r="BO19" i="54"/>
  <c r="AL19" i="54"/>
  <c r="AM19" i="54"/>
  <c r="AN19" i="54"/>
  <c r="AO19" i="54"/>
  <c r="AP19" i="54"/>
  <c r="AQ19" i="54"/>
  <c r="AS19" i="54"/>
  <c r="AT19" i="54"/>
  <c r="AV19" i="54"/>
  <c r="AW19" i="54"/>
  <c r="AY19" i="54"/>
  <c r="AZ19" i="54"/>
  <c r="BA19" i="54"/>
  <c r="BB19" i="54"/>
  <c r="BC19" i="54"/>
  <c r="BD19" i="54"/>
  <c r="BE19" i="54"/>
  <c r="BF19" i="54"/>
  <c r="BI19" i="54"/>
  <c r="BH19" i="54"/>
  <c r="BJ19" i="54"/>
  <c r="BK19" i="54"/>
  <c r="BL19" i="54"/>
  <c r="AN30" i="54"/>
  <c r="BR30" i="54"/>
  <c r="AN8" i="54"/>
  <c r="BR8" i="54"/>
  <c r="BO18" i="54"/>
  <c r="AK18" i="54"/>
  <c r="AM18" i="54"/>
  <c r="AL18" i="54"/>
  <c r="AN18" i="54"/>
  <c r="AO18" i="54"/>
  <c r="AP18" i="54"/>
  <c r="AQ18" i="54"/>
  <c r="AR18" i="54"/>
  <c r="AT18" i="54"/>
  <c r="AS18" i="54"/>
  <c r="AU18" i="54"/>
  <c r="AW18" i="54"/>
  <c r="AX18" i="54"/>
  <c r="AY18" i="54"/>
  <c r="AZ18" i="54"/>
  <c r="BA18" i="54"/>
  <c r="BB18" i="54"/>
  <c r="BC18" i="54"/>
  <c r="BD18" i="54"/>
  <c r="BF18" i="54"/>
  <c r="BG18" i="54"/>
  <c r="BH18" i="54"/>
  <c r="BI18" i="54"/>
  <c r="BJ18" i="54"/>
  <c r="BK18" i="54"/>
  <c r="BL18" i="54"/>
  <c r="BM18" i="54"/>
  <c r="BN18" i="54"/>
  <c r="AK13" i="54"/>
  <c r="BO13" i="54"/>
  <c r="CS13" i="54" s="1"/>
  <c r="AN13" i="53" s="1"/>
  <c r="AS13" i="53" s="1"/>
  <c r="AL13" i="54"/>
  <c r="AM13" i="54"/>
  <c r="AN13" i="54"/>
  <c r="AO13" i="54"/>
  <c r="AP13" i="54"/>
  <c r="AQ13" i="54"/>
  <c r="AR13" i="54"/>
  <c r="AS13" i="54"/>
  <c r="AT13" i="54"/>
  <c r="AU13" i="54"/>
  <c r="AV13" i="54"/>
  <c r="AW13" i="54"/>
  <c r="AX13" i="54"/>
  <c r="AY13" i="54"/>
  <c r="BO27" i="54"/>
  <c r="AK27" i="54"/>
  <c r="AL27" i="54"/>
  <c r="AM27" i="54"/>
  <c r="AN27" i="54"/>
  <c r="AO27" i="54"/>
  <c r="AQ27" i="54"/>
  <c r="AR27" i="54"/>
  <c r="AS27" i="54"/>
  <c r="AU27" i="54"/>
  <c r="AT27" i="54"/>
  <c r="AV27" i="54"/>
  <c r="AW27" i="54"/>
  <c r="AX27" i="54"/>
  <c r="AY27" i="54"/>
  <c r="AZ27" i="54"/>
  <c r="BA27" i="54"/>
  <c r="BB27" i="54"/>
  <c r="BC27" i="54"/>
  <c r="BD27" i="54"/>
  <c r="BE27" i="54"/>
  <c r="BF27" i="54"/>
  <c r="BG27" i="54"/>
  <c r="BH27" i="54"/>
  <c r="BI27" i="54"/>
  <c r="BJ27" i="54"/>
  <c r="BK27" i="54"/>
  <c r="BL27" i="54"/>
  <c r="AH31" i="53" s="1"/>
  <c r="BM27" i="54"/>
  <c r="BN27" i="54"/>
  <c r="BH6" i="54"/>
  <c r="CL6" i="54"/>
  <c r="BG6" i="54"/>
  <c r="CK6" i="54"/>
  <c r="AZ5" i="54"/>
  <c r="CD5" i="54"/>
  <c r="AW6" i="54"/>
  <c r="CA6" i="54"/>
  <c r="AV6" i="54"/>
  <c r="BZ6" i="54"/>
  <c r="AR19" i="54"/>
  <c r="BV19" i="54"/>
  <c r="AS14" i="54"/>
  <c r="BW14" i="54"/>
  <c r="AP27" i="54"/>
  <c r="BT27" i="54"/>
  <c r="AP14" i="54"/>
  <c r="BT14" i="54"/>
  <c r="BO3" i="54"/>
  <c r="AK3" i="54"/>
  <c r="AL3" i="54"/>
  <c r="AN3" i="54"/>
  <c r="AO3" i="54"/>
  <c r="AP3" i="54"/>
  <c r="AQ3" i="54"/>
  <c r="AR3" i="54"/>
  <c r="AS3" i="54"/>
  <c r="AT3" i="54"/>
  <c r="AU3" i="54"/>
  <c r="AV3" i="54"/>
  <c r="AW3" i="54"/>
  <c r="AX3" i="54"/>
  <c r="AY3" i="54"/>
  <c r="AZ3" i="54"/>
  <c r="BA3" i="54"/>
  <c r="BB3" i="54"/>
  <c r="BC3" i="54"/>
  <c r="BD3" i="54"/>
  <c r="BE3" i="54"/>
  <c r="BF3" i="54"/>
  <c r="BG3" i="54"/>
  <c r="BH3" i="54"/>
  <c r="BI3" i="54"/>
  <c r="BJ3" i="54"/>
  <c r="AH3" i="53" s="1"/>
  <c r="BK3" i="54"/>
  <c r="BL3" i="54"/>
  <c r="BM3" i="54"/>
  <c r="BN3" i="54"/>
  <c r="AN29" i="54"/>
  <c r="BR29" i="54"/>
  <c r="BO11" i="54"/>
  <c r="AK11" i="54"/>
  <c r="AL11" i="54"/>
  <c r="AM11" i="54"/>
  <c r="AN11" i="54"/>
  <c r="AO11" i="54"/>
  <c r="AQ11" i="54"/>
  <c r="AR11" i="54"/>
  <c r="AS11" i="54"/>
  <c r="AT11" i="54"/>
  <c r="AU11" i="54"/>
  <c r="AV11" i="54"/>
  <c r="AW11" i="54"/>
  <c r="AX11" i="54"/>
  <c r="AY11" i="54"/>
  <c r="AZ11" i="54"/>
  <c r="BA11" i="54"/>
  <c r="BB11" i="54"/>
  <c r="AH11" i="53" s="1"/>
  <c r="BC11" i="54"/>
  <c r="BD11" i="54"/>
  <c r="BE11" i="54"/>
  <c r="BF11" i="54"/>
  <c r="BG11" i="54"/>
  <c r="BH11" i="54"/>
  <c r="BI11" i="54"/>
  <c r="BJ11" i="54"/>
  <c r="BK11" i="54"/>
  <c r="BL11" i="54"/>
  <c r="BM11" i="54"/>
  <c r="BN11" i="54"/>
  <c r="BO20" i="54"/>
  <c r="CS20" i="54" s="1"/>
  <c r="AK20" i="54"/>
  <c r="AL20" i="54"/>
  <c r="AM20" i="54"/>
  <c r="AN20" i="54"/>
  <c r="AO20" i="54"/>
  <c r="AP20" i="54"/>
  <c r="AQ20" i="54"/>
  <c r="AR20" i="54"/>
  <c r="AS20" i="54"/>
  <c r="AH20" i="53" s="1"/>
  <c r="AT20" i="54"/>
  <c r="AU20" i="54"/>
  <c r="AV20" i="54"/>
  <c r="AW20" i="54"/>
  <c r="AX20" i="54"/>
  <c r="AY20" i="54"/>
  <c r="AZ20" i="54"/>
  <c r="BA20" i="54"/>
  <c r="BB20" i="54"/>
  <c r="BC20" i="54"/>
  <c r="BD20" i="54"/>
  <c r="BE20" i="54"/>
  <c r="BF20" i="54"/>
  <c r="BG20" i="54"/>
  <c r="BH20" i="54"/>
  <c r="BI20" i="54"/>
  <c r="BJ20" i="54"/>
  <c r="BK20" i="54"/>
  <c r="BL20" i="54"/>
  <c r="BM20" i="54"/>
  <c r="BN20" i="54"/>
  <c r="BO26" i="54"/>
  <c r="CS26" i="54" s="1"/>
  <c r="AK26" i="54"/>
  <c r="AL26" i="54"/>
  <c r="AM26" i="54"/>
  <c r="AN26" i="54"/>
  <c r="AO26" i="54"/>
  <c r="AP26" i="54"/>
  <c r="AQ26" i="54"/>
  <c r="AR26" i="54"/>
  <c r="AT26" i="54"/>
  <c r="AS26" i="54"/>
  <c r="AU26" i="54"/>
  <c r="AV26" i="54"/>
  <c r="AW26" i="54"/>
  <c r="AX26" i="54"/>
  <c r="AY26" i="54"/>
  <c r="AZ26" i="54"/>
  <c r="BA26" i="54"/>
  <c r="BB26" i="54"/>
  <c r="BC26" i="54"/>
  <c r="BD26" i="54"/>
  <c r="BE26" i="54"/>
  <c r="BF26" i="54"/>
  <c r="BG26" i="54"/>
  <c r="BH26" i="54"/>
  <c r="BI26" i="54"/>
  <c r="BJ26" i="54"/>
  <c r="BK26" i="54"/>
  <c r="BL26" i="54"/>
  <c r="BM26" i="54"/>
  <c r="BN26" i="54"/>
  <c r="AK30" i="54"/>
  <c r="BO30" i="54"/>
  <c r="AL30" i="54"/>
  <c r="AM30" i="54"/>
  <c r="AQ30" i="54"/>
  <c r="AR30" i="54"/>
  <c r="AS30" i="54"/>
  <c r="AT30" i="54"/>
  <c r="AV30" i="54"/>
  <c r="AU30" i="54"/>
  <c r="AW30" i="54"/>
  <c r="AX30" i="54"/>
  <c r="AY30" i="54"/>
  <c r="AZ30" i="54"/>
  <c r="BA30" i="54"/>
  <c r="BB30" i="54"/>
  <c r="BC30" i="54"/>
  <c r="BD30" i="54"/>
  <c r="BE30" i="54"/>
  <c r="BF30" i="54"/>
  <c r="BG30" i="54"/>
  <c r="BH30" i="54"/>
  <c r="BI30" i="54"/>
  <c r="BJ30" i="54"/>
  <c r="BK30" i="54"/>
  <c r="BL30" i="54"/>
  <c r="AH34" i="53" s="1"/>
  <c r="BM30" i="54"/>
  <c r="BN30" i="54"/>
  <c r="BH7" i="54"/>
  <c r="CL7" i="54"/>
  <c r="BC6" i="54"/>
  <c r="CG6" i="54"/>
  <c r="AV7" i="54"/>
  <c r="BY7" i="54"/>
  <c r="AQ24" i="54"/>
  <c r="BU24" i="54"/>
  <c r="AN15" i="54"/>
  <c r="BR15" i="54"/>
  <c r="AO16" i="54"/>
  <c r="BS16" i="54"/>
  <c r="AN14" i="54"/>
  <c r="BR14" i="54"/>
  <c r="AM4" i="54"/>
  <c r="BQ4" i="54"/>
  <c r="AK10" i="54"/>
  <c r="BO10" i="54"/>
  <c r="AL10" i="54"/>
  <c r="AN10" i="54"/>
  <c r="AO10" i="54"/>
  <c r="AQ10" i="54"/>
  <c r="AR10" i="54"/>
  <c r="AS10" i="54"/>
  <c r="AT10" i="54"/>
  <c r="AU10" i="54"/>
  <c r="AV10" i="54"/>
  <c r="AW10" i="54"/>
  <c r="AX10" i="54"/>
  <c r="AY10" i="54"/>
  <c r="AZ10" i="54"/>
  <c r="BA10" i="54"/>
  <c r="BB10" i="54"/>
  <c r="BC10" i="54"/>
  <c r="BD10" i="54"/>
  <c r="BE10" i="54"/>
  <c r="BF10" i="54"/>
  <c r="BG10" i="54"/>
  <c r="BH10" i="54"/>
  <c r="BI10" i="54"/>
  <c r="BJ10" i="54"/>
  <c r="BK10" i="54"/>
  <c r="BL10" i="54"/>
  <c r="BM10" i="54"/>
  <c r="AH10" i="53" s="1"/>
  <c r="BN10" i="54"/>
  <c r="BO9" i="54"/>
  <c r="CS9" i="54" s="1"/>
  <c r="AK9" i="54"/>
  <c r="AL9" i="54"/>
  <c r="AM9" i="54"/>
  <c r="AN9" i="54"/>
  <c r="AO9" i="54"/>
  <c r="AP9" i="54"/>
  <c r="AQ9" i="54"/>
  <c r="AR9" i="54"/>
  <c r="AS9" i="54"/>
  <c r="AT9" i="54"/>
  <c r="AU9" i="54"/>
  <c r="AV9" i="54"/>
  <c r="AW9" i="54"/>
  <c r="AX9" i="54"/>
  <c r="AY9" i="54"/>
  <c r="AZ9" i="54"/>
  <c r="BA9" i="54"/>
  <c r="BB9" i="54"/>
  <c r="BC9" i="54"/>
  <c r="BD9" i="54"/>
  <c r="BE9" i="54"/>
  <c r="BF9" i="54"/>
  <c r="BG9" i="54"/>
  <c r="BH9" i="54"/>
  <c r="BI9" i="54"/>
  <c r="BJ9" i="54"/>
  <c r="BK9" i="54"/>
  <c r="BL9" i="54"/>
  <c r="AH9" i="53" s="1"/>
  <c r="BM9" i="54"/>
  <c r="BN9" i="54"/>
  <c r="AK14" i="54"/>
  <c r="BO14" i="54"/>
  <c r="AM14" i="54"/>
  <c r="AL14" i="54"/>
  <c r="AR14" i="54"/>
  <c r="AT14" i="54"/>
  <c r="AV14" i="54"/>
  <c r="AW14" i="54"/>
  <c r="AH14" i="53" s="1"/>
  <c r="AU14" i="54"/>
  <c r="AX14" i="54"/>
  <c r="AZ14" i="54"/>
  <c r="BA14" i="54"/>
  <c r="BB14" i="54"/>
  <c r="BC14" i="54"/>
  <c r="BD14" i="54"/>
  <c r="BF14" i="54"/>
  <c r="BG14" i="54"/>
  <c r="BH14" i="54"/>
  <c r="BJ14" i="54"/>
  <c r="BK14" i="54"/>
  <c r="BL14" i="54"/>
  <c r="BI12" i="54"/>
  <c r="CM12" i="54"/>
  <c r="BC15" i="54"/>
  <c r="CG15" i="54"/>
  <c r="BB24" i="54"/>
  <c r="CF24" i="54"/>
  <c r="AY14" i="54"/>
  <c r="CC14" i="54"/>
  <c r="AP11" i="54"/>
  <c r="BT11" i="54"/>
  <c r="AP6" i="54"/>
  <c r="BT6" i="54"/>
  <c r="AP30" i="54"/>
  <c r="BT30" i="54"/>
  <c r="AP4" i="54"/>
  <c r="BT4" i="54"/>
  <c r="BO12" i="54"/>
  <c r="AK12" i="54"/>
  <c r="AM12" i="54"/>
  <c r="AN12" i="54"/>
  <c r="AO12" i="54"/>
  <c r="AP12" i="54"/>
  <c r="AT12" i="54"/>
  <c r="AU12" i="54"/>
  <c r="AY12" i="54"/>
  <c r="BA12" i="54"/>
  <c r="BB12" i="54"/>
  <c r="AH12" i="53" s="1"/>
  <c r="BC12" i="54"/>
  <c r="BF12" i="54"/>
  <c r="BG12" i="54"/>
  <c r="BL12" i="54"/>
  <c r="BN12" i="54"/>
  <c r="BO4" i="54"/>
  <c r="AK4" i="54"/>
  <c r="AL4" i="54"/>
  <c r="AN4" i="54"/>
  <c r="AR4" i="54"/>
  <c r="AT4" i="54"/>
  <c r="AU4" i="54"/>
  <c r="AV4" i="54"/>
  <c r="AW4" i="54"/>
  <c r="AX4" i="54"/>
  <c r="AY4" i="54"/>
  <c r="AZ4" i="54"/>
  <c r="BA4" i="54"/>
  <c r="BB4" i="54"/>
  <c r="BC4" i="54"/>
  <c r="BD4" i="54"/>
  <c r="BE4" i="54"/>
  <c r="BF4" i="54"/>
  <c r="BG4" i="54"/>
  <c r="BH4" i="54"/>
  <c r="BI4" i="54"/>
  <c r="BJ4" i="54"/>
  <c r="BK4" i="54"/>
  <c r="BL4" i="54"/>
  <c r="AH4" i="53" s="1"/>
  <c r="BM4" i="54"/>
  <c r="BN4" i="54"/>
  <c r="BO7" i="54"/>
  <c r="AK7" i="54"/>
  <c r="AL7" i="54"/>
  <c r="AM7" i="54"/>
  <c r="AN7" i="54"/>
  <c r="AO7" i="54"/>
  <c r="AR7" i="54"/>
  <c r="AQ7" i="54"/>
  <c r="AS7" i="54"/>
  <c r="AU7" i="54"/>
  <c r="AX7" i="54"/>
  <c r="AY7" i="54"/>
  <c r="AZ7" i="54"/>
  <c r="BA7" i="54"/>
  <c r="BC7" i="54"/>
  <c r="BF7" i="54"/>
  <c r="BG7" i="54"/>
  <c r="BI7" i="54"/>
  <c r="BK7" i="54"/>
  <c r="BJ7" i="54"/>
  <c r="BL7" i="54"/>
  <c r="AH7" i="53" s="1"/>
  <c r="BM7" i="54"/>
  <c r="BN19" i="54"/>
  <c r="BN21" i="54"/>
  <c r="CR21" i="54"/>
  <c r="BD7" i="54"/>
  <c r="CH7" i="54"/>
  <c r="BC16" i="54"/>
  <c r="CG16" i="54"/>
  <c r="AX12" i="54"/>
  <c r="CB12" i="54"/>
  <c r="AZ16" i="54"/>
  <c r="CD16" i="54"/>
  <c r="AS6" i="54"/>
  <c r="BW6" i="54"/>
  <c r="AR25" i="54"/>
  <c r="BV25" i="54"/>
  <c r="AQ12" i="54"/>
  <c r="BU12" i="54"/>
  <c r="AM10" i="54"/>
  <c r="BQ10" i="54"/>
  <c r="AP7" i="54"/>
  <c r="BT7" i="54"/>
  <c r="AK15" i="54"/>
  <c r="BO15" i="54"/>
  <c r="AL15" i="54"/>
  <c r="AM15" i="54"/>
  <c r="AO15" i="54"/>
  <c r="AP15" i="54"/>
  <c r="AQ15" i="54"/>
  <c r="AS15" i="54"/>
  <c r="AT15" i="54"/>
  <c r="AU15" i="54"/>
  <c r="AV15" i="54"/>
  <c r="AW15" i="54"/>
  <c r="AX15" i="54"/>
  <c r="AY15" i="54"/>
  <c r="AZ15" i="54"/>
  <c r="BA15" i="54"/>
  <c r="BB15" i="54"/>
  <c r="BD15" i="54"/>
  <c r="BF15" i="54"/>
  <c r="BI15" i="54"/>
  <c r="BK15" i="54"/>
  <c r="AL12" i="54"/>
  <c r="BP12" i="54"/>
  <c r="BO8" i="54"/>
  <c r="AK8" i="54"/>
  <c r="AL8" i="54"/>
  <c r="AM8" i="54"/>
  <c r="AO8" i="54"/>
  <c r="AR8" i="54"/>
  <c r="AQ8" i="54"/>
  <c r="AS8" i="54"/>
  <c r="AT8" i="54"/>
  <c r="AV8" i="54"/>
  <c r="AU8" i="54"/>
  <c r="AW8" i="54"/>
  <c r="AX8" i="54"/>
  <c r="AY8" i="54"/>
  <c r="AZ8" i="54"/>
  <c r="BB8" i="54"/>
  <c r="BA8" i="54"/>
  <c r="BC8" i="54"/>
  <c r="BD8" i="54"/>
  <c r="BE8" i="54"/>
  <c r="BF8" i="54"/>
  <c r="BG8" i="54"/>
  <c r="BH8" i="54"/>
  <c r="BI8" i="54"/>
  <c r="BJ8" i="54"/>
  <c r="BK8" i="54"/>
  <c r="BL8" i="54"/>
  <c r="AH8" i="53" s="1"/>
  <c r="BM8" i="54"/>
  <c r="BN8" i="54"/>
  <c r="BK12" i="54"/>
  <c r="CO12" i="54"/>
  <c r="BB7" i="54"/>
  <c r="CF7" i="54"/>
  <c r="AX19" i="54"/>
  <c r="CB19" i="54"/>
  <c r="AW12" i="54"/>
  <c r="CA12" i="54"/>
  <c r="AT5" i="54"/>
  <c r="BW5" i="54"/>
  <c r="AS23" i="54"/>
  <c r="BW23" i="54"/>
  <c r="AP5" i="54"/>
  <c r="BT5" i="54"/>
  <c r="AO4" i="54"/>
  <c r="BS4" i="54"/>
  <c r="BO5" i="54"/>
  <c r="AK5" i="54"/>
  <c r="AL5" i="54"/>
  <c r="AN5" i="54"/>
  <c r="AM5" i="54"/>
  <c r="AQ5" i="54"/>
  <c r="AR5" i="54"/>
  <c r="AS5" i="54"/>
  <c r="AU5" i="54"/>
  <c r="AV5" i="54"/>
  <c r="AW5" i="54"/>
  <c r="AX5" i="54"/>
  <c r="AY5" i="54"/>
  <c r="BA5" i="54"/>
  <c r="BB5" i="54"/>
  <c r="BD5" i="54"/>
  <c r="BC5" i="54"/>
  <c r="BE5" i="54"/>
  <c r="BF5" i="54"/>
  <c r="BG5" i="54"/>
  <c r="BH5" i="54"/>
  <c r="BI5" i="54"/>
  <c r="BJ5" i="54"/>
  <c r="AH5" i="53" s="1"/>
  <c r="BK5" i="54"/>
  <c r="BL5" i="54"/>
  <c r="BN5" i="54"/>
  <c r="AL6" i="54"/>
  <c r="BP6" i="54"/>
  <c r="BO23" i="54"/>
  <c r="AK23" i="54"/>
  <c r="AL23" i="54"/>
  <c r="AM23" i="54"/>
  <c r="AN23" i="54"/>
  <c r="AO23" i="54"/>
  <c r="AP23" i="54"/>
  <c r="AQ23" i="54"/>
  <c r="AR23" i="54"/>
  <c r="AU23" i="54"/>
  <c r="AT23" i="54"/>
  <c r="AV23" i="54"/>
  <c r="AW23" i="54"/>
  <c r="AX23" i="54"/>
  <c r="AZ23" i="54"/>
  <c r="BB23" i="54"/>
  <c r="BA23" i="54"/>
  <c r="BC23" i="54"/>
  <c r="BD23" i="54"/>
  <c r="BF23" i="54"/>
  <c r="BE23" i="54"/>
  <c r="BH23" i="54"/>
  <c r="BG23" i="54"/>
  <c r="BI23" i="54"/>
  <c r="AK22" i="54"/>
  <c r="BO22" i="54"/>
  <c r="CS22" i="54" s="1"/>
  <c r="AL22" i="54"/>
  <c r="AM22" i="54"/>
  <c r="AN22" i="54"/>
  <c r="AO22" i="54"/>
  <c r="AP22" i="54"/>
  <c r="AQ22" i="54"/>
  <c r="AR22" i="54"/>
  <c r="AS22" i="54"/>
  <c r="AU22" i="54"/>
  <c r="AT22" i="54"/>
  <c r="AV22" i="54"/>
  <c r="AW22" i="54"/>
  <c r="AX22" i="54"/>
  <c r="AY22" i="54"/>
  <c r="AZ22" i="54"/>
  <c r="BA22" i="54"/>
  <c r="BB22" i="54"/>
  <c r="BC22" i="54"/>
  <c r="BD22" i="54"/>
  <c r="BE22" i="54"/>
  <c r="BF22" i="54"/>
  <c r="BG22" i="54"/>
  <c r="BH22" i="54"/>
  <c r="BI22" i="54"/>
  <c r="BJ22" i="54"/>
  <c r="BK22" i="54"/>
  <c r="BL22" i="54"/>
  <c r="BM22" i="54"/>
  <c r="BN22" i="54"/>
  <c r="BM12" i="54"/>
  <c r="CQ12" i="54"/>
  <c r="BN7" i="54"/>
  <c r="CR7" i="54"/>
  <c r="BH12" i="54"/>
  <c r="CL12" i="54"/>
  <c r="BE12" i="54"/>
  <c r="CI12" i="54"/>
  <c r="BD12" i="54"/>
  <c r="CH12" i="54"/>
  <c r="BD21" i="54"/>
  <c r="CH21" i="54"/>
  <c r="AY6" i="54"/>
  <c r="CC6" i="54"/>
  <c r="AV12" i="54"/>
  <c r="BZ12" i="54"/>
  <c r="AS12" i="54"/>
  <c r="BW12" i="54"/>
  <c r="AH15" i="53" s="1"/>
  <c r="AP17" i="54"/>
  <c r="BT17" i="54"/>
  <c r="AS24" i="54"/>
  <c r="BW24" i="54"/>
  <c r="AP10" i="54"/>
  <c r="BT10" i="54"/>
  <c r="AM17" i="54"/>
  <c r="BQ17" i="54"/>
  <c r="AQ14" i="54"/>
  <c r="BU14" i="54"/>
  <c r="AP8" i="54"/>
  <c r="BT8" i="54"/>
  <c r="AO29" i="54"/>
  <c r="BS29" i="54"/>
  <c r="AO14" i="54"/>
  <c r="BS14" i="54"/>
  <c r="BO6" i="54"/>
  <c r="AK6" i="54"/>
  <c r="AM6" i="54"/>
  <c r="AN6" i="54"/>
  <c r="AO6" i="54"/>
  <c r="AQ6" i="54"/>
  <c r="AR6" i="54"/>
  <c r="AT6" i="54"/>
  <c r="AU6" i="54"/>
  <c r="AZ6" i="54"/>
  <c r="BB6" i="54"/>
  <c r="BD6" i="54"/>
  <c r="BJ6" i="54"/>
  <c r="AH6" i="53" s="1"/>
  <c r="BL6" i="54"/>
  <c r="BM6" i="54"/>
  <c r="BN6" i="54"/>
  <c r="AK28" i="54"/>
  <c r="BO28" i="54"/>
  <c r="CS28" i="54" s="1"/>
  <c r="AL28" i="54"/>
  <c r="AM28" i="54"/>
  <c r="AN28" i="54"/>
  <c r="AO28" i="54"/>
  <c r="AP28" i="54"/>
  <c r="AQ28" i="54"/>
  <c r="AR28" i="54"/>
  <c r="AT28" i="54"/>
  <c r="AS28" i="54"/>
  <c r="AU28" i="54"/>
  <c r="AV28" i="54"/>
  <c r="AW28" i="54"/>
  <c r="AX28" i="54"/>
  <c r="AY28" i="54"/>
  <c r="AZ28" i="54"/>
  <c r="BA28" i="54"/>
  <c r="BB28" i="54"/>
  <c r="BC28" i="54"/>
  <c r="BD28" i="54"/>
  <c r="BE28" i="54"/>
  <c r="BF28" i="54"/>
  <c r="BG28" i="54"/>
  <c r="BH28" i="54"/>
  <c r="BI28" i="54"/>
  <c r="BO24" i="54"/>
  <c r="AK24" i="54"/>
  <c r="AL24" i="54"/>
  <c r="AM24" i="54"/>
  <c r="AN24" i="54"/>
  <c r="AP24" i="54"/>
  <c r="AO24" i="54"/>
  <c r="AR24" i="54"/>
  <c r="AT24" i="54"/>
  <c r="AU24" i="54"/>
  <c r="AV24" i="54"/>
  <c r="AW24" i="54"/>
  <c r="AY24" i="54"/>
  <c r="AX24" i="54"/>
  <c r="AZ24" i="54"/>
  <c r="BC24" i="54"/>
  <c r="BD24" i="54"/>
  <c r="BO25" i="54"/>
  <c r="AK25" i="54"/>
  <c r="AL25" i="54"/>
  <c r="AM25" i="54"/>
  <c r="AN25" i="54"/>
  <c r="AO25" i="54"/>
  <c r="AP25" i="54"/>
  <c r="AQ25" i="54"/>
  <c r="AS25" i="54"/>
  <c r="AU25" i="54"/>
  <c r="AT25" i="54"/>
  <c r="AV25" i="54"/>
  <c r="AW25" i="54"/>
  <c r="AX25" i="54"/>
  <c r="AY25" i="54"/>
  <c r="AZ25" i="54"/>
  <c r="BA25" i="54"/>
  <c r="BB25" i="54"/>
  <c r="BC25" i="54"/>
  <c r="BD25" i="54"/>
  <c r="AK29" i="54"/>
  <c r="BO29" i="54"/>
  <c r="AL29" i="54"/>
  <c r="AM29" i="54"/>
  <c r="AP29" i="54"/>
  <c r="AQ29" i="54"/>
  <c r="AR29" i="54"/>
  <c r="AS29" i="54"/>
  <c r="AT29" i="54"/>
  <c r="AU29" i="54"/>
  <c r="AV29" i="54"/>
  <c r="AW29" i="54"/>
  <c r="AX29" i="54"/>
  <c r="AY29" i="54"/>
  <c r="AZ29" i="54"/>
  <c r="BA29" i="54"/>
  <c r="BB29" i="54"/>
  <c r="BC29" i="54"/>
  <c r="BD29" i="54"/>
  <c r="BE29" i="54"/>
  <c r="BF29" i="54"/>
  <c r="BG29" i="54"/>
  <c r="BH29" i="54"/>
  <c r="BI29" i="54"/>
  <c r="BJ29" i="54"/>
  <c r="BK29" i="54"/>
  <c r="BL29" i="54"/>
  <c r="AH33" i="53" s="1"/>
  <c r="BM29" i="54"/>
  <c r="BN29" i="54"/>
  <c r="BN15" i="54"/>
  <c r="BM19" i="54"/>
  <c r="AH23" i="53" s="1"/>
  <c r="AH30" i="53" l="1"/>
  <c r="AH27" i="53"/>
  <c r="AH25" i="53"/>
  <c r="AH21" i="53"/>
  <c r="AN32" i="53"/>
  <c r="CS3" i="54"/>
  <c r="AN3" i="53" s="1"/>
  <c r="AS3" i="53" s="1"/>
  <c r="L3" i="62" s="1"/>
  <c r="AH19" i="53"/>
  <c r="AH18" i="53"/>
  <c r="AH29" i="53"/>
  <c r="AH16" i="53"/>
  <c r="AH28" i="53"/>
  <c r="AH22" i="53"/>
  <c r="AH24" i="53"/>
  <c r="AH17" i="53"/>
  <c r="AN9" i="53"/>
  <c r="AS9" i="53" s="1"/>
  <c r="L9" i="62" s="1"/>
  <c r="CS18" i="54"/>
  <c r="CS27" i="54"/>
  <c r="AN31" i="53" s="1"/>
  <c r="CS23" i="54"/>
  <c r="CS29" i="54"/>
  <c r="AN33" i="53" s="1"/>
  <c r="AS33" i="53" s="1"/>
  <c r="L35" i="62" s="1"/>
  <c r="CS6" i="54"/>
  <c r="CS30" i="54"/>
  <c r="AN34" i="53" s="1"/>
  <c r="AS34" i="53" s="1"/>
  <c r="L36" i="62" s="1"/>
  <c r="CS7" i="54"/>
  <c r="CS4" i="54"/>
  <c r="CS15" i="54"/>
  <c r="CS25" i="54"/>
  <c r="CS5" i="54"/>
  <c r="CS24" i="54"/>
  <c r="CS12" i="54"/>
  <c r="CS10" i="54"/>
  <c r="CS11" i="54"/>
  <c r="CS16" i="54"/>
  <c r="AN19" i="53" s="1"/>
  <c r="CS17" i="54"/>
  <c r="CS8" i="54"/>
  <c r="CS19" i="54"/>
  <c r="CS14" i="54"/>
  <c r="CS21" i="54"/>
  <c r="AN20" i="53" s="1"/>
  <c r="AS20" i="53" s="1"/>
  <c r="AN27" i="53" l="1"/>
  <c r="AS27" i="53" s="1"/>
  <c r="AN16" i="53"/>
  <c r="AN22" i="53"/>
  <c r="AS22" i="53" s="1"/>
  <c r="AN24" i="53"/>
  <c r="AS24" i="53" s="1"/>
  <c r="AN23" i="53"/>
  <c r="AS23" i="53" s="1"/>
  <c r="AN26" i="53"/>
  <c r="AS26" i="53" s="1"/>
  <c r="AN28" i="53"/>
  <c r="AS28" i="53" s="1"/>
  <c r="AN25" i="53"/>
  <c r="AS25" i="53" s="1"/>
  <c r="AN11" i="53"/>
  <c r="AS11" i="53" s="1"/>
  <c r="AN15" i="53"/>
  <c r="AS15" i="53" s="1"/>
  <c r="AN12" i="53"/>
  <c r="AS12" i="53" s="1"/>
  <c r="AN17" i="53"/>
  <c r="AS17" i="53" s="1"/>
  <c r="AN14" i="53"/>
  <c r="AS14" i="53" s="1"/>
  <c r="AN30" i="53"/>
  <c r="AS30" i="53" s="1"/>
  <c r="AN8" i="53"/>
  <c r="AS8" i="53" s="1"/>
  <c r="L8" i="62" s="1"/>
  <c r="AN4" i="53"/>
  <c r="AS4" i="53" s="1"/>
  <c r="L4" i="62" s="1"/>
  <c r="AN21" i="53"/>
  <c r="AS21" i="53" s="1"/>
  <c r="AS16" i="53"/>
  <c r="L13" i="62" s="1"/>
  <c r="AN18" i="53"/>
  <c r="AS18" i="53" s="1"/>
  <c r="AN7" i="53"/>
  <c r="AN10" i="53"/>
  <c r="AS10" i="53" s="1"/>
  <c r="L10" i="62" s="1"/>
  <c r="AN6" i="53"/>
  <c r="AS6" i="53" s="1"/>
  <c r="L6" i="62" s="1"/>
  <c r="AN29" i="53"/>
  <c r="AS29" i="53" s="1"/>
  <c r="AN5" i="53"/>
  <c r="AS5" i="53" s="1"/>
  <c r="L5" i="62" s="1"/>
  <c r="AS32" i="53"/>
  <c r="L34" i="62" s="1"/>
  <c r="AS19" i="53"/>
  <c r="AS31" i="53"/>
  <c r="L33" i="62" s="1"/>
  <c r="L24" i="62" l="1"/>
  <c r="L23" i="62"/>
  <c r="AS7" i="53"/>
  <c r="L7" i="62" s="1"/>
  <c r="L11" i="62"/>
  <c r="L30" i="62"/>
  <c r="L29" i="62"/>
  <c r="L19" i="62"/>
  <c r="L14" i="62"/>
  <c r="L12" i="62"/>
  <c r="L17" i="62"/>
  <c r="L18" i="62"/>
  <c r="L21" i="62"/>
  <c r="L16" i="62"/>
  <c r="L22" i="62"/>
  <c r="L28" i="62"/>
  <c r="L32" i="62"/>
  <c r="L15" i="62"/>
  <c r="L27" i="62"/>
  <c r="L31" i="62"/>
  <c r="L26" i="62"/>
  <c r="L25" i="62"/>
  <c r="L20" i="62"/>
</calcChain>
</file>

<file path=xl/comments1.xml><?xml version="1.0" encoding="utf-8"?>
<comments xmlns="http://schemas.openxmlformats.org/spreadsheetml/2006/main">
  <authors>
    <author>Autor</author>
  </authors>
  <commentList>
    <comment ref="G11" authorId="0" shapeId="0">
      <text>
        <r>
          <rPr>
            <b/>
            <sz val="9"/>
            <color indexed="81"/>
            <rFont val="Segoe UI"/>
            <family val="2"/>
            <charset val="238"/>
          </rPr>
          <t>Autor:</t>
        </r>
        <r>
          <rPr>
            <sz val="9"/>
            <color indexed="81"/>
            <rFont val="Segoe UI"/>
            <family val="2"/>
            <charset val="238"/>
          </rPr>
          <t xml:space="preserve">
V BCR pocitane s 50 mil</t>
        </r>
      </text>
    </comment>
    <comment ref="G13" authorId="0" shapeId="0">
      <text>
        <r>
          <rPr>
            <b/>
            <sz val="9"/>
            <color indexed="81"/>
            <rFont val="Segoe UI"/>
            <family val="2"/>
            <charset val="238"/>
          </rPr>
          <t>Autor:</t>
        </r>
        <r>
          <rPr>
            <sz val="9"/>
            <color indexed="81"/>
            <rFont val="Segoe UI"/>
            <family val="2"/>
            <charset val="238"/>
          </rPr>
          <t xml:space="preserve">
*Pôvodne  odhadovaná cena 5 000 000 upravená  v zmysle rozpočtu spracovaného k projektu pre stavebné povolenie  na 6 500 000</t>
        </r>
      </text>
    </comment>
    <comment ref="G14" authorId="0" shapeId="0">
      <text>
        <r>
          <rPr>
            <b/>
            <sz val="9"/>
            <color indexed="81"/>
            <rFont val="Segoe UI"/>
            <family val="2"/>
            <charset val="238"/>
          </rPr>
          <t>Autor:</t>
        </r>
        <r>
          <rPr>
            <sz val="9"/>
            <color indexed="81"/>
            <rFont val="Segoe UI"/>
            <family val="2"/>
            <charset val="238"/>
          </rPr>
          <t xml:space="preserve">
*Pôvodne  odhadovaná cena 4 000 000 upravená  v zmysle rozpočtu spracovaného k projektu pre stavebné povolenie  na 7 500 000</t>
        </r>
      </text>
    </comment>
    <comment ref="K16" authorId="0" shapeId="0">
      <text>
        <r>
          <rPr>
            <b/>
            <sz val="9"/>
            <color indexed="81"/>
            <rFont val="Segoe UI"/>
            <family val="2"/>
            <charset val="238"/>
          </rPr>
          <t>Autor:</t>
        </r>
        <r>
          <rPr>
            <sz val="9"/>
            <color indexed="81"/>
            <rFont val="Segoe UI"/>
            <family val="2"/>
            <charset val="238"/>
          </rPr>
          <t xml:space="preserve">
Áno pre všetkých</t>
        </r>
      </text>
    </comment>
    <comment ref="K17" authorId="0" shapeId="0">
      <text>
        <r>
          <rPr>
            <b/>
            <sz val="9"/>
            <color indexed="81"/>
            <rFont val="Segoe UI"/>
            <family val="2"/>
            <charset val="238"/>
          </rPr>
          <t>Autor:</t>
        </r>
        <r>
          <rPr>
            <sz val="9"/>
            <color indexed="81"/>
            <rFont val="Segoe UI"/>
            <family val="2"/>
            <charset val="238"/>
          </rPr>
          <t xml:space="preserve">
Áno pre všetkých</t>
        </r>
      </text>
    </comment>
  </commentList>
</comments>
</file>

<file path=xl/comments2.xml><?xml version="1.0" encoding="utf-8"?>
<comments xmlns="http://schemas.openxmlformats.org/spreadsheetml/2006/main">
  <authors>
    <author>Autor</author>
  </authors>
  <commentList>
    <comment ref="H20" authorId="0" shapeId="0">
      <text>
        <r>
          <rPr>
            <sz val="9"/>
            <color indexed="81"/>
            <rFont val="Segoe UI"/>
            <family val="2"/>
            <charset val="238"/>
          </rPr>
          <t xml:space="preserve">Cena vrátane 5 ročného servisu. MF oprávnené náklady       24 543 330
</t>
        </r>
      </text>
    </comment>
    <comment ref="H37" authorId="0" shapeId="0">
      <text>
        <r>
          <rPr>
            <sz val="9"/>
            <color indexed="81"/>
            <rFont val="Segoe UI"/>
            <family val="2"/>
            <charset val="238"/>
          </rPr>
          <t>Vyvedenie el. výkonu    2 000 000, MF oprávnené náklady       12 654 755</t>
        </r>
      </text>
    </comment>
    <comment ref="AD37" authorId="0" shapeId="0">
      <text>
        <r>
          <rPr>
            <b/>
            <sz val="9"/>
            <color indexed="81"/>
            <rFont val="Segoe UI"/>
            <family val="2"/>
            <charset val="238"/>
          </rPr>
          <t>Autor:</t>
        </r>
        <r>
          <rPr>
            <sz val="9"/>
            <color indexed="81"/>
            <rFont val="Segoe UI"/>
            <family val="2"/>
            <charset val="238"/>
          </rPr>
          <t xml:space="preserve">
výnosy z predaja elektrickej energie cca 1 339 703 €</t>
        </r>
      </text>
    </comment>
    <comment ref="Y39" authorId="0" shapeId="0">
      <text>
        <r>
          <rPr>
            <b/>
            <sz val="9"/>
            <color indexed="81"/>
            <rFont val="Segoe UI"/>
            <family val="2"/>
            <charset val="238"/>
          </rPr>
          <t>Autor:</t>
        </r>
        <r>
          <rPr>
            <sz val="9"/>
            <color indexed="81"/>
            <rFont val="Segoe UI"/>
            <family val="2"/>
            <charset val="238"/>
          </rPr>
          <t xml:space="preserve">
(nemusí mať dopad na cenu pre odberateľov - individuálna cena)</t>
        </r>
      </text>
    </comment>
    <comment ref="AD39" authorId="0" shapeId="0">
      <text>
        <r>
          <rPr>
            <b/>
            <sz val="9"/>
            <color indexed="81"/>
            <rFont val="Segoe UI"/>
            <family val="2"/>
            <charset val="238"/>
          </rPr>
          <t>Autor:</t>
        </r>
        <r>
          <rPr>
            <sz val="9"/>
            <color indexed="81"/>
            <rFont val="Segoe UI"/>
            <family val="2"/>
            <charset val="238"/>
          </rPr>
          <t xml:space="preserve">
ročná úspora na nižššom nákupe plynu v dôsledku zvýšenia účinnosti nových kotlov z 82% na 93,1%, ročný odpis 30 000 €
(predpoklad individuálne dohodnutej ceny nižšej ako schválená ÚRSO</t>
        </r>
      </text>
    </comment>
  </commentList>
</comments>
</file>

<file path=xl/comments3.xml><?xml version="1.0" encoding="utf-8"?>
<comments xmlns="http://schemas.openxmlformats.org/spreadsheetml/2006/main">
  <authors>
    <author>Autor</author>
  </authors>
  <commentList>
    <comment ref="L2" authorId="0" shapeId="0">
      <text>
        <r>
          <rPr>
            <b/>
            <sz val="9"/>
            <color indexed="81"/>
            <rFont val="Segoe UI"/>
            <family val="2"/>
            <charset val="238"/>
          </rPr>
          <t>Autor:</t>
        </r>
        <r>
          <rPr>
            <sz val="9"/>
            <color indexed="81"/>
            <rFont val="Segoe UI"/>
            <family val="2"/>
            <charset val="238"/>
          </rPr>
          <t xml:space="preserve">
ak ma investicia zivostnost 30r tak BCR pre 30r ak 20r tak pre 20r</t>
        </r>
      </text>
    </comment>
    <comment ref="F20" authorId="0" shapeId="0">
      <text>
        <r>
          <rPr>
            <sz val="9"/>
            <color indexed="81"/>
            <rFont val="Segoe UI"/>
            <family val="2"/>
            <charset val="238"/>
          </rPr>
          <t xml:space="preserve">Cena vrátane 5 ročného servisu. MF oprávnené náklady       24 543 330
</t>
        </r>
      </text>
    </comment>
    <comment ref="F37" authorId="0" shapeId="0">
      <text>
        <r>
          <rPr>
            <sz val="9"/>
            <color indexed="81"/>
            <rFont val="Segoe UI"/>
            <family val="2"/>
            <charset val="238"/>
          </rPr>
          <t>Vyvedenie el. výkonu    2 000 000, MF oprávnené náklady       12 654 755</t>
        </r>
      </text>
    </comment>
  </commentList>
</comments>
</file>

<file path=xl/comments4.xml><?xml version="1.0" encoding="utf-8"?>
<comments xmlns="http://schemas.openxmlformats.org/spreadsheetml/2006/main">
  <authors>
    <author>Autor</author>
  </authors>
  <commentList>
    <comment ref="L2" authorId="0" shapeId="0">
      <text>
        <r>
          <rPr>
            <b/>
            <sz val="9"/>
            <color indexed="81"/>
            <rFont val="Segoe UI"/>
            <family val="2"/>
            <charset val="238"/>
          </rPr>
          <t>Autor:</t>
        </r>
        <r>
          <rPr>
            <sz val="9"/>
            <color indexed="81"/>
            <rFont val="Segoe UI"/>
            <family val="2"/>
            <charset val="238"/>
          </rPr>
          <t xml:space="preserve">
ak ma investicia zivostnost 30r tak BCR pre 30r ak 20r tak pre 20r</t>
        </r>
      </text>
    </comment>
  </commentList>
</comments>
</file>

<file path=xl/comments5.xml><?xml version="1.0" encoding="utf-8"?>
<comments xmlns="http://schemas.openxmlformats.org/spreadsheetml/2006/main">
  <authors>
    <author>Autor</author>
  </authors>
  <commentList>
    <comment ref="C142" authorId="0" shapeId="0">
      <text>
        <r>
          <rPr>
            <b/>
            <sz val="9"/>
            <color indexed="81"/>
            <rFont val="Segoe UI"/>
            <family val="2"/>
            <charset val="238"/>
          </rPr>
          <t>Autor:</t>
        </r>
        <r>
          <rPr>
            <sz val="9"/>
            <color indexed="81"/>
            <rFont val="Segoe UI"/>
            <family val="2"/>
            <charset val="238"/>
          </rPr>
          <t xml:space="preserve">
aritmetický priemer</t>
        </r>
      </text>
    </comment>
    <comment ref="C150" authorId="0" shapeId="0">
      <text>
        <r>
          <rPr>
            <b/>
            <sz val="9"/>
            <color indexed="81"/>
            <rFont val="Segoe UI"/>
            <family val="2"/>
            <charset val="238"/>
          </rPr>
          <t>Autor:</t>
        </r>
        <r>
          <rPr>
            <sz val="9"/>
            <color indexed="81"/>
            <rFont val="Segoe UI"/>
            <family val="2"/>
            <charset val="238"/>
          </rPr>
          <t xml:space="preserve">
aritmetický priemer</t>
        </r>
      </text>
    </comment>
  </commentList>
</comments>
</file>

<file path=xl/comments6.xml><?xml version="1.0" encoding="utf-8"?>
<comments xmlns="http://schemas.openxmlformats.org/spreadsheetml/2006/main">
  <authors>
    <author>Autor</author>
  </authors>
  <commentList>
    <comment ref="G20" authorId="0" shapeId="0">
      <text>
        <r>
          <rPr>
            <b/>
            <sz val="9"/>
            <color indexed="81"/>
            <rFont val="Segoe UI"/>
            <family val="2"/>
            <charset val="238"/>
          </rPr>
          <t>Autor:</t>
        </r>
        <r>
          <rPr>
            <sz val="9"/>
            <color indexed="81"/>
            <rFont val="Segoe UI"/>
            <family val="2"/>
            <charset val="238"/>
          </rPr>
          <t xml:space="preserve">
*Pôvodne  odhadovaná cena 5 000 000 upravená  v zmysle rozpočtu spracovaného k projektu pre stavebné povolenie  na 6 500 000</t>
        </r>
      </text>
    </comment>
    <comment ref="G21" authorId="0" shapeId="0">
      <text>
        <r>
          <rPr>
            <b/>
            <sz val="9"/>
            <color indexed="81"/>
            <rFont val="Segoe UI"/>
            <family val="2"/>
            <charset val="238"/>
          </rPr>
          <t>Autor:</t>
        </r>
        <r>
          <rPr>
            <sz val="9"/>
            <color indexed="81"/>
            <rFont val="Segoe UI"/>
            <family val="2"/>
            <charset val="238"/>
          </rPr>
          <t xml:space="preserve">
*Pôvodne  odhadovaná cena 4 000 000 upravená  v zmysle rozpočtu spracovaného k projektu pre stavebné povolenie  na 7 500 000</t>
        </r>
      </text>
    </comment>
    <comment ref="K23" authorId="0" shapeId="0">
      <text>
        <r>
          <rPr>
            <b/>
            <sz val="9"/>
            <color indexed="81"/>
            <rFont val="Segoe UI"/>
            <family val="2"/>
            <charset val="238"/>
          </rPr>
          <t>Autor:</t>
        </r>
        <r>
          <rPr>
            <sz val="9"/>
            <color indexed="81"/>
            <rFont val="Segoe UI"/>
            <family val="2"/>
            <charset val="238"/>
          </rPr>
          <t xml:space="preserve">
Áno pre všetkých</t>
        </r>
      </text>
    </comment>
    <comment ref="K24" authorId="0" shapeId="0">
      <text>
        <r>
          <rPr>
            <b/>
            <sz val="9"/>
            <color indexed="81"/>
            <rFont val="Segoe UI"/>
            <family val="2"/>
            <charset val="238"/>
          </rPr>
          <t>Autor:</t>
        </r>
        <r>
          <rPr>
            <sz val="9"/>
            <color indexed="81"/>
            <rFont val="Segoe UI"/>
            <family val="2"/>
            <charset val="238"/>
          </rPr>
          <t xml:space="preserve">
Áno pre všetkých</t>
        </r>
      </text>
    </comment>
    <comment ref="D26" authorId="0" shapeId="0">
      <text>
        <r>
          <rPr>
            <sz val="11"/>
            <color theme="1"/>
            <rFont val="Calibri"/>
            <family val="2"/>
            <scheme val="minor"/>
          </rPr>
          <t>[Zreťazený komentár]
Vaša verzia programu Excel vám umožňuje čítať tento zreťazený komentár, avšak akékoľvek jeho zmeny sa odstránia, ak sa súbor otvorí v novšej verzii programu Excel. Ďalšie informácie: https://go.microsoft.com/fwlink/?linkid=870924
Komentár:
    Prebieha výber dodávateľa</t>
        </r>
      </text>
    </comment>
    <comment ref="D27" authorId="0" shapeId="0">
      <text>
        <r>
          <rPr>
            <sz val="11"/>
            <color theme="1"/>
            <rFont val="Calibri"/>
            <family val="2"/>
            <scheme val="minor"/>
          </rPr>
          <t>[Zreťazený komentár]
Vaša verzia programu Excel vám umožňuje čítať tento zreťazený komentár, avšak akékoľvek jeho zmeny sa odstránia, ak sa súbor otvorí v novšej verzii programu Excel. Ďalšie informácie: https://go.microsoft.com/fwlink/?linkid=870924
Komentár:
    Už v procese výstavby</t>
        </r>
      </text>
    </comment>
  </commentList>
</comments>
</file>

<file path=xl/sharedStrings.xml><?xml version="1.0" encoding="utf-8"?>
<sst xmlns="http://schemas.openxmlformats.org/spreadsheetml/2006/main" count="2544" uniqueCount="580">
  <si>
    <t>Fond Obnovy 2022 - 2030</t>
  </si>
  <si>
    <t>Životnosť</t>
  </si>
  <si>
    <t>Čistý dopad na množstvo emisií ( aj negatívny )  (tony/rok)</t>
  </si>
  <si>
    <t>Čistá zmena spotreby komunálneho odpadu (tony/rok)</t>
  </si>
  <si>
    <t>Jedná sa o úplnú dekarbonizáciu? (ÁNO/NIE)</t>
  </si>
  <si>
    <t>Dodatočné dopady pri nerealizácii projektu (udržateľnosť výroby)</t>
  </si>
  <si>
    <t>Zmena výrobných nákladov po realizácii projektu (EUR/rok)</t>
  </si>
  <si>
    <t>Iné predpokladané finančné dopady (EUR/rok)</t>
  </si>
  <si>
    <t>Iné nefinančné dopady (popis)</t>
  </si>
  <si>
    <t>P.č.</t>
  </si>
  <si>
    <t>Názov predkladateľa investície</t>
  </si>
  <si>
    <t xml:space="preserve">Konkrétne umiestnenie investície </t>
  </si>
  <si>
    <t>Názov projektu</t>
  </si>
  <si>
    <t>Súhrnný opis investície</t>
  </si>
  <si>
    <t>Priority</t>
  </si>
  <si>
    <t>Celková hodnota investície
EUR</t>
  </si>
  <si>
    <t>Predpokladaný zdroj financovania</t>
  </si>
  <si>
    <t>Časový rámec
(začiatok-koniec)</t>
  </si>
  <si>
    <t>Investičná oblasť</t>
  </si>
  <si>
    <t>KOMENTÁR MH</t>
  </si>
  <si>
    <t>Predpokladaný koniec životnosti aktuálnej produkčnej kapacity (rok)</t>
  </si>
  <si>
    <t>Predpokladaná životnosť novej investície (roky)</t>
  </si>
  <si>
    <t>Hrozia v prípade neralizácie projektu rozsiahle spoločnenské škody? (ak áno, aké)</t>
  </si>
  <si>
    <t>oxidy dusíka-NOX</t>
  </si>
  <si>
    <t>Oxid siričitý-SO2</t>
  </si>
  <si>
    <t>Jemné tuhé častice-PM2.5 mimo mesta</t>
  </si>
  <si>
    <t>Jemné tuhé častice-PM2.5-okolie mesta</t>
  </si>
  <si>
    <t>Jemné tuhé častice-PM2.5-mesto</t>
  </si>
  <si>
    <t>Nemetánové prchavé organické látky-NMVOC</t>
  </si>
  <si>
    <t>Oxid uhličitý-CO2</t>
  </si>
  <si>
    <t>Iné ( treba dopísať )</t>
  </si>
  <si>
    <t>Kumulatívna čistá zmena cien tepla pre všetkých odberateľov (EUR/rok)</t>
  </si>
  <si>
    <t>Počet zasiahnutých odberateľov (domácnosti a firmy)</t>
  </si>
  <si>
    <t xml:space="preserve">Čistá zmena nákladov na opravy, odstávky a pod (EUR/rok) </t>
  </si>
  <si>
    <t>Čistý dopad na výsledné množstvo generovaného tepla ( môže byť aj negatívny )  (MWh)</t>
  </si>
  <si>
    <t xml:space="preserve">Bratislavská teplárenská, a.s. </t>
  </si>
  <si>
    <t>Bratislava</t>
  </si>
  <si>
    <t>Modernizácia HV rozvodov CZT východ</t>
  </si>
  <si>
    <t>Modernizácia HV rozvodov CZT východ - Zníženie tepelných ztrát a zvýšenie energetickej účinnosti.</t>
  </si>
  <si>
    <t>85 % SIEA, 15 % úver</t>
  </si>
  <si>
    <t xml:space="preserve">energetika, modernizácia energetických sietí diaľkového vykurovania </t>
  </si>
  <si>
    <t>Poprosíme o vyplnenie po vzore Košíc a Žiliny</t>
  </si>
  <si>
    <t>2027-2030</t>
  </si>
  <si>
    <t>nie</t>
  </si>
  <si>
    <t xml:space="preserve">Predpokladá sa mirne zníženie cien tepla </t>
  </si>
  <si>
    <t>Mierne zníženie</t>
  </si>
  <si>
    <t>Pokles výroby tepla z titulu lepšej účinnosti rozvodo</t>
  </si>
  <si>
    <t>mierne zníženie</t>
  </si>
  <si>
    <t>zvýšenie spolahlivosti dodávky</t>
  </si>
  <si>
    <t>Modernizácia HV rozvodov CZT západ</t>
  </si>
  <si>
    <t>Modernizácia HV rozvodov CZT západ - Zníženie tepelných ztrát a zvýšenie energetickej účinnosti.</t>
  </si>
  <si>
    <t xml:space="preserve">modernizácia energetických sietí diaľkového vykurovania </t>
  </si>
  <si>
    <t>Zvýšenie spoľahlivosti dodávky tepla odberateľom</t>
  </si>
  <si>
    <t>Bratislava, Polianky</t>
  </si>
  <si>
    <t>Modernizácia zdroja Tp západ</t>
  </si>
  <si>
    <r>
      <t xml:space="preserve">Modernizácia zdroja Tp západ - Zvýšenie energetickej účinnosti, </t>
    </r>
    <r>
      <rPr>
        <sz val="11"/>
        <rFont val="Calibri"/>
        <family val="2"/>
        <charset val="238"/>
        <scheme val="minor"/>
      </rPr>
      <t>zníženie emisií CO2</t>
    </r>
    <r>
      <rPr>
        <sz val="11"/>
        <rFont val="Calibri"/>
        <family val="2"/>
        <scheme val="minor"/>
      </rPr>
      <t>, rozšírenie kombinovanej výroby tepla.</t>
    </r>
  </si>
  <si>
    <t>zlepšenie energetickej efektívnosti</t>
  </si>
  <si>
    <t xml:space="preserve">nová investícia </t>
  </si>
  <si>
    <t>zvýšená poruchovosť - prerušnie dodávok tepla</t>
  </si>
  <si>
    <t>zníženie strát o cca 4000MWh/rok</t>
  </si>
  <si>
    <t>zvýšenie účinnosti zdroja</t>
  </si>
  <si>
    <t>Bratislava, Patronka</t>
  </si>
  <si>
    <t>Modernizácia rozšírenia HV pre oblasť Patrónka</t>
  </si>
  <si>
    <r>
      <t xml:space="preserve">Modernizácia rozšírenia HV pre oblasť Patrónka - Zvýšenie účinosti systému CZT, </t>
    </r>
    <r>
      <rPr>
        <sz val="11"/>
        <color rgb="FFFF0000"/>
        <rFont val="Calibri"/>
        <family val="2"/>
        <charset val="238"/>
        <scheme val="minor"/>
      </rPr>
      <t>zníženie emisií CO2</t>
    </r>
    <r>
      <rPr>
        <sz val="11"/>
        <rFont val="Calibri"/>
        <family val="2"/>
        <scheme val="minor"/>
      </rPr>
      <t>.</t>
    </r>
  </si>
  <si>
    <t>Modernizácia zdroja TpV - KGJ, PK</t>
  </si>
  <si>
    <r>
      <t xml:space="preserve">Zvýšenie energetickej účinnosti, </t>
    </r>
    <r>
      <rPr>
        <sz val="11"/>
        <color rgb="FFFF0000"/>
        <rFont val="Calibri"/>
        <family val="2"/>
        <charset val="238"/>
        <scheme val="minor"/>
      </rPr>
      <t>zníženie emisií CO2</t>
    </r>
    <r>
      <rPr>
        <sz val="11"/>
        <rFont val="Calibri"/>
        <family val="2"/>
        <scheme val="minor"/>
      </rPr>
      <t>.</t>
    </r>
  </si>
  <si>
    <t>2022 - 2023</t>
  </si>
  <si>
    <t>energetika, modernizácia výroby tepla a EE, zlepšenie energetickej efektívnosti</t>
  </si>
  <si>
    <t>Predpokladá sa mirne zníženie cien tepla ,zvýši sa výroba el.energie</t>
  </si>
  <si>
    <t>zníženie strát o cca 3000MWh/r</t>
  </si>
  <si>
    <t xml:space="preserve">Rozvoj SCZT východ - Akumulátor tepla </t>
  </si>
  <si>
    <r>
      <t xml:space="preserve">Akumulácia tepla, možnosť optimalizácie výroby a odberu tepla a EE. Zvýšenie energetickej účinnosti, </t>
    </r>
    <r>
      <rPr>
        <sz val="11"/>
        <color rgb="FFFF0000"/>
        <rFont val="Calibri"/>
        <family val="2"/>
        <charset val="238"/>
        <scheme val="minor"/>
      </rPr>
      <t>zníženie emisií CO2</t>
    </r>
    <r>
      <rPr>
        <sz val="11"/>
        <rFont val="Calibri"/>
        <family val="2"/>
        <scheme val="minor"/>
      </rPr>
      <t xml:space="preserve">. </t>
    </r>
  </si>
  <si>
    <t>2022-2023</t>
  </si>
  <si>
    <t xml:space="preserve">energetika - uskladňovanie energie, zlepšenie energetickej efektívnosti, zníženie emisii </t>
  </si>
  <si>
    <t>zvýšenie spoľahlivosti dodávky tepla odberateľom</t>
  </si>
  <si>
    <t xml:space="preserve">Rozvoj SCZT západ - Akumulátor tepla </t>
  </si>
  <si>
    <t xml:space="preserve">Tepláreň Košice, a.s. </t>
  </si>
  <si>
    <t>Košice</t>
  </si>
  <si>
    <t>Rekonštrukcia vonkajších primárnych horúcovodných rozvodov sústavy CZT Košice (10 častí)</t>
  </si>
  <si>
    <t>Obnova SCZT  - výmena HV rozvodov cca. 15 km ( v piatich etapách)</t>
  </si>
  <si>
    <t>2022-2027</t>
  </si>
  <si>
    <t>energetika -  mod. en. sietí diaľkového vykurov.</t>
  </si>
  <si>
    <t>OK - skontrolovať znamienka (rast/pokes emisií a nákladov po realizácii projektu)</t>
  </si>
  <si>
    <t>2023- 2025</t>
  </si>
  <si>
    <t>78 000 domacností</t>
  </si>
  <si>
    <t>Geotermálny zdroj Košice</t>
  </si>
  <si>
    <t>Výstavba geotermálneho zdroja s dodávkou tepla do CZT Košice 60-80MWt</t>
  </si>
  <si>
    <t>95 % SIEA, 5 % úver</t>
  </si>
  <si>
    <t xml:space="preserve">energetika- výroba tepla z obnoviteľných zdrojov  </t>
  </si>
  <si>
    <t>Pokračování ve využívání fosilních paliv</t>
  </si>
  <si>
    <t>áno</t>
  </si>
  <si>
    <t>Realizace bezemisní technologie</t>
  </si>
  <si>
    <t>Ekologizácia kotla PK4n</t>
  </si>
  <si>
    <t xml:space="preserve">Denitrifikácia kotla PK4n , úprava kotla na čierne uhlie tak, aby mohol prevádzkovať 100 % na zemný plyn </t>
  </si>
  <si>
    <t xml:space="preserve">energetika - zlepšenie energetickej efektívnosti </t>
  </si>
  <si>
    <t>2027, rekonštrukcia - zmena palivovej základne</t>
  </si>
  <si>
    <t>negativní dopady do produkce emisí</t>
  </si>
  <si>
    <t>Rozvoj SCZT - akumulácia el. energie</t>
  </si>
  <si>
    <t>Akumulácia el. energie - možnosť vyššieho % využitia spaľovne a biomasy</t>
  </si>
  <si>
    <t xml:space="preserve">energetika  - uskladňovanie energie </t>
  </si>
  <si>
    <r>
      <t xml:space="preserve">OK - skontrolovať znamienka (rast/pokes emisií a nákladov po realizácii projektu) + </t>
    </r>
    <r>
      <rPr>
        <b/>
        <sz val="11"/>
        <rFont val="Calibri"/>
        <family val="2"/>
        <scheme val="minor"/>
      </rPr>
      <t>Poprosíme o odhad nákladov na "obnovu" investície po 11 rokoch</t>
    </r>
  </si>
  <si>
    <t>Tepláreň Košice, a.s. .</t>
  </si>
  <si>
    <t>Rozvoj SCZT - akumulácia tepla</t>
  </si>
  <si>
    <t>Akumulácia tepla - možnosť vyššieho % využitia spaľovne a biomasy</t>
  </si>
  <si>
    <t>Tepláreň Košice, a.s.</t>
  </si>
  <si>
    <t>Egologizácia SCZT - inštalácia tepelného čerp.</t>
  </si>
  <si>
    <t>Tepelné čerpadlo s výkonom cca. 10 MW</t>
  </si>
  <si>
    <t xml:space="preserve">energetika - výroba tepla z obnoviteľných zdrojov  </t>
  </si>
  <si>
    <t>Žilinská teplárenská, a.s.</t>
  </si>
  <si>
    <t>Žilina</t>
  </si>
  <si>
    <t>Nový zdroj (ZP)</t>
  </si>
  <si>
    <t>Náhrada uhlia za zemný plyn. Plynové motory - výroba tepla pre horúcovodnú sieť ( HV) , výroba el. energie.   Pomer výroby e.e. k teplu do HV prostredníctvom plynových motorov bude 1:1.</t>
  </si>
  <si>
    <t>Energetika, zlepšenie energetickej efektívnosti okrem energetickej efektívnosti súvisiacej s výrobou energie pomocou tuhých fosílnych palív,</t>
  </si>
  <si>
    <r>
      <t xml:space="preserve">OK - </t>
    </r>
    <r>
      <rPr>
        <b/>
        <sz val="11"/>
        <rFont val="Calibri"/>
        <family val="2"/>
        <scheme val="minor"/>
      </rPr>
      <t>je kumulatívna cena zmien tepla pre všetkých odberateľov  3,2 mil. EUR na rok (naše výpočty - 8 eur MWH*ročná produkcia ZT na úrovni ca 400 tis. MWH)?</t>
    </r>
  </si>
  <si>
    <t>neudržateľná cena tepla, pôvodný uhoľný zdroj neudržateľný svojím vplyvom na životné prostreddie</t>
  </si>
  <si>
    <t xml:space="preserve">zvýšenie cca o 8 EUR/MWH </t>
  </si>
  <si>
    <t>Nie je potrebné vypĺňať</t>
  </si>
  <si>
    <t>Multipalivový kotol  - spaľovanie biomasy a TAP</t>
  </si>
  <si>
    <t>Náhrada uhlia za uhlíkovo neutrálne palivo. Kotol na spaľovanie biomasy a TAP bude pripojený na jestvujúce rozvody hlavného výrobného bloku ŽT, a.s..Vybudovaním kotla na spaľovanie TAP sa zniži  závislosť tepelného zdroja na fosílnom palive, zníženie spotreby prírodných zdrojov, diverzifikácia palivovej základne.</t>
  </si>
  <si>
    <t>2024-2027</t>
  </si>
  <si>
    <t>Energetika, výroba a využívanie elektrickej energie z obnoviteľných zdrojov</t>
  </si>
  <si>
    <t>pri prevádzke iba TAP zdroja áno</t>
  </si>
  <si>
    <t>snížení skládkování, podpora cirkulární ekonomiky</t>
  </si>
  <si>
    <t>Vytesnenie pary III. etapa</t>
  </si>
  <si>
    <t>V dôsledku vytesnenia pary dôjde k zníženiu strát v rozvodoch, a zároveň, k zvýšeniu výroby elektriny.</t>
  </si>
  <si>
    <t>2022-2025</t>
  </si>
  <si>
    <t>Energetika, zlepšenia energetickej efektívnosti okrem energetickej efektívnosti súvisiacej s výrobou energie pomocou tuhých fosílnych palív</t>
  </si>
  <si>
    <t>OK.</t>
  </si>
  <si>
    <t xml:space="preserve">parná časť 2030 časť kondenzát na konci životnosti </t>
  </si>
  <si>
    <t>rozsiahle nie</t>
  </si>
  <si>
    <t>zníženie strát o cca 12 000MWh/rok</t>
  </si>
  <si>
    <t>Martinská teplárenská, a.s.</t>
  </si>
  <si>
    <t>mesto Martin</t>
  </si>
  <si>
    <t>Rekonštrukcia horúcovodov v meste Martin</t>
  </si>
  <si>
    <t>Pokračovanie v rekonštrukciách horúcovodov (napájač sídlisko Ľadoveň I.-V. etapa, sídlisko Podháj III.etapa aa ul. Golianova)</t>
  </si>
  <si>
    <t>modernizácia rozvodov tepla v sústave CZT Martin</t>
  </si>
  <si>
    <t>2030-2035</t>
  </si>
  <si>
    <t>NIE</t>
  </si>
  <si>
    <t>Udržanie ceny tepla možné mierne zníženie.</t>
  </si>
  <si>
    <t>Minimalizivanie nákladov na opravy</t>
  </si>
  <si>
    <t>Pokles výroby tepla z titulu lepšej účinnosti rozvodov</t>
  </si>
  <si>
    <t>Zníženie doplňovania systému.</t>
  </si>
  <si>
    <t>Zvolenská teplárenská a.s.</t>
  </si>
  <si>
    <t>Zvolen</t>
  </si>
  <si>
    <t>Rekonštrukcia rozvodov CZT - Sekier</t>
  </si>
  <si>
    <t>Rekonštrukcia samostatnej časti systému CZT - starých, opotrebovaných klasických izolovaných horúcovodných rozvodov v kanálovom prevevedení za predizolované potrubia v bezkanálovom uložení</t>
  </si>
  <si>
    <t>2022 - 2024</t>
  </si>
  <si>
    <t>Je jediným benefitom zámeru zabrániť haváriám?                          Odpoveď:Hlavný dôvod je eliminácia rizika z dôvodu nedodávok resp. výpadkov dodávky tepla pre obyvateľov v zimnou období. Ďalší benefit je zníženie množstva emisií o približne do 1%.</t>
  </si>
  <si>
    <t>áno - v prípade havárie v zimnom období hrozia rozsiahle materiálne škody na technických zariadeniach odberateľov tepla (zamrznutie sekundárnych rozvodov, škody v zásobovaných objektoch)</t>
  </si>
  <si>
    <r>
      <rPr>
        <b/>
        <sz val="11"/>
        <rFont val="Calibri"/>
        <family val="2"/>
        <scheme val="minor"/>
      </rPr>
      <t xml:space="preserve">Mierne zníženie </t>
    </r>
    <r>
      <rPr>
        <sz val="11"/>
        <rFont val="Calibri"/>
        <family val="2"/>
        <scheme val="minor"/>
      </rPr>
      <t xml:space="preserve">spôsobené predpokladanou úsporou strát pri rozvode tepla do 1,0 % z celkovej sučasnej dodávky tepla   </t>
    </r>
  </si>
  <si>
    <t>Po vylúčení uhlia ako paliva z mixu PZE sa nepredpokladá úspora pretože biomsa a ZPN sú považované za zdroje energie bez obsahu síry</t>
  </si>
  <si>
    <t>-</t>
  </si>
  <si>
    <t xml:space="preserve">Predpokladá sa mierne zníženie cien tepla </t>
  </si>
  <si>
    <t>VN sa mierne znížia</t>
  </si>
  <si>
    <t>Rekonštrukcia rozvodov CZT - Zlatý Potok</t>
  </si>
  <si>
    <t>Je jediným benefitom zámeru zabrániť haváriám?                        Odpoveď:Hlavný dôvod je eliminácia rizika z dôvodu nedodávok resp. výpadkov dodávky tepla pre obyvateľov v zimnou období. Ďalší benefit je zníženie množstva emisií o približne do 1%.</t>
  </si>
  <si>
    <t>áno - v prípade havárie v zimnom období hrozia rozsiahle spoločenské škody - na technických zariadeniach odberateľov tepla (zamrznutie sekundárnych rozvodov, škody v zásobovaných objektoch), hrozí aj priame ohrozenie životov, keďže odberateľom tepla je aj Nemocnica Zvolen</t>
  </si>
  <si>
    <t>Turbogenerátor 7,8 MW</t>
  </si>
  <si>
    <t>Výstavba turbogenerátora cca 7,8 MW - vysokoúčinná výroba elektriny a tepla</t>
  </si>
  <si>
    <t xml:space="preserve">zlepšenie energetickej efektívnosti </t>
  </si>
  <si>
    <r>
      <t xml:space="preserve">Skutočne je možné za investíciu 5 mil. možné získať 1,34 mil. Eur ročne na predaji elektriny bez iných dodatočných nákladov (ročný výnos 26%)?                                             Odpoveď: Aktuálna hodnota prínosu projektu je </t>
    </r>
    <r>
      <rPr>
        <b/>
        <sz val="11"/>
        <rFont val="Calibri"/>
        <family val="2"/>
        <scheme val="minor"/>
      </rPr>
      <t>1,03</t>
    </r>
    <r>
      <rPr>
        <sz val="11"/>
        <rFont val="Calibri"/>
        <family val="2"/>
        <scheme val="minor"/>
      </rPr>
      <t xml:space="preserve"> mil. EUR/rok. Pri hodnotení projektu TG ako samostatného riešenia,  je projekt ekonomicky veľmi efektívny, kedže investičné náročná súčasť zdroja KVET "parná výhrevňa" je už realizovaná. Cieľom projektu "Rekonštrukcie parnej výhrevne na zdroj KVET", je zvýšenie parametrov pary a doplnenie o TG. Predpokladaná výroba cca 30 000 MWh/rok pri uvažovanej pevnej výkupnej cene elektriny z OZE 74,30 €/MWh zabezpečí tržby cca 2,23 mil. EUR/rok, pričom zvýšené nákladov na palivo (DŠ) činí 0,7 mil. EUR/rok. Ostatné prevádzkové náklady tvoria cca 0,5 mil. EUR/rok. Produkovaný zisk umožní udržať konkurenčnú cenu tepla, ináč by sa cena tepla musela zvýšiť, to by ohrozilo konkurencieschopnosť ZvT, mohlo by to viesť k odpájaniu odberateľov od SCZT.  Investičný zámer je výsledkom procesu iniciovaného manažmentom ZvT ako výber najlepšieho technickéo riešenia zo Štúdie uskutočniteľnosti (FS).  </t>
    </r>
  </si>
  <si>
    <t xml:space="preserve">nie </t>
  </si>
  <si>
    <t xml:space="preserve">Zvýšenie emisií NOx je odpovedajúce zvýšeniu výroby tepla premeneného v režime VÚKVET (účinnosť 75 %) na elektrinu t.j. o cca 35 % </t>
  </si>
  <si>
    <t>zanedbateľné zvýšenie - výroby z biomasy - sulphur free</t>
  </si>
  <si>
    <t>zanedbateľné zvýšenie</t>
  </si>
  <si>
    <t>úspora CO2</t>
  </si>
  <si>
    <t>Mierne zvýšenie nákladov na opravy a udržiavanie</t>
  </si>
  <si>
    <t>bez zmeny</t>
  </si>
  <si>
    <t>výnosy z predaja elektrickej energie cca 1 339 703 €</t>
  </si>
  <si>
    <t xml:space="preserve">zvýšením celkovej účinnosti výroby dôjde k poklesu emisii vypúšťaných do ovzdušia </t>
  </si>
  <si>
    <t>Akumulátor tepla pre horúcovod</t>
  </si>
  <si>
    <t>Výstavba akumulačnej nádrže pre horúcovodný systém SCZT - dosiahnutie úspory v ekonomickom využití zdrojov tepla optimalizáciou radenia kotlov v teplotných špičkách.</t>
  </si>
  <si>
    <t>Z poskytnutých údajov nie sú zrejmé benefity investičného zámeru. Poprosíme o ich identifikáciu, prípadne numerické vyplnenie zmeny emisií a finančných benefitov.                 Odpoved: Zariadenie umožní nahradiť výrobu tepla počas výkonových špičiek na báze drahšieho ZPN výrobou na zdroji KVET s lacnejších DŠ a bez nákladov na emisné povolenky. Predpokladaná úspora CO2 je 3800 ton/rok.</t>
  </si>
  <si>
    <t>Intenzifikácia výroby elektriny v režime VÚKVET v čase špičiek</t>
  </si>
  <si>
    <t>Trnavská teplárenská, a.s.</t>
  </si>
  <si>
    <t>Trnava</t>
  </si>
  <si>
    <t>Rekonštrukcia potrubia (výmena izolácie)</t>
  </si>
  <si>
    <t>Rekonštrukcia potrubia v zmysle výmeny izolácie (degradácia, nedostatočná hrúbka pôvodnej izolácie pri výstavbe a pod.) môže znamenať úsporu na tepelných stratách do cca. 10 000 MWh nakúpeného tepla za rok.</t>
  </si>
  <si>
    <t>2023-2025</t>
  </si>
  <si>
    <t>Energetika, distribúcia tepla</t>
  </si>
  <si>
    <t>Je stlpec AC sumou úspor a odpisov zo stlpca AD? (19000=28000-9000?), alebo je to len zhoda okolností</t>
  </si>
  <si>
    <t xml:space="preserve">Nie </t>
  </si>
  <si>
    <t>ÁNO</t>
  </si>
  <si>
    <t>ročná úspora na nižššom nákupe tepla v dôsledku nižšších strát 28 000, ročný odpis 9 000 €</t>
  </si>
  <si>
    <t>Obnova záložnej plynovej kotolne: 3x HV kotol 22 MW, 1x HV kotol 12 MW</t>
  </si>
  <si>
    <t>Obnova dožitej plynovej kotolne, ktorá slúži ako záložný zdroj pre prípad výpadku JE Jaslovské Bohunice</t>
  </si>
  <si>
    <t>Energetika, výroba tepla</t>
  </si>
  <si>
    <t>Je možné kvanitifikovať ročnú úsporu nákupu plynu (keď nie v eurách, tak v m3). Poprosíme o kontrolu znamienka v stlpci AC</t>
  </si>
  <si>
    <t xml:space="preserve">Áno. V prípade nerealizácie príde Trnava o záložný zdroj. Tento je výslovne vyžadovaný v Energetickej koncepcii mesta </t>
  </si>
  <si>
    <t>ročná úspora na nižššom nákupe plynu v dôsledku zvýšenia účinnosti nových kotlov z 82% na 93,1%, ročný odpis 30 000 €</t>
  </si>
  <si>
    <t>PRAVIDLÁ</t>
  </si>
  <si>
    <t>Dopady na životné prostredie (tony/rok)</t>
  </si>
  <si>
    <t>pokles emisií záporné číslo, nárast kladné</t>
  </si>
  <si>
    <t>nárast spotreby komunálneho odpadu kladné číslo, pokles záporné</t>
  </si>
  <si>
    <t>Dopady investície na ceny</t>
  </si>
  <si>
    <t>Ročná kumulatívna zmena cien pre odberateľov</t>
  </si>
  <si>
    <t>pokles cien (úspora pre odberateľov) záporné číslo, nárast (dodatočné náklady pre odberateľov) kladné</t>
  </si>
  <si>
    <t>aktuálne nevstupuje do výpočtov ale je možné použitie pri výpočtoch v budúcnosti</t>
  </si>
  <si>
    <t>Finančné dopady investície</t>
  </si>
  <si>
    <t xml:space="preserve">Zmena nákladov na opravy, odstávky a pod (EUR/rok) </t>
  </si>
  <si>
    <t xml:space="preserve">pokles záporné číslo (úspora pre teplárne), nárast (dodatočné výdavky pre teplárne) kladné </t>
  </si>
  <si>
    <t>Iné predpokladané dopady na cash-flow  (EUR/rok)</t>
  </si>
  <si>
    <t>Zdroj</t>
  </si>
  <si>
    <t>Diskontná sadzba</t>
  </si>
  <si>
    <t>Diskontná sadzba pre hospodárstvo SR je povinná diskontná sadzba pre finančnú analýzu na úrovni 4 % a pre ekonomickú analýzu 5 %.</t>
  </si>
  <si>
    <t>Rámec na hodnotenie verejných investičných projektov v SR</t>
  </si>
  <si>
    <t xml:space="preserve">Sociálne diskontovanie a výpočet ekonomických ukazovateľov výkonnosti </t>
  </si>
  <si>
    <t>Sociálna diskontná sadzba, ktorá sa má použiť v ekonomickej analýze všetkých environmentálnych  investičných projektov, a ktorá predstavuje reálnu sociálnu diskontnú sadzbu, je 5,0%. Stavia na dlhodobom  raste reálneho hrubého domáceho produktu a odporúča ju Európska komisia. Akákoľvek použitá diskontná sadzba iná ako 5 % si vyžaduje dôkladné vysvetlenie.</t>
  </si>
  <si>
    <t>Príručka k analýze nákladov a prínosov environmentálnych projektov</t>
  </si>
  <si>
    <t>Znižovanie emisií skleníkových plynov a zlepšovanie kvality ovzdušia</t>
  </si>
  <si>
    <t>Rozdelené na sklenníkové plyny a emisie podľa Príručka k analýze nákladov a prínosov environmentálnych projektov, kapitola 2.3</t>
  </si>
  <si>
    <t xml:space="preserve"> Príručka k analýze nákladov a prínosov environmentálnych projektov</t>
  </si>
  <si>
    <t>Ekvivalent emisií (CO2e) použitie Potenciálov globálneho otepľovania ((Global Warming Potentials, skr. GWP)</t>
  </si>
  <si>
    <t>Skleníkové plyny iné ako CO2 sú prepočítané na CO2e vynásobením množstva emisií konkrétneho skleníkového plynu ekvivalentným faktorom GWP. Napr. ak GWP pre CO2 je 1, GWP pre CH4 je 34 a pre N2O je 298, znamená to že ich dopad na klímu je 34 resp. 298 krát väčší ako dopad toho istého množstva emisií CO2</t>
  </si>
  <si>
    <t xml:space="preserve">Rámec na hodnotenie verejných investičných 
projektov v SR
</t>
  </si>
  <si>
    <t>Pomer prínosov k nákladom (Benefits to Costs Ratio, skr. BCR)</t>
  </si>
  <si>
    <t>Patrí medzi indikátori ekonomickej návratnosti. Vyjadruje pomer medzi diskontovanými ekonomickými prínosmi a nákladmi.</t>
  </si>
  <si>
    <t>Čistá současná hodnota (Net Present Value, skr. NPV)</t>
  </si>
  <si>
    <t>Ukazovateľ používaný pre hodnotenie investícií. Vyjadruje koľko finančných prostriedkov prinesie daná investícia počas zvolenej doby životnosti.</t>
  </si>
  <si>
    <t>Cena elektriny</t>
  </si>
  <si>
    <t>Cena elektriny v analýze sa odvodzuje od ročnej ceny na PXE trhu pre Slovensko, aktuálnej v dobe prípravy analýzy, v €/MWh. Táto cena sa vynásobí 1,128 a následne sa k nej pripočítajú:
a) náklady na distribúciu,
b) odvod do Národného jadrového fondu,
c) cena systémových služieb,
d) tarifa za prevádzkovanie systému,
e) tarifa za straty</t>
  </si>
  <si>
    <t>Sociálna diskontná sadzba</t>
  </si>
  <si>
    <t>Úpravy vstupných dát/manuálny zásah</t>
  </si>
  <si>
    <t>Vstupné data/neprevzorcované, nakopírované</t>
  </si>
  <si>
    <t>Dopady investície na ceny tepla</t>
  </si>
  <si>
    <t>Kumulativy</t>
  </si>
  <si>
    <t>NPV</t>
  </si>
  <si>
    <t>Typ investície</t>
  </si>
  <si>
    <t>Priorita</t>
  </si>
  <si>
    <t>Ročná kumulatívna zmena cien pre odberateľov (EUR/rok)</t>
  </si>
  <si>
    <t>Iné predpokladané dopady na cash-flow (EUR/rok)</t>
  </si>
  <si>
    <t>Prechod na obnoviteľné zdroje energie</t>
  </si>
  <si>
    <t>Investície</t>
  </si>
  <si>
    <t>Emisie - C02 skleníkové plyny</t>
  </si>
  <si>
    <t>Emisie - ostatné skleníkové plyny látky znečisťujúce ovzdušie</t>
  </si>
  <si>
    <t>Komunálny odpad</t>
  </si>
  <si>
    <t>Zmena výrobných a prevádzkových nákladov po realizácii projektu</t>
  </si>
  <si>
    <t>BCR</t>
  </si>
  <si>
    <t xml:space="preserve">MHTH, a.s. - závod Bratislava </t>
  </si>
  <si>
    <t>Zokruhovanie Staré mesto II. etapa</t>
  </si>
  <si>
    <t>Rozvody</t>
  </si>
  <si>
    <t xml:space="preserve">Energetika - modernizácia energetických sietí diaľkového vykurovania </t>
  </si>
  <si>
    <t>Spoločenské škody nehrozia, pre MHTH hrozia ekonomické straty</t>
  </si>
  <si>
    <t>Prekládka HV DN 300 Mlynská dolina</t>
  </si>
  <si>
    <t>Modernizácia, skapacitnenie HV rozvodov CZT západ - Zníženie tepelných ztrát a zvýšenie energetickej účinnosti.</t>
  </si>
  <si>
    <t>eliminácia rizika z dôvodu nedodávok resp. výpadkov dodávky tepla pre obyvateľov v zimnou období</t>
  </si>
  <si>
    <t>Výstavba technológie na vysoko účinnú kombinovanú výrobu elektriny a tepla ako náhrady za súčasné zdroje v SCZT Západ</t>
  </si>
  <si>
    <t>Modernizácia zdroja Tp západ - Zvýšenie energetickej účinnosti, zníženie emisií CO2, rozšírenie kombinovanej výroby tepla.</t>
  </si>
  <si>
    <t>2024 - 2025</t>
  </si>
  <si>
    <t>Energetika - modernizácia výroby tepla a EE, zlepšenie energetickej efektívnosti</t>
  </si>
  <si>
    <t>Výstavba technológie navysoko účinnú kombinovanú výrobu elektriny a tepla ako náhrady za súčasné zdroje v SCZT Východ</t>
  </si>
  <si>
    <t>Zvýšenie energetickej účinnosti, zníženie emisií CO2.</t>
  </si>
  <si>
    <t>2024 - 2026</t>
  </si>
  <si>
    <t>Výmena tepelnej izolácie a oplechovania HV potrubí BA východ napájač JUH, Akumulácia tepelnej energie</t>
  </si>
  <si>
    <t xml:space="preserve">Akumulácia tepla, možnosť optimalizácie výroby a odberu tepla a EE. Zvýšenie energetickej účinnosti, zníženie emisií CO2. </t>
  </si>
  <si>
    <t>Výstavba technológie na vysoko účinnú kombinovanú výrobu elektriny a tepla ako náhrady za súčasné zdroje v SCZT Západ - Akumulácia</t>
  </si>
  <si>
    <t>Bratislava, Dúbravka</t>
  </si>
  <si>
    <t>Modernizácia rozšírenia HV pre oblasť Dúbravka</t>
  </si>
  <si>
    <t>Modernizácia  a rozšírenie HV pre oblasť Dúbravka (Agátová) - Zvýšenie účinosti systému CZT, zníženie emisií CO2.</t>
  </si>
  <si>
    <t>MHTH, a.s. - závod Košice</t>
  </si>
  <si>
    <t>85 % NFP z MF + 15 % úver &amp; vlastné zdroje</t>
  </si>
  <si>
    <t>Nie</t>
  </si>
  <si>
    <t>neudržateľná cena tepla, pôvodný uhoľný zdroj neudržateľný svojím vplyvom na životné prostredie</t>
  </si>
  <si>
    <t>Zvýšenie podielu využívania OZE</t>
  </si>
  <si>
    <t>2024-2025</t>
  </si>
  <si>
    <t xml:space="preserve">Energetika - uskladňovanie energie, zlepšenie energetickej efektívnosti, zníženie emisii </t>
  </si>
  <si>
    <t xml:space="preserve">Energetika - výroba tepla z obnoviteľných zdrojov  </t>
  </si>
  <si>
    <t>100 % vlastné zdroje &amp; úver</t>
  </si>
  <si>
    <t>némá vplyv</t>
  </si>
  <si>
    <t>MHTH, a.s. - závod Žilina</t>
  </si>
  <si>
    <t>Energetika -  výroba a využívanie elektrickej energie a tepla z obnoviteľných zdrojov</t>
  </si>
  <si>
    <t>Zníženie skládkovania, podpora cirkulární ekonomiky</t>
  </si>
  <si>
    <t xml:space="preserve">Vytesnenie pary II. etapa - Stavebné úpravy existujúcich rozvodov tepla a zmena média z parného na horúcovodné II. etapa – Vetva V2 (AUPARK – ŽT) </t>
  </si>
  <si>
    <t>MHTH, a.s. - závod Martin</t>
  </si>
  <si>
    <t>Martin</t>
  </si>
  <si>
    <t>Pokračovanie v rekonštrukciách horúcovodov (napájač sídlisko Ľadoveň III.-V. etapa, prepoj Juh - Ľadoveň, sídlisko Podháj III.etapa)</t>
  </si>
  <si>
    <t>Nová TG1 v závode Martin</t>
  </si>
  <si>
    <t>Výstavba turbogenerátora cca 12 MW - vysokoúčinná výroba elektriny a tepla</t>
  </si>
  <si>
    <t xml:space="preserve">Energetika -výroba EE, zlepšenie energetickej efektívnosti </t>
  </si>
  <si>
    <t>eliminácia rizika z dôvodu nedodávok resp. výpadkov dodávky elektriny zo súčastnej TG2 z roku 1964.</t>
  </si>
  <si>
    <t xml:space="preserve">Zvýšením celkovej účinnosti výroby dôjde k poklesu emisii vypúšťaných do ovzdušia , zároveň dôjde k úspore primárneho energetického zdroja </t>
  </si>
  <si>
    <t>Skládka drevnej štiepky</t>
  </si>
  <si>
    <t>Skladovanie drevnej štiepky</t>
  </si>
  <si>
    <t>100% vlastné zdroje</t>
  </si>
  <si>
    <t>Energetika  - uskladňovanie paliva</t>
  </si>
  <si>
    <t>Zvýšenie skladovej zásoby drevnej štiepky</t>
  </si>
  <si>
    <t>MHTH, a.s. - závod Zvolen</t>
  </si>
  <si>
    <t>Rekonštrukcia horúcovodného potrubia vetiev Zvolen-Sekier a Zvolen-Zlatý Potok /časť SO 300 HV Rozvod Zvolen-Sekier</t>
  </si>
  <si>
    <t>eliminácia rizika z dôvodu nedodávok resp. výpadkov dodávky tepla pre obyvateľov v zimnom období</t>
  </si>
  <si>
    <t>Zníženie tepelných strát o cca 257,81 MWh/rok</t>
  </si>
  <si>
    <t>Rekonštrukcia horúcovodného potrubia vetiev Zvolen-Sekier a Zvolen-Zlatý Potok /časť SO 400 HV Rozvod Zvolen-Zlatý Potok a akumulácia tepla</t>
  </si>
  <si>
    <t>Rekonštrukcia samostatnej časti systému CZT - starých, opotrebovaných klasických izolovaných horúcovodných rozvodov v kanálovom prevevedení za predizolované potrubia v bezkanálovom uložení a Výstavba akumulačnej nádrže pre horúcovodný systém SCZT - dosiahnutie úspory v ekonomickom využití zdrojov tepla optimalizáciou radenia kotlov v teplotných špičkách.</t>
  </si>
  <si>
    <t>Zníženie tepelných strát o cca 1 290 MWh/rok</t>
  </si>
  <si>
    <t>zvýšením celkovej účinnosti výroby dôjde k poklesu emisii vypúšťaných do ovzdušia v porovnaní s oddelenou výrobou elektriny a tepla, zároveň dôjde k úspore primárneho energetického zdroja v porovnaní s oddelenou výrobou elektriny a tepla</t>
  </si>
  <si>
    <t>Rekonštrukcia horúcovodného potrubia vetiev Zvolen-Sekier a Zvolen-Zlatý Potok /časť SO 500 HV Rozvod Zvolen-Podborová</t>
  </si>
  <si>
    <t>Vybudovanie pripojenia obytného celku Podborová Zvolen podzemným predizolovaným rozvodom</t>
  </si>
  <si>
    <t xml:space="preserve">Energetika - vybudovanie energetických sietí diaľkového vykurovania </t>
  </si>
  <si>
    <t>Zvýšenie dodávky tepla o cca 7 000 MWh/rok</t>
  </si>
  <si>
    <t>Pripojenie nových odberateľov</t>
  </si>
  <si>
    <t>Horúcovodná prípojka pre CONTINENTAL Zvolen</t>
  </si>
  <si>
    <t>Rozšírenie primárnych rozvodov - nový odber</t>
  </si>
  <si>
    <t>1 (Priemyselný odberateľ, stabilizácia regulačného príkonu)</t>
  </si>
  <si>
    <t>Pripojenie nových priemyselných odberateľov - stabilizácia systému CZT</t>
  </si>
  <si>
    <t>skratka</t>
  </si>
  <si>
    <t>Hroziace spoločenské škody</t>
  </si>
  <si>
    <t>Typ projektu</t>
  </si>
  <si>
    <t>Predpokladaný koniec životnosti aktuálnej produkčnej kapacity</t>
  </si>
  <si>
    <t>Dekarbonizácia/OZE</t>
  </si>
  <si>
    <t>BCR podľa predpokladanej životnosť novej investície</t>
  </si>
  <si>
    <t>Začiatok realizácie projektu</t>
  </si>
  <si>
    <t>Priorita výpočet</t>
  </si>
  <si>
    <t>Roky</t>
  </si>
  <si>
    <t>_KE</t>
  </si>
  <si>
    <t>_MT</t>
  </si>
  <si>
    <t>_ZA</t>
  </si>
  <si>
    <t>_BA</t>
  </si>
  <si>
    <t>_ZV</t>
  </si>
  <si>
    <t xml:space="preserve">Prognóza vývoja rastu HDP v Slovenskej republike </t>
  </si>
  <si>
    <t>https://www.opii.gov.sk/metodicke-dokumenty/prirucka-cba</t>
  </si>
  <si>
    <t>NOx</t>
  </si>
  <si>
    <t>SO2</t>
  </si>
  <si>
    <t>PM2,5</t>
  </si>
  <si>
    <t>NMVOC</t>
  </si>
  <si>
    <t>Rok</t>
  </si>
  <si>
    <t>Mesto</t>
  </si>
  <si>
    <t>Gross domestic product at market prices</t>
  </si>
  <si>
    <t>https://appsso.eurostat.ec.europa.eu/nui/submitViewTableAction.do</t>
  </si>
  <si>
    <t>Spoločenské náklady jednej tony odpadových plynov v eur v 2020 - dopočet</t>
  </si>
  <si>
    <t>GWP</t>
  </si>
  <si>
    <t>Oxid uhlicity</t>
  </si>
  <si>
    <t>CO2</t>
  </si>
  <si>
    <t>Methan</t>
  </si>
  <si>
    <t>CH4</t>
  </si>
  <si>
    <t xml:space="preserve">*Tieňové ceny znečistenia ovzdušia by sa mali upraviť vzhľadom na budúci rast HDP na obyvateľa. Zdroj:  Príručka k analýze nákladov a prínosov environmentálnych projektov </t>
  </si>
  <si>
    <t>Oxid dusny</t>
  </si>
  <si>
    <t>N20</t>
  </si>
  <si>
    <t>Základ pre výpočet jednotkových nákladov emisií CO2ekv</t>
  </si>
  <si>
    <t>Scenár</t>
  </si>
  <si>
    <t>Hodnota 2010
EUR na tonu emisií CO2ek</t>
  </si>
  <si>
    <t>Ročný prírastok 2011-2030EUR 
na tonu emisií CO2ekv</t>
  </si>
  <si>
    <t>Vysoký</t>
  </si>
  <si>
    <t>Stredný</t>
  </si>
  <si>
    <t>Nízky</t>
  </si>
  <si>
    <t>€/tonu emisii</t>
  </si>
  <si>
    <t>Priemerné úspory pri energetickom využití odpadov oproti úprave (v eur/ton)</t>
  </si>
  <si>
    <t>Typ</t>
  </si>
  <si>
    <t>Zdroje</t>
  </si>
  <si>
    <t>Náklady</t>
  </si>
  <si>
    <t>Obnova energie a materiálov</t>
  </si>
  <si>
    <t>Doprava</t>
  </si>
  <si>
    <t>Externality</t>
  </si>
  <si>
    <t>Emisie skleníkových plynov a znečisťujúce látky</t>
  </si>
  <si>
    <t>Diskomfort</t>
  </si>
  <si>
    <t>Zaberanie územia</t>
  </si>
  <si>
    <t>Priesaky</t>
  </si>
  <si>
    <t>Spolu</t>
  </si>
  <si>
    <t xml:space="preserve">Čo s bratislavským odpadom?
Analýza nákladov a prínosov výstavby tretieho kotla 
v zariadení na energetické využitie odpadov OLO
</t>
  </si>
  <si>
    <t>Predpoklady o alokácií emisných povoleniek pre Slovensko</t>
  </si>
  <si>
    <t>SK bezodplatné</t>
  </si>
  <si>
    <t>SK aukčný podiel 
(objem 
pridelených EUA)</t>
  </si>
  <si>
    <t>Prevod % kvót do 
modernizačného 
fondu</t>
  </si>
  <si>
    <t>Prevod do MSR</t>
  </si>
  <si>
    <t>SK aukčný podiel krátený o prevody</t>
  </si>
  <si>
    <t>súbor Odpovede MFSR</t>
  </si>
  <si>
    <t>https://www.rrz.sk/hodnotenie-navrhu-rozpoctu-verejnej-spravy-na-roky-2021-az-2023/</t>
  </si>
  <si>
    <t>Carbon Emissions Futures Historical Data</t>
  </si>
  <si>
    <t>Date</t>
  </si>
  <si>
    <t>Price</t>
  </si>
  <si>
    <t>Odhad cena</t>
  </si>
  <si>
    <t>Carbon Emissions Futures Historical Prices - Investing.com</t>
  </si>
  <si>
    <t>Výpočet ceny energie Sadzba DD2</t>
  </si>
  <si>
    <t>Aritmetický priemer denných cien za obdobie  od 1.1.2021 do 30.6.2021</t>
  </si>
  <si>
    <t>€/MWh</t>
  </si>
  <si>
    <t>Priemerná cena elektriny na burze PXE Praha | Úrad pre reguláciu sieťových odvetví (gov.sk)</t>
  </si>
  <si>
    <t>bez DPH</t>
  </si>
  <si>
    <t>s DPH</t>
  </si>
  <si>
    <t>náklady na distribúciu (variabilná zložka)</t>
  </si>
  <si>
    <t>odvod do Národného jadrového fondu</t>
  </si>
  <si>
    <t>cena systémových služieb</t>
  </si>
  <si>
    <t>tarifa za prevádzkovanie systému</t>
  </si>
  <si>
    <t>tarifa za straty</t>
  </si>
  <si>
    <t>httphttps://mhth.sk/storage/app/media/MHTH_BA-MT_Cenn%C3%ADk-EE-dom%C3%A1cnosti-2023.pdf</t>
  </si>
  <si>
    <t>Cena TOTAL</t>
  </si>
  <si>
    <t>Pevná mesačná zložka tarify za jedno odberné miesto</t>
  </si>
  <si>
    <t xml:space="preserve"> €/mes</t>
  </si>
  <si>
    <t>Teplo a EE dodané odberateľom v rokoch 2015 až 2021 v MWh - Žilinská teplárenská</t>
  </si>
  <si>
    <t>Predaj tepla (MWh)</t>
  </si>
  <si>
    <t>Dodávka EE (MWh)</t>
  </si>
  <si>
    <t>https://mhth.sk/storage/app/media/verejne-informacie/vyrocne-spravy/ZAT.pdf</t>
  </si>
  <si>
    <t>Zvolenská teplárenská</t>
  </si>
  <si>
    <t>http://www.zvtp.sk/emisne_protokoly.xhtml</t>
  </si>
  <si>
    <t>rok 2018</t>
  </si>
  <si>
    <t>Kotol/Veličina</t>
  </si>
  <si>
    <t>SO2r</t>
  </si>
  <si>
    <t>NOxr</t>
  </si>
  <si>
    <t>Cor</t>
  </si>
  <si>
    <t>TZLr</t>
  </si>
  <si>
    <t>O2</t>
  </si>
  <si>
    <t>kotol 1</t>
  </si>
  <si>
    <t>kotol 2</t>
  </si>
  <si>
    <t>ROKY</t>
  </si>
  <si>
    <t>KUMULATIVY</t>
  </si>
  <si>
    <t>FINAL</t>
  </si>
  <si>
    <t>Bratislava, Turbínova</t>
  </si>
  <si>
    <t>Rekonštrukcia  Tg4 v TpV</t>
  </si>
  <si>
    <t>Rekonštrukcia  Tg4 v TpV - Zvýšenie energetickej účinnosti, zníženie emisií CO2.</t>
  </si>
  <si>
    <t>energetika, zlepšenie energetickej efektívnosti</t>
  </si>
  <si>
    <t>jestvujúca turbína je na konci životnosti</t>
  </si>
  <si>
    <t xml:space="preserve">bez výraznej zmeny </t>
  </si>
  <si>
    <t>efektívnejšie využitie zdroja</t>
  </si>
  <si>
    <t>Bratislava, Staré mesto</t>
  </si>
  <si>
    <t>Zokruhovanie HV sietí Staré Mesto</t>
  </si>
  <si>
    <t>Zokruhovanie HV sietí Staré Mesto - Zníženie tepelných ztrát a zvýšenie energetickej účinnosti, účinnejšie rozloženie hydraulických tlakov.</t>
  </si>
  <si>
    <t>zvýšenie spľahlivosti dodávky tepla</t>
  </si>
  <si>
    <t>Bratislava, Fadruszova</t>
  </si>
  <si>
    <t>Fotovoltika OST 953 Fadruszova</t>
  </si>
  <si>
    <t>Fotovoltika pre OST 953 Fadruszova</t>
  </si>
  <si>
    <t xml:space="preserve">výroba energie z obnoviteľných zdrojov  </t>
  </si>
  <si>
    <t>ano</t>
  </si>
  <si>
    <t>výroba el.z obnoviteľného zdroja</t>
  </si>
  <si>
    <t>Bratislava, Zúbekova</t>
  </si>
  <si>
    <t>Tepelné čerpadlo OST 963 Zúbekova</t>
  </si>
  <si>
    <t xml:space="preserve"> Tepelné čerpadlo pre OST 963 Zúbekova</t>
  </si>
  <si>
    <t xml:space="preserve">výroba tepla z obnoviteľných zdrojov  </t>
  </si>
  <si>
    <t>Bratislava, Saratovska</t>
  </si>
  <si>
    <t>Solárne kolektory OST 975 Saratovska</t>
  </si>
  <si>
    <t xml:space="preserve"> Solárne kolektory pre OST 975 Saratovska</t>
  </si>
  <si>
    <t xml:space="preserve">predpokladá sa mirne zníženie cien tepla </t>
  </si>
  <si>
    <t>Modernizácia rozšírenia HV pre oblasť Patrónka - Zvýšenie účinosti systému CZT, zníženie emisií CO2.</t>
  </si>
  <si>
    <t>Výstavba OZE TpV fotovoltaika</t>
  </si>
  <si>
    <t xml:space="preserve">energetika, výroba energie z obnoviteľných zdrojov  </t>
  </si>
  <si>
    <t>Modernizácia časti zdroja Vh juh</t>
  </si>
  <si>
    <t>Náhrada za vyradený kotol Hk1 (r.2022), v rámci výroby tepla. Odber tepla para z OLO výroba EE a dodávka tepla vo forme HV do SCZT. Zníženie CO2.</t>
  </si>
  <si>
    <t xml:space="preserve">energetika, zlepšenie energetickej efektívnosti, modernizácia výroby tepla a EE, zníženie emisii </t>
  </si>
  <si>
    <t>tepláreň, Martin</t>
  </si>
  <si>
    <t>Rekonštrukcia elektrostatického odlučovača pre zníženie emisií tuhých znečisťujúcich látok kotla K4.</t>
  </si>
  <si>
    <t>Jedná sa o rek. EO popolčeka kotla na spaľovanie drevnej štiepky (60MW). Zosúladenie s BAT. Príprava stavebného konania.</t>
  </si>
  <si>
    <t>výroba tepla</t>
  </si>
  <si>
    <t xml:space="preserve">Prebieha výber dodávateľa </t>
  </si>
  <si>
    <t xml:space="preserve">Denitrifikácia kotla K4 </t>
  </si>
  <si>
    <t>Denitrifikácia kotla na spaľovanie drevnej štiepky (60MW). Zosúladenie s BAT. Vydané SP.</t>
  </si>
  <si>
    <t>Už vo výstavbe</t>
  </si>
  <si>
    <t>Sušiareň biomasy</t>
  </si>
  <si>
    <t>Zvýšenie účinnosti výroby tepla a elektriny s využitím kondenzačného tepla z výstupu turbogenerátora</t>
  </si>
  <si>
    <r>
      <t xml:space="preserve">Z poskytnutých údajov nie sú zrejmé benefity investičného zámeru. Poprosíme o ich identifikáciu, prípadne numerické vyplnenie zmeny emisií a finančných benefitov.        Odpoveď: Realizácia zámeru umožní využívanie menej hodnotných, </t>
    </r>
    <r>
      <rPr>
        <b/>
        <strike/>
        <sz val="11"/>
        <rFont val="Calibri"/>
        <family val="2"/>
        <scheme val="minor"/>
      </rPr>
      <t>lacnejších</t>
    </r>
    <r>
      <rPr>
        <strike/>
        <sz val="11"/>
        <rFont val="Calibri"/>
        <family val="2"/>
        <scheme val="minor"/>
      </rPr>
      <t xml:space="preserve"> palív  (pilín, kalov, kôry...) s vyššou vlhkosťou.</t>
    </r>
  </si>
  <si>
    <t xml:space="preserve">zanedbateľné zvýšenie súvisiace z vyššou výrobou elektriny </t>
  </si>
  <si>
    <t>Možnosť využívania menej hodnotných, lacnejších palív  (kalov, pilín) s vyššou vlhkosťou.</t>
  </si>
  <si>
    <t>umožňuje rozšírenie používaných zdrojov energie , napr. odpadnú biomasu (orezy okrasných drevín, viníc, zelenú hmotu z parkov a záhrad, a pod. )</t>
  </si>
  <si>
    <t>Fotovoltické zariadenie TAT a.s. do 100 kW</t>
  </si>
  <si>
    <t>Technológia fotovoltických panelov umožní výrobu elektriny pre vlastnú potrebu ročnom objeme cca. 100 MWh a úsporu na nákupe elektriny 15 000 EUR/rok</t>
  </si>
  <si>
    <t>2021-2022</t>
  </si>
  <si>
    <t>INVESTÍCIE POD 1 MIL EUR NIE JE POTREBNÉ UVÁDZAŤ</t>
  </si>
  <si>
    <t>Rekonštrukcia a modernizácia rozvodov centrálneho zásobovania teplom v meste Martin III. etapa</t>
  </si>
  <si>
    <t>2024-2026</t>
  </si>
  <si>
    <t>Ekologizácia teplárne Žilina - vybudovanie multipalivového kotla a ukončenie uhoľnej prevádzky</t>
  </si>
  <si>
    <t>Rast HDP</t>
  </si>
  <si>
    <t>Spoločenské náklady jednej tony odpadových plynov v eur (2021)</t>
  </si>
  <si>
    <t>Mimo mesta a okolie</t>
  </si>
  <si>
    <t>oxidy dusíka-NOX Mimo mesta a okolie</t>
  </si>
  <si>
    <t>oxidy dusíka-NOX Mesto</t>
  </si>
  <si>
    <t>Jemné tuhé častice-PM2.5 Mimo mesta a okolie</t>
  </si>
  <si>
    <t xml:space="preserve">Rekonštrukcia vodného hospodárstva </t>
  </si>
  <si>
    <t xml:space="preserve">Vybudovanie nového prepojovacieho HV rozvodu CZT východ - Prepojením horúcovodov dôjde k tlakovému odľahčeniu sústavy a výraznému zlepšeniu hydraulických pomerov. Zároveň sa získa možnosť pripojenia nových odberateľov. </t>
  </si>
  <si>
    <t xml:space="preserve">Modernizácia a rekonštrukcia vodného hospodárstva Tp východ </t>
  </si>
  <si>
    <t>85 % NFP + 15 % úver &amp; vlastné zdroje</t>
  </si>
  <si>
    <t>45 % NFP z MF + 55 % úver &amp; vlastné zdroje</t>
  </si>
  <si>
    <t>45 % NFP + 55 % úver &amp; vlastné zdroje</t>
  </si>
  <si>
    <t>2026-2029</t>
  </si>
  <si>
    <t>2024 - 2027</t>
  </si>
  <si>
    <t>2025 - 2026</t>
  </si>
  <si>
    <t xml:space="preserve">Energetika - uskladňovanie energie, zlepšenie energetickej efektívnosti, zníženie emisii, modernizácia energetických sieti diaľkového vykurovania </t>
  </si>
  <si>
    <t>Energetika - modernizácia energetických zariadení</t>
  </si>
  <si>
    <t>Zvýšenie spoľahlivosti dodávky tepla odberateľom a pripojenie nových odberateľov</t>
  </si>
  <si>
    <t>zníženie tepelných strát o cca 4000MWh/rok</t>
  </si>
  <si>
    <t>zníženie tepelných strát o cca 3000MWh/rok</t>
  </si>
  <si>
    <t>zníženie tepelných strát o cca 2729MWh/rok</t>
  </si>
  <si>
    <t>Zvýšenie spoľahlivosti a efektívnosti</t>
  </si>
  <si>
    <t>Revitalizácia a rekultivácia odkaliska</t>
  </si>
  <si>
    <t>Napojenie sídliska Podhradová na SCZT</t>
  </si>
  <si>
    <t>Zosieťovanie SCZT - Prepojenie sídliska Mier a Ťahanovce</t>
  </si>
  <si>
    <t>Rekonštrukcia turbíny TG2</t>
  </si>
  <si>
    <t>Zosieťovanie SCZT - Prepojenie sídliska KVP a Terasa</t>
  </si>
  <si>
    <t>Ekologické odstránenie stavby z dôvodu ukončenia uhoľnej prevádzky</t>
  </si>
  <si>
    <t>Rozšírenie siete SCZT, Napojenie mestskej časti Podhradová - primárny rozvod</t>
  </si>
  <si>
    <t>Rozšírenie siete SCZT</t>
  </si>
  <si>
    <t>Inovácia zdroja , predpoklad na odprevádzkovanie 20 tis hodín prevádzky</t>
  </si>
  <si>
    <t>Ekológia - ekologická likvidácia skládky popolčeku čierneho uhlia</t>
  </si>
  <si>
    <t>nová investícia</t>
  </si>
  <si>
    <t>Eliminácia rizika z dôvodu nedodávok resp. výpadkov dodávky elektriny zo súčastnej TG2</t>
  </si>
  <si>
    <t>neevidujeme</t>
  </si>
  <si>
    <t>Ekologizácia - dopad na ŽP</t>
  </si>
  <si>
    <t>Zvýšenie dodávky tepla o cca 14 800 MWh</t>
  </si>
  <si>
    <t>Zvýšenie spoľahlivosti, eliminácia poruchovosti dodávky elektrickej energie</t>
  </si>
  <si>
    <t xml:space="preserve">Stavebné úpravy existujúcich rozvodov tepla a zmena média z parného na horúcovodne - druhá časť, pokračovanie V2 Mesto smer SLOVENA </t>
  </si>
  <si>
    <t>Tepelné Čerpadlá - využitie odpadového tela</t>
  </si>
  <si>
    <t>Optimalizácia HV rozvodu Vlčince</t>
  </si>
  <si>
    <t>Rekultivácia odkaliska</t>
  </si>
  <si>
    <t>Náhrada uhlia za uhlíkovo neutrálne palivo. Kotol na spaľovanie biomasy a TAP bude pripojený na jestvujúce rozvody hlavného výrobného bloku.Vybudovaním kotla na spaľovanie TAP sa zniži  závislosť tepelného zdroja na fosílnom palive, zníženie spotreby prírodných zdrojov, diverzifikácia palivovej základne.</t>
  </si>
  <si>
    <t>Pokračovanie vytesnenia pary čím dôjde k zníženiu strát v rozvodoch a zároveň k zvýšeniu výroby elektriny.</t>
  </si>
  <si>
    <t>Využitie odpadového tepla zo spodných vôd, zníženie emisií CO2</t>
  </si>
  <si>
    <t xml:space="preserve">Zníženie dimenzíí HV s cieľom znížiť tepelné straty a sniženie diferenčného tlaku OST z400 kPa na 100 kPa s cieľom zníženia čerpacej práce </t>
  </si>
  <si>
    <t xml:space="preserve">Ekologické odstránenie stavby z dôvodu naplnenia kapacity odkaliska </t>
  </si>
  <si>
    <t xml:space="preserve">Rozvody </t>
  </si>
  <si>
    <t>60 % NFP + 40 % úver &amp; vlastné zdroje</t>
  </si>
  <si>
    <t>100% Úver &amp; vlastné zdroje</t>
  </si>
  <si>
    <t>2026-2027</t>
  </si>
  <si>
    <t>Ekológia - ekologická likvidácia skládky popolčeku hnedého uhlia</t>
  </si>
  <si>
    <t>zníženie tepelných strát o cca 5 553,6 MWh/rok</t>
  </si>
  <si>
    <t>zníženie tepelných strát o cca 9 311,3 MWh</t>
  </si>
  <si>
    <t xml:space="preserve">zníženie potreby energie v palive o 12 500 MWh </t>
  </si>
  <si>
    <t>zníženie tepelných strát o cca 4 656 MWh</t>
  </si>
  <si>
    <t>Rekonštrukcia a modernizácia rozvodov centrálneho zásobovania teplom v meste Martin IV. etapa</t>
  </si>
  <si>
    <t>Rekonštrukcia a modernizácia rozvodov centrálneho zásobovania teplom v meste Martin V. etapa</t>
  </si>
  <si>
    <t>Nová automatizovaná CHÚV</t>
  </si>
  <si>
    <t>Suchý odber popolčeka</t>
  </si>
  <si>
    <t>Pokračovanie v rekonštrukciách horúcovodov (ul. Bottova, Kollárova)</t>
  </si>
  <si>
    <t>Pokračovanie v rekonštrukciách horúcovodov ( Podháj I. etapa)</t>
  </si>
  <si>
    <t>Úprava vody</t>
  </si>
  <si>
    <t>Suchý odber popolčeka a škvary z kotlov</t>
  </si>
  <si>
    <t>60 % NFP z MF + 40 % úver &amp; vlastné zdroje</t>
  </si>
  <si>
    <t>2025-2026</t>
  </si>
  <si>
    <t>100% úver &amp; vlastné zdroje</t>
  </si>
  <si>
    <t>Energetika  - prevádzková komodita</t>
  </si>
  <si>
    <t>Energetika  - odpadové hospodárstvo</t>
  </si>
  <si>
    <t>zníženie tepelných strát o 1945 MWh/rok</t>
  </si>
  <si>
    <t>zníženie tepelných strát o 366 MWh/rok</t>
  </si>
  <si>
    <t>zníženie tepelných strát o 2300 MWh/rok</t>
  </si>
  <si>
    <t>Pozitívny ekologický dopad</t>
  </si>
  <si>
    <t>Zdroj KVET v Teplárni A  a zvýšenie parametrov parných kotlov PK1, PK2, vyvedenie elektrického výkonu</t>
  </si>
  <si>
    <t>Horúcovodná prípojka Lieskovská cesta</t>
  </si>
  <si>
    <t>Rozšírenie primárnych rozvodov - nový odber v priemyslenej, obchodnej a skladovej časti v intraviláne a extraviláne mesta Zvolen</t>
  </si>
  <si>
    <t>Rekonštrukcia Administratívnej budovy TpA</t>
  </si>
  <si>
    <t>Modernizácia starej, nevyužívanej Administratívnej budovy Teplárne A a Technického zázemia (dielne, laboratória, šatne, sociálne zariadenia), presťahovanie do areálu Teplárne A , uvolnenie areálu Teplárne B1 pre ďalšie využitie, zníženie prevádzkových nákladov</t>
  </si>
  <si>
    <t xml:space="preserve">Energetika - výroba EE, zlepšenie energetickej efektívnosti </t>
  </si>
  <si>
    <t>2026-2028</t>
  </si>
  <si>
    <t xml:space="preserve">Energetika - zlepšenie energetickej efektívnosti, rekonštrukcia admin. a tech. časti hlavného výrobného bloku </t>
  </si>
  <si>
    <t>nemá vplyv</t>
  </si>
  <si>
    <t>Zvýšenie dodávky tepla o cca  6000 MWh/rok</t>
  </si>
  <si>
    <t>Úspora vl. kúrenie 2500 MWh/rok</t>
  </si>
  <si>
    <t>Zníženie vlastnej spotreby, zníženie nákladov, možnosť ďalšeiho využitia preistorov (odpredaj, prenájom)</t>
  </si>
  <si>
    <t>MHTH, a.s. - závod Trnava</t>
  </si>
  <si>
    <t>Rozšírenie siete CZT – HV prípojka a OST pre VUJE, a.s. Trnava, Horúcovodné rozvody a OST ŽOS Trnava, a.s., a Horúcovodná prípojka a OST Stavmat Stavebniny, s.r.o. </t>
  </si>
  <si>
    <t>Vybudovanie nového primárneho rozvodu spolu s prípojkami a OST</t>
  </si>
  <si>
    <t>Zvýšenie dodávky tepla o cca 3158 MWh/rok</t>
  </si>
  <si>
    <t>Prechod na obnoviteľné zdroje energie (ÁNO/NIE)</t>
  </si>
  <si>
    <r>
      <t xml:space="preserve">pokles záporné číslo (úspora pre teplárne), nárast (dodatočné výdavky pre teplárne) kladné - </t>
    </r>
    <r>
      <rPr>
        <sz val="11"/>
        <color rgb="FFFF0000"/>
        <rFont val="Calibri"/>
        <family val="2"/>
        <charset val="238"/>
        <scheme val="minor"/>
      </rPr>
      <t>nezahŕňa náklady na opravy/odstávky; nepočítať odpisy</t>
    </r>
  </si>
  <si>
    <r>
      <t xml:space="preserve">nové tržby alebo úspory pre teplárne (kladné číslo); nové náklady pre teplárne (záporné číslo) - </t>
    </r>
    <r>
      <rPr>
        <sz val="11"/>
        <color rgb="FFFF0000"/>
        <rFont val="Calibri"/>
        <family val="2"/>
        <charset val="238"/>
        <scheme val="minor"/>
      </rPr>
      <t>zohľadňujú sa len budúce peňažné toky. Odpisy, rezervy a iné účtovné položky nekorešpondujúce s reálnym peňazným tokom sa nezohľadňujú.</t>
    </r>
  </si>
  <si>
    <t>nová</t>
  </si>
  <si>
    <t>2026</t>
  </si>
  <si>
    <t>2027</t>
  </si>
  <si>
    <t>2024</t>
  </si>
  <si>
    <t>2025</t>
  </si>
  <si>
    <t>Modernizácia nadzemných častí primárnych napájačov SCZT</t>
  </si>
  <si>
    <t>Modernizácia v sebe zahŕňa výmenu tepelných izolácií, ochranný náter potrubných sytémov, výmenu poškodených uložení a opravy základových pätiek uložení potrubia. Modernizácia sa týka časti 5., 6., 10., a 20. - tej etapy SCZT</t>
  </si>
  <si>
    <t>2. časť  - Modernizácia nadzemných častí primárnych napájačov SCZT</t>
  </si>
  <si>
    <t xml:space="preserve">Modernizácia v sebe zahŕňa výmenu tepelných izolácií, ochranný náter potrubných sytémov, výmenu poškodených uložení a opravy základových pätiek uložení potrubia. Modernizácia sa týka časti 7., 20., 21., 22., 25. - tej etapy SCZT a časti napájačov v areáli závodu v okolí rozdeľovacieho uzla tepla </t>
  </si>
  <si>
    <t>Využitie geotermálnej energie v Košickej kotline</t>
  </si>
  <si>
    <t>Výstavba geotermálneho zdroja s dodávkou tepla do CZT Košice do 90 MWt</t>
  </si>
  <si>
    <t>Akumulácia elektrickej energie (AEE)</t>
  </si>
  <si>
    <t>Zvýšenie podielu výroby elektrickej energie formou VÚ KVET</t>
  </si>
  <si>
    <t>NFP + úver &amp; vlastné zdroje</t>
  </si>
  <si>
    <t>2022-2028</t>
  </si>
  <si>
    <t>Energetika- dodávka tepla z OZE, zvýšenie celkového podielu OZE výroby tepla v Košiciach</t>
  </si>
  <si>
    <t>60 % NFP, 40 % úver &amp; vlastné zdroje</t>
  </si>
  <si>
    <t xml:space="preserve">Energetika  - uskladňovanie energie </t>
  </si>
  <si>
    <t>zníženie tepelných strát o cca 2 865,651 MWh/rok</t>
  </si>
  <si>
    <t>zníženie tepelných strát o cca 2 958,711 MWh/rok</t>
  </si>
  <si>
    <t>Zvýšenie spoľahlivosti dodávky EE odberateľom</t>
  </si>
  <si>
    <t>Áno</t>
  </si>
  <si>
    <t>Nový zdroj tepla a elektrickej energie - plynové motory a transformátor T10</t>
  </si>
  <si>
    <t xml:space="preserve">Energetika - zlepšenie energetickej efektívnosti, vysokoúčinná kombinovaná výroba elektriny a tepla </t>
  </si>
  <si>
    <t>Zlepšenie energetickej efektívnosti</t>
  </si>
  <si>
    <t>Rekonštrukcia a modernizácia rozvodov centrálneho zásobovania teplom v meste Martin II. etapa</t>
  </si>
  <si>
    <t>Pokračovanie v rekonštrukciách horúcovodov (napájač sídlisko Ľadoveň I.-II. etapa a ul. Golianova)</t>
  </si>
  <si>
    <t>zníženie tepelných strát o 2516 MWh/rok</t>
  </si>
  <si>
    <t>2022</t>
  </si>
  <si>
    <t xml:space="preserve">Výstavba turbogenerátora s výkonom 7,8 MW - vysokoúčinná kombinovaná výroba elektriny a tepla vrátane zvýšenia existujúcich parametrov (teplota, tlak) parných kotlov PK1 a PK2 , prechod na  vvn - vybudovanie vývodu  v zmysle stanoviska a požiadaviek prevádzkovateľa distribučnej sústavy </t>
  </si>
  <si>
    <t>85 % NFP  + 15 % úver &amp; vlastné zdroje</t>
  </si>
  <si>
    <t>Rozvody (vytesnenie pary)</t>
  </si>
  <si>
    <t>Eliminácia rizika z dôvodu nedodávok resp. výpadkov dodávky tepla pre obyvateľov v zimnou období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</si>
</sst>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0.0"/>
    <numFmt numFmtId="165" formatCode="#,##0.000"/>
    <numFmt numFmtId="166" formatCode="#,##0.0000"/>
  </numFmts>
  <fonts count="45" x14ac:knownFonts="1">
    <font>
      <sz val="11"/>
      <color theme="1"/>
      <name val="Calibri"/>
      <family val="2"/>
      <scheme val="minor"/>
    </font>
    <font>
      <sz val="11"/>
      <color theme="1"/>
      <name val="Segoe UI Semilight"/>
      <family val="2"/>
      <charset val="238"/>
    </font>
    <font>
      <sz val="11"/>
      <color theme="1"/>
      <name val="Segoe UI Semilight"/>
      <family val="2"/>
      <charset val="238"/>
    </font>
    <font>
      <sz val="11"/>
      <color theme="1"/>
      <name val="Segoe UI Semilight"/>
      <family val="2"/>
      <charset val="238"/>
    </font>
    <font>
      <sz val="11"/>
      <color theme="1"/>
      <name val="Calibri"/>
      <family val="2"/>
      <charset val="238"/>
      <scheme val="minor"/>
    </font>
    <font>
      <sz val="11"/>
      <color theme="1"/>
      <name val="Calibri"/>
      <family val="2"/>
      <charset val="238"/>
      <scheme val="minor"/>
    </font>
    <font>
      <sz val="11"/>
      <name val="Calibri"/>
      <family val="2"/>
      <scheme val="minor"/>
    </font>
    <font>
      <b/>
      <sz val="9"/>
      <color indexed="81"/>
      <name val="Segoe UI"/>
      <family val="2"/>
      <charset val="238"/>
    </font>
    <font>
      <sz val="9"/>
      <color indexed="81"/>
      <name val="Segoe UI"/>
      <family val="2"/>
      <charset val="238"/>
    </font>
    <font>
      <sz val="9"/>
      <name val="Calibri"/>
      <family val="2"/>
      <scheme val="minor"/>
    </font>
    <font>
      <b/>
      <sz val="11"/>
      <name val="Calibri"/>
      <family val="2"/>
      <scheme val="minor"/>
    </font>
    <font>
      <b/>
      <sz val="14"/>
      <name val="Calibri"/>
      <family val="2"/>
      <scheme val="minor"/>
    </font>
    <font>
      <b/>
      <sz val="20"/>
      <name val="Calibri"/>
      <family val="2"/>
      <scheme val="minor"/>
    </font>
    <font>
      <b/>
      <strike/>
      <sz val="11"/>
      <name val="Calibri"/>
      <family val="2"/>
      <scheme val="minor"/>
    </font>
    <font>
      <strike/>
      <sz val="11"/>
      <name val="Calibri"/>
      <family val="2"/>
      <scheme val="minor"/>
    </font>
    <font>
      <sz val="11"/>
      <color rgb="FFFF0000"/>
      <name val="Calibri"/>
      <family val="2"/>
      <charset val="238"/>
      <scheme val="minor"/>
    </font>
    <font>
      <b/>
      <sz val="11"/>
      <color rgb="FFFF0000"/>
      <name val="Calibri"/>
      <family val="2"/>
      <charset val="238"/>
      <scheme val="minor"/>
    </font>
    <font>
      <sz val="11"/>
      <name val="Calibri"/>
      <family val="2"/>
      <charset val="238"/>
      <scheme val="minor"/>
    </font>
    <font>
      <sz val="11"/>
      <color theme="1"/>
      <name val="Calibri"/>
      <family val="2"/>
      <scheme val="minor"/>
    </font>
    <font>
      <u/>
      <sz val="11"/>
      <color theme="10"/>
      <name val="Calibri"/>
      <family val="2"/>
      <scheme val="minor"/>
    </font>
    <font>
      <sz val="11"/>
      <name val="Arial"/>
      <family val="2"/>
      <charset val="238"/>
    </font>
    <font>
      <sz val="11"/>
      <color rgb="FFFF0000"/>
      <name val="Segoe UI Semilight"/>
      <family val="2"/>
      <charset val="238"/>
    </font>
    <font>
      <b/>
      <sz val="11"/>
      <color theme="1"/>
      <name val="Segoe UI Semilight"/>
      <family val="2"/>
      <charset val="238"/>
    </font>
    <font>
      <sz val="11"/>
      <name val="Segoe UI Semilight"/>
      <family val="2"/>
      <charset val="238"/>
    </font>
    <font>
      <b/>
      <sz val="11"/>
      <name val="Segoe UI Semilight"/>
      <family val="2"/>
      <charset val="238"/>
    </font>
    <font>
      <sz val="8"/>
      <color theme="1"/>
      <name val="Segoe UI Semilight"/>
      <family val="2"/>
      <charset val="238"/>
    </font>
    <font>
      <u/>
      <sz val="11"/>
      <color theme="10"/>
      <name val="Segoe UI Semilight"/>
      <family val="2"/>
      <charset val="238"/>
    </font>
    <font>
      <sz val="9.9"/>
      <color rgb="FF13171A"/>
      <name val="Segoe UI Semilight"/>
      <family val="2"/>
      <charset val="238"/>
    </font>
    <font>
      <sz val="9"/>
      <color theme="1"/>
      <name val="Segoe UI Semilight"/>
      <family val="2"/>
      <charset val="238"/>
    </font>
    <font>
      <sz val="5"/>
      <color rgb="FF000000"/>
      <name val="Segoe UI Semilight"/>
      <family val="2"/>
      <charset val="238"/>
    </font>
    <font>
      <b/>
      <sz val="9"/>
      <color theme="1"/>
      <name val="Segoe UI Semilight"/>
      <family val="2"/>
      <charset val="238"/>
    </font>
    <font>
      <u/>
      <sz val="8"/>
      <color theme="10"/>
      <name val="Segoe UI Semilight"/>
      <family val="2"/>
      <charset val="238"/>
    </font>
    <font>
      <sz val="6"/>
      <color rgb="FF333333"/>
      <name val="Segoe UI Semilight"/>
      <family val="2"/>
      <charset val="238"/>
    </font>
    <font>
      <b/>
      <sz val="11"/>
      <color rgb="FFFF0000"/>
      <name val="Segoe UI Semilight"/>
      <family val="2"/>
      <charset val="238"/>
    </font>
    <font>
      <sz val="11"/>
      <color rgb="FF0EA600"/>
      <name val="Segoe UI Semilight"/>
      <family val="2"/>
      <charset val="238"/>
    </font>
    <font>
      <b/>
      <sz val="11"/>
      <color rgb="FF0EA600"/>
      <name val="Segoe UI Semilight"/>
      <family val="2"/>
      <charset val="238"/>
    </font>
    <font>
      <b/>
      <sz val="14"/>
      <name val="Segoe UI Semilight"/>
      <family val="2"/>
      <charset val="238"/>
    </font>
    <font>
      <b/>
      <sz val="20"/>
      <name val="Segoe UI Semilight"/>
      <family val="2"/>
      <charset val="238"/>
    </font>
    <font>
      <sz val="22"/>
      <color theme="1"/>
      <name val="Segoe UI Semilight"/>
      <family val="2"/>
      <charset val="238"/>
    </font>
    <font>
      <sz val="11"/>
      <color indexed="8"/>
      <name val="Calibri"/>
      <family val="2"/>
      <scheme val="minor"/>
    </font>
    <font>
      <sz val="11"/>
      <color theme="5" tint="0.39997558519241921"/>
      <name val="Segoe UI Semilight"/>
      <family val="2"/>
      <charset val="238"/>
    </font>
    <font>
      <b/>
      <sz val="11"/>
      <color theme="5" tint="0.39997558519241921"/>
      <name val="Segoe UI Semilight"/>
      <family val="2"/>
      <charset val="238"/>
    </font>
    <font>
      <sz val="11"/>
      <color theme="5" tint="0.59999389629810485"/>
      <name val="Segoe UI Semilight"/>
      <family val="2"/>
      <charset val="238"/>
    </font>
    <font>
      <sz val="11"/>
      <color rgb="FF000000"/>
      <name val="Segoe UI Semilight"/>
      <family val="2"/>
      <charset val="238"/>
    </font>
    <font>
      <b/>
      <sz val="11"/>
      <name val="Calibri"/>
      <family val="2"/>
      <charset val="238"/>
      <scheme val="minor"/>
    </font>
  </fonts>
  <fills count="19">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theme="5" tint="0.59999389629810485"/>
        <bgColor indexed="64"/>
      </patternFill>
    </fill>
    <fill>
      <patternFill patternType="solid">
        <fgColor rgb="FFFFFFD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DD3F7"/>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0000"/>
        <bgColor indexed="64"/>
      </patternFill>
    </fill>
    <fill>
      <patternFill patternType="solid">
        <fgColor rgb="FFFFFF0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bottom style="medium">
        <color indexed="64"/>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medium">
        <color rgb="FF000000"/>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thin">
        <color rgb="FF000000"/>
      </left>
      <right style="medium">
        <color rgb="FF000000"/>
      </right>
      <top style="thin">
        <color rgb="FF000000"/>
      </top>
      <bottom style="thin">
        <color rgb="FF000000"/>
      </bottom>
      <diagonal/>
    </border>
    <border>
      <left style="thin">
        <color indexed="64"/>
      </left>
      <right style="medium">
        <color rgb="FF000000"/>
      </right>
      <top style="thin">
        <color indexed="64"/>
      </top>
      <bottom/>
      <diagonal/>
    </border>
    <border>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rgb="FF000000"/>
      </bottom>
      <diagonal/>
    </border>
    <border>
      <left style="medium">
        <color rgb="FF000000"/>
      </left>
      <right/>
      <top style="thin">
        <color rgb="FF000000"/>
      </top>
      <bottom style="thin">
        <color indexed="64"/>
      </bottom>
      <diagonal/>
    </border>
    <border>
      <left style="thin">
        <color rgb="FF000000"/>
      </left>
      <right style="medium">
        <color indexed="64"/>
      </right>
      <top style="thin">
        <color indexed="64"/>
      </top>
      <bottom style="thin">
        <color rgb="FF000000"/>
      </bottom>
      <diagonal/>
    </border>
    <border>
      <left style="medium">
        <color rgb="FF000000"/>
      </left>
      <right style="thin">
        <color rgb="FF000000"/>
      </right>
      <top style="thin">
        <color indexed="64"/>
      </top>
      <bottom style="thin">
        <color rgb="FF000000"/>
      </bottom>
      <diagonal/>
    </border>
    <border>
      <left style="medium">
        <color rgb="FF000000"/>
      </left>
      <right style="thin">
        <color rgb="FF000000"/>
      </right>
      <top style="thin">
        <color rgb="FF000000"/>
      </top>
      <bottom style="thin">
        <color indexed="64"/>
      </bottom>
      <diagonal/>
    </border>
    <border>
      <left style="medium">
        <color rgb="FF000000"/>
      </left>
      <right style="medium">
        <color rgb="FF000000"/>
      </right>
      <top style="thin">
        <color indexed="64"/>
      </top>
      <bottom style="thin">
        <color rgb="FF000000"/>
      </bottom>
      <diagonal/>
    </border>
    <border>
      <left style="thin">
        <color rgb="FF000000"/>
      </left>
      <right style="medium">
        <color rgb="FF000000"/>
      </right>
      <top style="thin">
        <color indexed="64"/>
      </top>
      <bottom style="thin">
        <color rgb="FF000000"/>
      </bottom>
      <diagonal/>
    </border>
    <border>
      <left style="medium">
        <color rgb="FF000000"/>
      </left>
      <right style="medium">
        <color rgb="FF000000"/>
      </right>
      <top style="thin">
        <color rgb="FF000000"/>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style="medium">
        <color indexed="64"/>
      </left>
      <right style="thin">
        <color rgb="FF000000"/>
      </right>
      <top style="thin">
        <color indexed="64"/>
      </top>
      <bottom style="thin">
        <color indexed="64"/>
      </bottom>
      <diagonal/>
    </border>
    <border>
      <left style="medium">
        <color indexed="64"/>
      </left>
      <right style="medium">
        <color indexed="64"/>
      </right>
      <top/>
      <bottom style="thin">
        <color rgb="FF000000"/>
      </bottom>
      <diagonal/>
    </border>
    <border>
      <left style="medium">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style="thin">
        <color rgb="FF000000"/>
      </right>
      <top style="thin">
        <color indexed="64"/>
      </top>
      <bottom style="thin">
        <color indexed="64"/>
      </bottom>
      <diagonal/>
    </border>
  </borders>
  <cellStyleXfs count="9">
    <xf numFmtId="0" fontId="0" fillId="0" borderId="0"/>
    <xf numFmtId="0" fontId="5" fillId="0" borderId="0"/>
    <xf numFmtId="0" fontId="5" fillId="0" borderId="0"/>
    <xf numFmtId="9" fontId="18" fillId="0" borderId="0" applyFont="0" applyFill="0" applyBorder="0" applyAlignment="0" applyProtection="0"/>
    <xf numFmtId="0" fontId="19" fillId="0" borderId="0" applyNumberFormat="0" applyFill="0" applyBorder="0" applyAlignment="0" applyProtection="0"/>
    <xf numFmtId="0" fontId="20" fillId="0" borderId="0"/>
    <xf numFmtId="0" fontId="4" fillId="0" borderId="0"/>
    <xf numFmtId="0" fontId="4" fillId="0" borderId="0"/>
    <xf numFmtId="0" fontId="39" fillId="0" borderId="0"/>
  </cellStyleXfs>
  <cellXfs count="505">
    <xf numFmtId="0" fontId="0" fillId="0" borderId="0" xfId="0"/>
    <xf numFmtId="0" fontId="6" fillId="0" borderId="1" xfId="0" applyFont="1" applyBorder="1" applyAlignment="1">
      <alignmen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3" fontId="6" fillId="0" borderId="0" xfId="0" applyNumberFormat="1" applyFont="1" applyAlignment="1">
      <alignment vertical="top" wrapText="1"/>
    </xf>
    <xf numFmtId="0" fontId="6" fillId="0" borderId="0" xfId="0" applyFont="1" applyAlignment="1">
      <alignment vertical="top" wrapText="1"/>
    </xf>
    <xf numFmtId="0" fontId="6" fillId="0" borderId="0" xfId="0" applyFont="1" applyAlignment="1">
      <alignment wrapText="1"/>
    </xf>
    <xf numFmtId="0" fontId="6" fillId="0" borderId="1" xfId="0" applyFont="1" applyBorder="1" applyAlignment="1">
      <alignment horizontal="left" vertical="top"/>
    </xf>
    <xf numFmtId="0" fontId="6" fillId="0" borderId="1" xfId="0" applyFont="1" applyBorder="1" applyAlignment="1">
      <alignment horizontal="left" vertical="top" wrapText="1"/>
    </xf>
    <xf numFmtId="0" fontId="6" fillId="3" borderId="0" xfId="0" applyFont="1" applyFill="1" applyAlignment="1">
      <alignment vertical="top" wrapText="1"/>
    </xf>
    <xf numFmtId="0" fontId="6" fillId="4" borderId="1" xfId="0" applyFont="1" applyFill="1" applyBorder="1" applyAlignment="1">
      <alignment vertical="top" wrapText="1"/>
    </xf>
    <xf numFmtId="0" fontId="6" fillId="0" borderId="0" xfId="0" applyFont="1" applyAlignment="1">
      <alignment horizontal="center" vertical="top" wrapText="1"/>
    </xf>
    <xf numFmtId="0" fontId="6" fillId="0" borderId="0" xfId="0" applyFont="1" applyAlignment="1">
      <alignment horizontal="center" wrapText="1"/>
    </xf>
    <xf numFmtId="0" fontId="6" fillId="5" borderId="0" xfId="0" applyFont="1" applyFill="1" applyAlignment="1">
      <alignment wrapText="1"/>
    </xf>
    <xf numFmtId="0" fontId="9" fillId="0" borderId="1" xfId="0" applyFont="1" applyBorder="1" applyAlignment="1">
      <alignment wrapText="1"/>
    </xf>
    <xf numFmtId="0" fontId="6" fillId="6" borderId="0" xfId="0" applyFont="1" applyFill="1" applyAlignment="1">
      <alignment vertical="top" wrapText="1"/>
    </xf>
    <xf numFmtId="0" fontId="6" fillId="6" borderId="8" xfId="0" applyFont="1" applyFill="1" applyBorder="1" applyAlignment="1">
      <alignment vertical="top" wrapText="1"/>
    </xf>
    <xf numFmtId="0" fontId="6" fillId="6" borderId="0" xfId="0" applyFont="1" applyFill="1" applyAlignment="1">
      <alignment horizontal="left" vertical="top" wrapText="1"/>
    </xf>
    <xf numFmtId="0" fontId="10" fillId="0" borderId="1" xfId="0" applyFont="1" applyBorder="1" applyAlignment="1">
      <alignment horizontal="center" vertical="top" wrapText="1"/>
    </xf>
    <xf numFmtId="0" fontId="6" fillId="0" borderId="1" xfId="0" applyFont="1" applyBorder="1" applyAlignment="1">
      <alignment horizontal="center" vertical="top"/>
    </xf>
    <xf numFmtId="3" fontId="6" fillId="0" borderId="0" xfId="0" applyNumberFormat="1" applyFont="1" applyAlignment="1">
      <alignment horizontal="right" vertical="top" wrapText="1"/>
    </xf>
    <xf numFmtId="0" fontId="6" fillId="4" borderId="0" xfId="0" applyFont="1" applyFill="1" applyAlignment="1">
      <alignment vertical="top" wrapText="1"/>
    </xf>
    <xf numFmtId="0" fontId="11" fillId="0" borderId="0" xfId="0" applyFont="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4" borderId="1" xfId="0" applyFont="1" applyFill="1" applyBorder="1" applyAlignment="1">
      <alignment horizontal="center" vertical="top" wrapText="1"/>
    </xf>
    <xf numFmtId="0" fontId="13" fillId="0" borderId="7" xfId="0" applyFont="1" applyBorder="1" applyAlignment="1">
      <alignment horizontal="center" vertical="top" wrapText="1"/>
    </xf>
    <xf numFmtId="0" fontId="14" fillId="0" borderId="7" xfId="0" applyFont="1" applyBorder="1" applyAlignment="1">
      <alignment horizontal="left" vertical="top" wrapText="1"/>
    </xf>
    <xf numFmtId="0" fontId="14" fillId="0" borderId="7" xfId="0" applyFont="1" applyBorder="1" applyAlignment="1">
      <alignment horizontal="center" vertical="top" wrapText="1"/>
    </xf>
    <xf numFmtId="3" fontId="14" fillId="0" borderId="7" xfId="0" applyNumberFormat="1" applyFont="1" applyBorder="1" applyAlignment="1">
      <alignment horizontal="center" vertical="top" wrapText="1"/>
    </xf>
    <xf numFmtId="0" fontId="14" fillId="6" borderId="0" xfId="0" applyFont="1" applyFill="1" applyAlignment="1">
      <alignment horizontal="left" vertical="top" wrapText="1"/>
    </xf>
    <xf numFmtId="0" fontId="14" fillId="0" borderId="0" xfId="0" applyFont="1" applyAlignment="1">
      <alignment vertical="top" wrapText="1"/>
    </xf>
    <xf numFmtId="0" fontId="13" fillId="0" borderId="1" xfId="0" applyFont="1" applyBorder="1" applyAlignment="1">
      <alignment horizontal="center" vertical="top" wrapText="1"/>
    </xf>
    <xf numFmtId="0" fontId="14" fillId="0" borderId="1" xfId="0" applyFont="1" applyBorder="1" applyAlignment="1">
      <alignment horizontal="left" vertical="top" wrapText="1"/>
    </xf>
    <xf numFmtId="0" fontId="14" fillId="0" borderId="1" xfId="0" applyFont="1" applyBorder="1" applyAlignment="1">
      <alignment horizontal="center" vertical="top" wrapText="1"/>
    </xf>
    <xf numFmtId="3" fontId="14" fillId="0" borderId="1" xfId="0" applyNumberFormat="1" applyFont="1" applyBorder="1" applyAlignment="1">
      <alignment horizontal="center" vertical="top" wrapText="1"/>
    </xf>
    <xf numFmtId="0" fontId="14" fillId="0" borderId="1" xfId="0" applyFont="1" applyBorder="1" applyAlignment="1">
      <alignment horizontal="left" vertical="top"/>
    </xf>
    <xf numFmtId="0" fontId="14" fillId="0" borderId="1" xfId="0" applyFont="1" applyBorder="1" applyAlignment="1">
      <alignment vertical="top" wrapText="1"/>
    </xf>
    <xf numFmtId="0" fontId="14" fillId="0" borderId="1" xfId="0" applyFont="1" applyBorder="1" applyAlignment="1">
      <alignment horizontal="center" vertical="top"/>
    </xf>
    <xf numFmtId="0" fontId="13" fillId="4" borderId="1" xfId="0" applyFont="1" applyFill="1" applyBorder="1" applyAlignment="1">
      <alignment horizontal="center" vertical="top" wrapText="1"/>
    </xf>
    <xf numFmtId="0" fontId="14" fillId="4" borderId="1" xfId="0" applyFont="1" applyFill="1" applyBorder="1" applyAlignment="1">
      <alignment vertical="top" wrapText="1"/>
    </xf>
    <xf numFmtId="0" fontId="14" fillId="6" borderId="0" xfId="0" applyFont="1" applyFill="1" applyAlignment="1">
      <alignment vertical="top" wrapText="1"/>
    </xf>
    <xf numFmtId="0" fontId="14" fillId="4" borderId="0" xfId="0" applyFont="1" applyFill="1" applyAlignment="1">
      <alignment vertical="top" wrapText="1"/>
    </xf>
    <xf numFmtId="3" fontId="16" fillId="0" borderId="1" xfId="0" applyNumberFormat="1" applyFont="1" applyBorder="1" applyAlignment="1">
      <alignment horizontal="center" vertical="top" wrapText="1"/>
    </xf>
    <xf numFmtId="0" fontId="23" fillId="0" borderId="0" xfId="0" applyFont="1" applyAlignment="1">
      <alignment wrapText="1"/>
    </xf>
    <xf numFmtId="0" fontId="24" fillId="0" borderId="0" xfId="0" applyFont="1" applyAlignment="1">
      <alignment wrapText="1"/>
    </xf>
    <xf numFmtId="3" fontId="22" fillId="10" borderId="27" xfId="0" applyNumberFormat="1" applyFont="1" applyFill="1" applyBorder="1" applyAlignment="1">
      <alignment horizontal="center" vertical="center" wrapText="1"/>
    </xf>
    <xf numFmtId="3" fontId="22" fillId="0" borderId="0" xfId="0" applyNumberFormat="1" applyFont="1" applyAlignment="1">
      <alignment horizontal="center" vertical="center" wrapText="1"/>
    </xf>
    <xf numFmtId="0" fontId="23" fillId="0" borderId="0" xfId="0" applyFont="1" applyAlignment="1">
      <alignment horizontal="center" wrapText="1"/>
    </xf>
    <xf numFmtId="0" fontId="24" fillId="2" borderId="11" xfId="0" applyFont="1" applyFill="1" applyBorder="1" applyAlignment="1">
      <alignment horizontal="center" vertical="center" wrapText="1"/>
    </xf>
    <xf numFmtId="0" fontId="24" fillId="9" borderId="11" xfId="0" applyFont="1" applyFill="1" applyBorder="1" applyAlignment="1">
      <alignment wrapText="1"/>
    </xf>
    <xf numFmtId="0" fontId="24" fillId="9" borderId="12" xfId="0" applyFont="1" applyFill="1" applyBorder="1" applyAlignment="1">
      <alignment horizontal="left"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3" fontId="22" fillId="0" borderId="23" xfId="0" applyNumberFormat="1" applyFont="1" applyBorder="1" applyAlignment="1">
      <alignment horizontal="center" vertical="center" wrapText="1"/>
    </xf>
    <xf numFmtId="3" fontId="22" fillId="0" borderId="11" xfId="0" applyNumberFormat="1" applyFont="1" applyBorder="1" applyAlignment="1">
      <alignment horizontal="center" vertical="center" wrapText="1"/>
    </xf>
    <xf numFmtId="3" fontId="22" fillId="0" borderId="12" xfId="0" applyNumberFormat="1" applyFont="1" applyBorder="1" applyAlignment="1">
      <alignment horizontal="center" vertical="center" wrapText="1"/>
    </xf>
    <xf numFmtId="3" fontId="22" fillId="0" borderId="7" xfId="0" applyNumberFormat="1" applyFont="1" applyBorder="1" applyAlignment="1">
      <alignment horizontal="center" vertical="center" wrapText="1"/>
    </xf>
    <xf numFmtId="0" fontId="24" fillId="0" borderId="0" xfId="0"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center" vertical="center" wrapText="1"/>
    </xf>
    <xf numFmtId="3" fontId="23" fillId="0" borderId="0" xfId="0" applyNumberFormat="1" applyFont="1" applyAlignment="1">
      <alignment horizontal="center" vertical="center" wrapText="1"/>
    </xf>
    <xf numFmtId="3" fontId="23" fillId="0" borderId="6" xfId="0" applyNumberFormat="1" applyFont="1" applyBorder="1" applyAlignment="1">
      <alignment horizontal="center" vertical="center" wrapText="1"/>
    </xf>
    <xf numFmtId="3" fontId="23" fillId="0" borderId="14" xfId="0" applyNumberFormat="1" applyFont="1" applyBorder="1" applyAlignment="1">
      <alignment horizontal="center" vertical="center" wrapText="1"/>
    </xf>
    <xf numFmtId="3" fontId="23" fillId="0" borderId="8" xfId="0" applyNumberFormat="1" applyFont="1" applyBorder="1" applyAlignment="1">
      <alignment horizontal="center" vertical="center" wrapText="1"/>
    </xf>
    <xf numFmtId="3" fontId="23" fillId="0" borderId="27" xfId="0" applyNumberFormat="1" applyFont="1" applyBorder="1" applyAlignment="1">
      <alignment horizontal="center" vertical="center" wrapText="1"/>
    </xf>
    <xf numFmtId="0" fontId="23" fillId="0" borderId="0" xfId="0" applyFont="1" applyAlignment="1">
      <alignment horizontal="center" vertical="top" wrapText="1"/>
    </xf>
    <xf numFmtId="0" fontId="23" fillId="0" borderId="6" xfId="0" applyFont="1" applyBorder="1" applyAlignment="1">
      <alignment horizontal="center" vertical="top" wrapText="1"/>
    </xf>
    <xf numFmtId="0" fontId="23" fillId="0" borderId="0" xfId="0" applyFont="1" applyAlignment="1">
      <alignment vertical="top" wrapText="1"/>
    </xf>
    <xf numFmtId="0" fontId="3" fillId="0" borderId="0" xfId="0" applyFont="1"/>
    <xf numFmtId="3" fontId="3" fillId="0" borderId="0" xfId="0" applyNumberFormat="1" applyFont="1"/>
    <xf numFmtId="0" fontId="24" fillId="0" borderId="6" xfId="0" applyFont="1" applyBorder="1" applyAlignment="1">
      <alignment wrapText="1"/>
    </xf>
    <xf numFmtId="0" fontId="24" fillId="16" borderId="12" xfId="0" applyFont="1" applyFill="1" applyBorder="1" applyAlignment="1">
      <alignment wrapText="1"/>
    </xf>
    <xf numFmtId="0" fontId="23" fillId="0" borderId="6" xfId="0" applyFont="1" applyBorder="1" applyAlignment="1">
      <alignment wrapText="1"/>
    </xf>
    <xf numFmtId="0" fontId="24" fillId="8" borderId="12" xfId="0" applyFont="1" applyFill="1" applyBorder="1" applyAlignment="1">
      <alignment horizontal="center" vertical="center" wrapText="1"/>
    </xf>
    <xf numFmtId="0" fontId="24" fillId="8" borderId="11" xfId="0" applyFont="1" applyFill="1" applyBorder="1" applyAlignment="1">
      <alignment horizontal="center" vertical="center" wrapText="1"/>
    </xf>
    <xf numFmtId="3" fontId="23" fillId="0" borderId="10" xfId="0" applyNumberFormat="1" applyFont="1" applyBorder="1" applyAlignment="1">
      <alignment horizontal="center" vertical="center" wrapText="1"/>
    </xf>
    <xf numFmtId="0" fontId="22" fillId="2" borderId="1" xfId="0" applyFont="1" applyFill="1" applyBorder="1" applyAlignment="1">
      <alignment horizontal="center" vertical="center"/>
    </xf>
    <xf numFmtId="0" fontId="22" fillId="0" borderId="1" xfId="0" applyFont="1" applyBorder="1" applyAlignment="1">
      <alignment horizontal="center" vertical="center"/>
    </xf>
    <xf numFmtId="0" fontId="3" fillId="0" borderId="0" xfId="0" applyFont="1" applyAlignment="1">
      <alignment horizontal="center"/>
    </xf>
    <xf numFmtId="0" fontId="3" fillId="0" borderId="1" xfId="0" applyFont="1" applyBorder="1" applyAlignment="1">
      <alignment horizontal="center"/>
    </xf>
    <xf numFmtId="0" fontId="3" fillId="0" borderId="1" xfId="0" applyFont="1" applyBorder="1" applyAlignment="1">
      <alignment horizontal="center" vertical="center"/>
    </xf>
    <xf numFmtId="0" fontId="24" fillId="2" borderId="12" xfId="0" applyFont="1" applyFill="1" applyBorder="1" applyAlignment="1">
      <alignment horizontal="center" vertical="center" wrapText="1"/>
    </xf>
    <xf numFmtId="0" fontId="22" fillId="0" borderId="0" xfId="0" applyFont="1"/>
    <xf numFmtId="0" fontId="22" fillId="2" borderId="1" xfId="0" applyFont="1" applyFill="1" applyBorder="1" applyAlignment="1">
      <alignment wrapText="1"/>
    </xf>
    <xf numFmtId="0" fontId="22" fillId="2" borderId="1" xfId="0" applyFont="1" applyFill="1" applyBorder="1" applyAlignment="1">
      <alignment horizontal="left" vertical="center" wrapText="1"/>
    </xf>
    <xf numFmtId="3" fontId="3" fillId="0" borderId="1" xfId="0" applyNumberFormat="1" applyFont="1" applyBorder="1" applyAlignment="1">
      <alignment horizontal="center"/>
    </xf>
    <xf numFmtId="3" fontId="3" fillId="0" borderId="1" xfId="0" applyNumberFormat="1" applyFont="1" applyBorder="1"/>
    <xf numFmtId="165" fontId="3" fillId="0" borderId="1" xfId="0" applyNumberFormat="1" applyFont="1" applyBorder="1"/>
    <xf numFmtId="0" fontId="3" fillId="0" borderId="1" xfId="0" applyFont="1" applyBorder="1"/>
    <xf numFmtId="0" fontId="25" fillId="0" borderId="0" xfId="0" applyFont="1"/>
    <xf numFmtId="0" fontId="26" fillId="0" borderId="0" xfId="4" applyFont="1"/>
    <xf numFmtId="9" fontId="3" fillId="0" borderId="0" xfId="3" applyFont="1"/>
    <xf numFmtId="165" fontId="3" fillId="0" borderId="0" xfId="0" applyNumberFormat="1" applyFont="1"/>
    <xf numFmtId="2" fontId="3" fillId="0" borderId="0" xfId="3" applyNumberFormat="1" applyFont="1" applyBorder="1"/>
    <xf numFmtId="0" fontId="21" fillId="0" borderId="0" xfId="0" applyFont="1"/>
    <xf numFmtId="0" fontId="22" fillId="2" borderId="1" xfId="0" applyFont="1" applyFill="1" applyBorder="1"/>
    <xf numFmtId="0" fontId="22" fillId="2" borderId="15" xfId="0" applyFont="1" applyFill="1" applyBorder="1" applyAlignment="1">
      <alignment horizontal="center"/>
    </xf>
    <xf numFmtId="0" fontId="3" fillId="2" borderId="1" xfId="0" applyFont="1" applyFill="1" applyBorder="1"/>
    <xf numFmtId="0" fontId="22" fillId="2" borderId="1" xfId="0" applyFont="1" applyFill="1" applyBorder="1" applyAlignment="1">
      <alignment horizontal="center"/>
    </xf>
    <xf numFmtId="0" fontId="22" fillId="2" borderId="7" xfId="0" applyFont="1" applyFill="1" applyBorder="1" applyAlignment="1">
      <alignment horizontal="center"/>
    </xf>
    <xf numFmtId="0" fontId="22" fillId="2" borderId="1" xfId="0" applyFont="1" applyFill="1" applyBorder="1" applyAlignment="1">
      <alignment horizontal="center" vertical="center" wrapText="1"/>
    </xf>
    <xf numFmtId="0" fontId="22" fillId="2" borderId="1" xfId="0" applyFont="1" applyFill="1" applyBorder="1" applyAlignment="1">
      <alignment horizontal="center" wrapText="1"/>
    </xf>
    <xf numFmtId="4" fontId="3" fillId="0" borderId="0" xfId="0" applyNumberFormat="1" applyFont="1"/>
    <xf numFmtId="4" fontId="27" fillId="0" borderId="0" xfId="0" applyNumberFormat="1" applyFont="1" applyAlignment="1">
      <alignment horizontal="right" vertical="center" wrapText="1"/>
    </xf>
    <xf numFmtId="0" fontId="28" fillId="0" borderId="0" xfId="0" applyFont="1" applyAlignment="1">
      <alignment horizontal="center" vertical="center"/>
    </xf>
    <xf numFmtId="0" fontId="29" fillId="0" borderId="0" xfId="0" applyFont="1" applyAlignment="1">
      <alignment horizontal="right" vertical="center" wrapText="1"/>
    </xf>
    <xf numFmtId="0" fontId="22" fillId="0" borderId="1" xfId="0" applyFont="1" applyBorder="1"/>
    <xf numFmtId="0" fontId="30" fillId="0" borderId="0" xfId="0" applyFont="1" applyAlignment="1">
      <alignment horizontal="right" vertical="center"/>
    </xf>
    <xf numFmtId="0" fontId="30" fillId="0" borderId="0" xfId="0" applyFont="1" applyAlignment="1">
      <alignment horizontal="center" vertical="center"/>
    </xf>
    <xf numFmtId="0" fontId="3" fillId="0" borderId="1" xfId="0" applyFont="1" applyBorder="1" applyAlignment="1">
      <alignment wrapText="1"/>
    </xf>
    <xf numFmtId="0" fontId="28" fillId="0" borderId="0" xfId="0" applyFont="1" applyAlignment="1">
      <alignment horizontal="right" vertical="center"/>
    </xf>
    <xf numFmtId="3" fontId="3" fillId="0" borderId="1" xfId="0" applyNumberFormat="1" applyFont="1" applyBorder="1" applyAlignment="1">
      <alignment horizontal="center" vertical="center"/>
    </xf>
    <xf numFmtId="3" fontId="28" fillId="0" borderId="0" xfId="0" applyNumberFormat="1" applyFont="1" applyAlignment="1">
      <alignment horizontal="right" vertical="center"/>
    </xf>
    <xf numFmtId="0" fontId="31" fillId="0" borderId="0" xfId="4" applyFont="1"/>
    <xf numFmtId="0" fontId="22" fillId="0" borderId="0" xfId="0" applyFont="1" applyAlignment="1">
      <alignment horizontal="center"/>
    </xf>
    <xf numFmtId="17" fontId="22" fillId="0" borderId="1" xfId="0" applyNumberFormat="1" applyFont="1" applyBorder="1" applyAlignment="1">
      <alignment horizontal="center" vertical="center"/>
    </xf>
    <xf numFmtId="3" fontId="3" fillId="0" borderId="0" xfId="0" applyNumberFormat="1" applyFont="1" applyAlignment="1">
      <alignment horizontal="center" vertical="center"/>
    </xf>
    <xf numFmtId="0" fontId="32" fillId="0" borderId="0" xfId="0" applyFont="1" applyAlignment="1">
      <alignment horizontal="right" vertical="center" wrapText="1" readingOrder="1"/>
    </xf>
    <xf numFmtId="0" fontId="22" fillId="0" borderId="0" xfId="0" applyFont="1" applyAlignment="1">
      <alignment horizontal="left" vertical="center" readingOrder="1"/>
    </xf>
    <xf numFmtId="0" fontId="21" fillId="0" borderId="0" xfId="0" applyFont="1" applyAlignment="1">
      <alignment horizontal="right" vertical="center" wrapText="1" readingOrder="1"/>
    </xf>
    <xf numFmtId="0" fontId="3" fillId="0" borderId="0" xfId="0" applyFont="1" applyAlignment="1">
      <alignment horizontal="right" vertical="center" wrapText="1" readingOrder="1"/>
    </xf>
    <xf numFmtId="0" fontId="33" fillId="0" borderId="0" xfId="0" applyFont="1" applyAlignment="1">
      <alignment horizontal="right" vertical="center" wrapText="1" readingOrder="1"/>
    </xf>
    <xf numFmtId="17" fontId="22" fillId="0" borderId="0" xfId="0" applyNumberFormat="1" applyFont="1" applyAlignment="1">
      <alignment horizontal="left" vertical="center" readingOrder="1"/>
    </xf>
    <xf numFmtId="0" fontId="34" fillId="0" borderId="0" xfId="0" applyFont="1" applyAlignment="1">
      <alignment horizontal="right" vertical="center" wrapText="1" readingOrder="1"/>
    </xf>
    <xf numFmtId="0" fontId="35" fillId="0" borderId="0" xfId="0" applyFont="1" applyAlignment="1">
      <alignment horizontal="right" vertical="center" wrapText="1" readingOrder="1"/>
    </xf>
    <xf numFmtId="16" fontId="32" fillId="0" borderId="0" xfId="0" applyNumberFormat="1" applyFont="1" applyAlignment="1">
      <alignment horizontal="right" vertical="center" wrapText="1" readingOrder="1"/>
    </xf>
    <xf numFmtId="16" fontId="3" fillId="0" borderId="0" xfId="0" applyNumberFormat="1" applyFont="1" applyAlignment="1">
      <alignment horizontal="right" vertical="center" wrapText="1" readingOrder="1"/>
    </xf>
    <xf numFmtId="16" fontId="21" fillId="0" borderId="0" xfId="0" applyNumberFormat="1" applyFont="1" applyAlignment="1">
      <alignment horizontal="right" vertical="center" wrapText="1" readingOrder="1"/>
    </xf>
    <xf numFmtId="16" fontId="34" fillId="0" borderId="0" xfId="0" applyNumberFormat="1" applyFont="1" applyAlignment="1">
      <alignment horizontal="right" vertical="center" wrapText="1" readingOrder="1"/>
    </xf>
    <xf numFmtId="17" fontId="32" fillId="0" borderId="0" xfId="0" applyNumberFormat="1" applyFont="1" applyAlignment="1">
      <alignment horizontal="right" vertical="center" wrapText="1" readingOrder="1"/>
    </xf>
    <xf numFmtId="17" fontId="3" fillId="0" borderId="0" xfId="0" applyNumberFormat="1" applyFont="1" applyAlignment="1">
      <alignment horizontal="right" vertical="center" wrapText="1" readingOrder="1"/>
    </xf>
    <xf numFmtId="17" fontId="34" fillId="0" borderId="0" xfId="0" applyNumberFormat="1" applyFont="1" applyAlignment="1">
      <alignment horizontal="right" vertical="center" wrapText="1" readingOrder="1"/>
    </xf>
    <xf numFmtId="0" fontId="32" fillId="0" borderId="0" xfId="0" applyFont="1" applyAlignment="1">
      <alignment horizontal="left" vertical="center"/>
    </xf>
    <xf numFmtId="0" fontId="32" fillId="0" borderId="0" xfId="0" applyFont="1" applyAlignment="1">
      <alignment horizontal="right" vertical="center"/>
    </xf>
    <xf numFmtId="3" fontId="28" fillId="0" borderId="1" xfId="0" applyNumberFormat="1" applyFont="1" applyBorder="1" applyAlignment="1">
      <alignment horizontal="right" vertical="center"/>
    </xf>
    <xf numFmtId="0" fontId="30" fillId="2" borderId="1" xfId="0" applyFont="1" applyFill="1" applyBorder="1" applyAlignment="1">
      <alignment horizontal="center" vertical="center"/>
    </xf>
    <xf numFmtId="164" fontId="3" fillId="0" borderId="1" xfId="0" applyNumberFormat="1" applyFont="1" applyBorder="1" applyAlignment="1">
      <alignment horizontal="center" vertical="center"/>
    </xf>
    <xf numFmtId="164" fontId="28" fillId="0" borderId="1" xfId="0" applyNumberFormat="1" applyFont="1" applyBorder="1" applyAlignment="1">
      <alignment horizontal="center" vertical="center"/>
    </xf>
    <xf numFmtId="164" fontId="3" fillId="0" borderId="1" xfId="0" applyNumberFormat="1" applyFont="1" applyBorder="1"/>
    <xf numFmtId="3" fontId="22" fillId="2" borderId="1" xfId="0" applyNumberFormat="1" applyFont="1" applyFill="1" applyBorder="1" applyAlignment="1">
      <alignment horizontal="right" vertical="center"/>
    </xf>
    <xf numFmtId="3" fontId="3" fillId="0" borderId="1" xfId="0" applyNumberFormat="1" applyFont="1" applyBorder="1" applyAlignment="1">
      <alignment horizontal="right"/>
    </xf>
    <xf numFmtId="3" fontId="3" fillId="0" borderId="1" xfId="0" applyNumberFormat="1" applyFont="1" applyBorder="1" applyAlignment="1">
      <alignment horizontal="right" vertical="center"/>
    </xf>
    <xf numFmtId="4" fontId="3" fillId="0" borderId="1" xfId="0" applyNumberFormat="1" applyFont="1" applyBorder="1" applyAlignment="1">
      <alignment horizontal="right"/>
    </xf>
    <xf numFmtId="4" fontId="3" fillId="0" borderId="1" xfId="0" applyNumberFormat="1" applyFont="1" applyBorder="1" applyAlignment="1">
      <alignment horizontal="right" wrapText="1"/>
    </xf>
    <xf numFmtId="0" fontId="22" fillId="8" borderId="1" xfId="0" applyFont="1" applyFill="1" applyBorder="1"/>
    <xf numFmtId="9" fontId="3" fillId="8" borderId="1" xfId="0" applyNumberFormat="1" applyFont="1" applyFill="1" applyBorder="1"/>
    <xf numFmtId="0" fontId="22" fillId="9" borderId="1" xfId="0" applyFont="1" applyFill="1" applyBorder="1" applyAlignment="1">
      <alignment wrapText="1"/>
    </xf>
    <xf numFmtId="9" fontId="3" fillId="9" borderId="1" xfId="0" applyNumberFormat="1" applyFont="1" applyFill="1" applyBorder="1"/>
    <xf numFmtId="0" fontId="24" fillId="2" borderId="17"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23" fillId="0" borderId="7" xfId="0" applyFont="1" applyBorder="1" applyAlignment="1">
      <alignment horizontal="left" vertical="center" wrapText="1"/>
    </xf>
    <xf numFmtId="2" fontId="3" fillId="0" borderId="0" xfId="0" applyNumberFormat="1" applyFont="1"/>
    <xf numFmtId="0" fontId="37" fillId="2" borderId="32" xfId="0" applyFont="1" applyFill="1" applyBorder="1" applyAlignment="1">
      <alignment vertical="center" wrapText="1"/>
    </xf>
    <xf numFmtId="0" fontId="37" fillId="0" borderId="0" xfId="0" applyFont="1" applyAlignment="1">
      <alignment vertical="center" wrapText="1"/>
    </xf>
    <xf numFmtId="0" fontId="23" fillId="11" borderId="20" xfId="0" applyFont="1" applyFill="1" applyBorder="1" applyAlignment="1">
      <alignment wrapText="1"/>
    </xf>
    <xf numFmtId="0" fontId="23" fillId="11" borderId="1" xfId="0" applyFont="1" applyFill="1" applyBorder="1" applyAlignment="1">
      <alignment wrapText="1"/>
    </xf>
    <xf numFmtId="0" fontId="23" fillId="11" borderId="21" xfId="0" applyFont="1" applyFill="1" applyBorder="1" applyAlignment="1">
      <alignment wrapText="1"/>
    </xf>
    <xf numFmtId="0" fontId="23" fillId="8" borderId="20" xfId="0" applyFont="1" applyFill="1" applyBorder="1" applyAlignment="1">
      <alignment wrapText="1"/>
    </xf>
    <xf numFmtId="0" fontId="23" fillId="8" borderId="1" xfId="0" applyFont="1" applyFill="1" applyBorder="1" applyAlignment="1">
      <alignment wrapText="1"/>
    </xf>
    <xf numFmtId="0" fontId="23" fillId="8" borderId="21" xfId="0" applyFont="1" applyFill="1" applyBorder="1" applyAlignment="1">
      <alignment wrapText="1"/>
    </xf>
    <xf numFmtId="0" fontId="23" fillId="8" borderId="20" xfId="0" applyFont="1" applyFill="1" applyBorder="1" applyAlignment="1">
      <alignment horizontal="left" vertical="center" wrapText="1"/>
    </xf>
    <xf numFmtId="0" fontId="23" fillId="8" borderId="16" xfId="0" applyFont="1" applyFill="1" applyBorder="1" applyAlignment="1">
      <alignment horizontal="left" vertical="center" wrapText="1"/>
    </xf>
    <xf numFmtId="0" fontId="23" fillId="16" borderId="20" xfId="0" applyFont="1" applyFill="1" applyBorder="1" applyAlignment="1">
      <alignment wrapText="1"/>
    </xf>
    <xf numFmtId="0" fontId="23" fillId="16" borderId="20" xfId="0" applyFont="1" applyFill="1" applyBorder="1" applyAlignment="1">
      <alignment vertical="center" wrapText="1"/>
    </xf>
    <xf numFmtId="0" fontId="23" fillId="9" borderId="18" xfId="0" applyFont="1" applyFill="1" applyBorder="1" applyAlignment="1">
      <alignment vertical="center" wrapText="1"/>
    </xf>
    <xf numFmtId="0" fontId="23" fillId="9" borderId="1" xfId="0" applyFont="1" applyFill="1" applyBorder="1" applyAlignment="1">
      <alignment vertical="center" wrapText="1"/>
    </xf>
    <xf numFmtId="0" fontId="23" fillId="9" borderId="1" xfId="0" applyFont="1" applyFill="1" applyBorder="1" applyAlignment="1">
      <alignment horizontal="left" vertical="center" wrapText="1"/>
    </xf>
    <xf numFmtId="0" fontId="24" fillId="2" borderId="35" xfId="0" applyFont="1" applyFill="1" applyBorder="1" applyAlignment="1">
      <alignment horizontal="left" vertical="center" wrapText="1"/>
    </xf>
    <xf numFmtId="0" fontId="3" fillId="8" borderId="11" xfId="0" applyFont="1" applyFill="1" applyBorder="1" applyAlignment="1">
      <alignment horizontal="center" vertical="center"/>
    </xf>
    <xf numFmtId="0" fontId="3" fillId="9" borderId="11" xfId="0" applyFont="1" applyFill="1" applyBorder="1" applyAlignment="1">
      <alignment horizontal="left" vertical="center" wrapText="1"/>
    </xf>
    <xf numFmtId="0" fontId="3" fillId="8" borderId="34" xfId="0" applyFont="1" applyFill="1" applyBorder="1" applyAlignment="1">
      <alignment horizontal="left" vertical="center" wrapText="1"/>
    </xf>
    <xf numFmtId="0" fontId="3" fillId="8" borderId="22" xfId="0" applyFont="1" applyFill="1" applyBorder="1" applyAlignment="1">
      <alignment horizontal="center" vertical="center"/>
    </xf>
    <xf numFmtId="0" fontId="37" fillId="2" borderId="33" xfId="0" applyFont="1" applyFill="1" applyBorder="1" applyAlignment="1">
      <alignment horizontal="center" vertical="center" wrapText="1"/>
    </xf>
    <xf numFmtId="0" fontId="37" fillId="0" borderId="0" xfId="0" applyFont="1" applyAlignment="1">
      <alignment horizontal="center" vertical="center" wrapText="1"/>
    </xf>
    <xf numFmtId="0" fontId="23" fillId="0" borderId="7" xfId="0" applyFont="1" applyBorder="1" applyAlignment="1">
      <alignment horizontal="center" vertical="center" wrapText="1"/>
    </xf>
    <xf numFmtId="3" fontId="23" fillId="0" borderId="7" xfId="0" applyNumberFormat="1" applyFont="1" applyBorder="1" applyAlignment="1">
      <alignment horizontal="center" vertical="center" wrapText="1"/>
    </xf>
    <xf numFmtId="0" fontId="23" fillId="0" borderId="25" xfId="0" applyFont="1" applyBorder="1" applyAlignment="1">
      <alignment horizontal="left" vertical="center" wrapText="1"/>
    </xf>
    <xf numFmtId="0" fontId="23" fillId="4" borderId="24" xfId="0" applyFont="1" applyFill="1" applyBorder="1" applyAlignment="1">
      <alignment horizontal="center" vertical="center" wrapText="1"/>
    </xf>
    <xf numFmtId="3" fontId="23" fillId="4" borderId="7" xfId="0" applyNumberFormat="1" applyFont="1" applyFill="1" applyBorder="1" applyAlignment="1">
      <alignment horizontal="center" vertical="center" wrapText="1"/>
    </xf>
    <xf numFmtId="0" fontId="23" fillId="4" borderId="7" xfId="0" applyFont="1" applyFill="1" applyBorder="1" applyAlignment="1">
      <alignment horizontal="center" vertical="center" wrapText="1"/>
    </xf>
    <xf numFmtId="0" fontId="23" fillId="4" borderId="25" xfId="0" applyFont="1" applyFill="1" applyBorder="1" applyAlignment="1">
      <alignment horizontal="center" vertical="center" wrapText="1"/>
    </xf>
    <xf numFmtId="3" fontId="23" fillId="0" borderId="12" xfId="0" applyNumberFormat="1" applyFont="1" applyBorder="1" applyAlignment="1">
      <alignment horizontal="center" vertical="center" wrapText="1"/>
    </xf>
    <xf numFmtId="3" fontId="23" fillId="0" borderId="23" xfId="0" applyNumberFormat="1" applyFont="1" applyBorder="1" applyAlignment="1">
      <alignment horizontal="center" vertical="center" wrapText="1"/>
    </xf>
    <xf numFmtId="3" fontId="23" fillId="4" borderId="24" xfId="0" applyNumberFormat="1" applyFont="1" applyFill="1" applyBorder="1" applyAlignment="1">
      <alignment horizontal="center" vertical="center" wrapText="1"/>
    </xf>
    <xf numFmtId="3" fontId="23" fillId="4" borderId="23" xfId="0" applyNumberFormat="1" applyFont="1" applyFill="1" applyBorder="1" applyAlignment="1">
      <alignment horizontal="center" vertical="center" wrapText="1"/>
    </xf>
    <xf numFmtId="3" fontId="23" fillId="4" borderId="12" xfId="0" applyNumberFormat="1" applyFont="1" applyFill="1" applyBorder="1" applyAlignment="1">
      <alignment horizontal="center" vertical="center" wrapText="1"/>
    </xf>
    <xf numFmtId="0" fontId="23" fillId="4" borderId="25" xfId="0" applyFont="1" applyFill="1" applyBorder="1" applyAlignment="1">
      <alignment horizontal="left" vertical="center" wrapText="1"/>
    </xf>
    <xf numFmtId="2" fontId="23" fillId="7" borderId="33" xfId="0" applyNumberFormat="1" applyFont="1" applyFill="1" applyBorder="1" applyAlignment="1">
      <alignment horizontal="center" vertical="center"/>
    </xf>
    <xf numFmtId="3" fontId="23" fillId="0" borderId="28" xfId="0" applyNumberFormat="1" applyFont="1" applyBorder="1" applyAlignment="1">
      <alignment horizontal="center" vertical="center" wrapText="1"/>
    </xf>
    <xf numFmtId="3" fontId="23" fillId="0" borderId="29" xfId="0" applyNumberFormat="1" applyFont="1" applyBorder="1" applyAlignment="1">
      <alignment horizontal="center" vertical="center" wrapText="1"/>
    </xf>
    <xf numFmtId="2" fontId="3" fillId="0" borderId="33" xfId="0" applyNumberFormat="1" applyFont="1" applyBorder="1" applyAlignment="1">
      <alignment horizontal="center" vertical="center"/>
    </xf>
    <xf numFmtId="2" fontId="3" fillId="0" borderId="0" xfId="0" applyNumberFormat="1" applyFont="1" applyAlignment="1">
      <alignment horizontal="center" vertical="center"/>
    </xf>
    <xf numFmtId="3" fontId="23" fillId="0" borderId="0" xfId="0" applyNumberFormat="1" applyFont="1" applyAlignment="1">
      <alignment vertical="top" wrapText="1"/>
    </xf>
    <xf numFmtId="4" fontId="23" fillId="0" borderId="0" xfId="0" applyNumberFormat="1" applyFont="1" applyAlignment="1">
      <alignment vertical="top" wrapText="1"/>
    </xf>
    <xf numFmtId="166" fontId="23" fillId="0" borderId="0" xfId="0" applyNumberFormat="1" applyFont="1" applyAlignment="1">
      <alignment vertical="top" wrapText="1"/>
    </xf>
    <xf numFmtId="0" fontId="23" fillId="0" borderId="1" xfId="0" applyFont="1" applyBorder="1" applyAlignment="1">
      <alignment horizontal="left" vertical="center" wrapText="1"/>
    </xf>
    <xf numFmtId="0" fontId="23" fillId="0" borderId="1" xfId="0" applyFont="1" applyBorder="1" applyAlignment="1">
      <alignment horizontal="center" vertical="center" wrapText="1"/>
    </xf>
    <xf numFmtId="3" fontId="23" fillId="0" borderId="1" xfId="0" applyNumberFormat="1" applyFont="1" applyBorder="1" applyAlignment="1">
      <alignment horizontal="center" vertical="center" wrapText="1"/>
    </xf>
    <xf numFmtId="0" fontId="23" fillId="0" borderId="21" xfId="0" applyFont="1" applyBorder="1" applyAlignment="1">
      <alignment horizontal="left" vertical="center" wrapText="1"/>
    </xf>
    <xf numFmtId="0" fontId="23" fillId="0" borderId="20" xfId="0" applyFont="1" applyBorder="1" applyAlignment="1">
      <alignment horizontal="center" vertical="center" wrapText="1"/>
    </xf>
    <xf numFmtId="0" fontId="23" fillId="4" borderId="20" xfId="0" applyFont="1" applyFill="1" applyBorder="1" applyAlignment="1">
      <alignment horizontal="center" vertical="center" wrapText="1"/>
    </xf>
    <xf numFmtId="0" fontId="23" fillId="4" borderId="1" xfId="0" applyFont="1" applyFill="1" applyBorder="1" applyAlignment="1">
      <alignment horizontal="center" vertical="center" wrapText="1"/>
    </xf>
    <xf numFmtId="3" fontId="23" fillId="4" borderId="1" xfId="0" applyNumberFormat="1" applyFont="1" applyFill="1" applyBorder="1" applyAlignment="1">
      <alignment horizontal="center" vertical="center" wrapText="1"/>
    </xf>
    <xf numFmtId="0" fontId="23" fillId="4" borderId="21" xfId="0" applyFont="1" applyFill="1" applyBorder="1" applyAlignment="1">
      <alignment horizontal="center" vertical="center" wrapText="1"/>
    </xf>
    <xf numFmtId="3" fontId="23" fillId="0" borderId="13" xfId="0" applyNumberFormat="1" applyFont="1" applyBorder="1" applyAlignment="1">
      <alignment horizontal="center" vertical="center" wrapText="1"/>
    </xf>
    <xf numFmtId="0" fontId="23" fillId="0" borderId="16" xfId="0" applyFont="1" applyBorder="1" applyAlignment="1">
      <alignment horizontal="center" vertical="center" wrapText="1"/>
    </xf>
    <xf numFmtId="3" fontId="23" fillId="4" borderId="20" xfId="0" applyNumberFormat="1" applyFont="1" applyFill="1" applyBorder="1" applyAlignment="1">
      <alignment horizontal="center" vertical="center" wrapText="1"/>
    </xf>
    <xf numFmtId="3" fontId="23" fillId="4" borderId="16" xfId="0" applyNumberFormat="1" applyFont="1" applyFill="1" applyBorder="1" applyAlignment="1">
      <alignment horizontal="center" vertical="center" wrapText="1"/>
    </xf>
    <xf numFmtId="3" fontId="23" fillId="4" borderId="13" xfId="0" applyNumberFormat="1" applyFont="1" applyFill="1" applyBorder="1" applyAlignment="1">
      <alignment horizontal="center" vertical="center" wrapText="1"/>
    </xf>
    <xf numFmtId="0" fontId="23" fillId="4" borderId="21" xfId="0" applyFont="1" applyFill="1" applyBorder="1" applyAlignment="1">
      <alignment horizontal="left" vertical="center" wrapText="1"/>
    </xf>
    <xf numFmtId="0" fontId="23" fillId="0" borderId="15" xfId="0" applyFont="1" applyBorder="1" applyAlignment="1">
      <alignment horizontal="left" vertical="center" wrapText="1"/>
    </xf>
    <xf numFmtId="0" fontId="23" fillId="0" borderId="15" xfId="0" applyFont="1" applyBorder="1" applyAlignment="1">
      <alignment horizontal="center" vertical="center" wrapText="1"/>
    </xf>
    <xf numFmtId="3" fontId="23" fillId="0" borderId="15" xfId="0" applyNumberFormat="1" applyFont="1" applyBorder="1" applyAlignment="1">
      <alignment horizontal="center" vertical="center" wrapText="1"/>
    </xf>
    <xf numFmtId="0" fontId="23" fillId="0" borderId="31" xfId="0" applyFont="1" applyBorder="1" applyAlignment="1">
      <alignment horizontal="left" vertical="center" wrapText="1"/>
    </xf>
    <xf numFmtId="0" fontId="23" fillId="0" borderId="30" xfId="0" applyFont="1" applyBorder="1" applyAlignment="1">
      <alignment horizontal="center" vertical="center" wrapText="1"/>
    </xf>
    <xf numFmtId="0" fontId="23" fillId="4" borderId="30" xfId="0" applyFont="1" applyFill="1" applyBorder="1" applyAlignment="1">
      <alignment horizontal="center" vertical="center" wrapText="1"/>
    </xf>
    <xf numFmtId="0" fontId="23" fillId="4" borderId="15" xfId="0" applyFont="1" applyFill="1" applyBorder="1" applyAlignment="1">
      <alignment horizontal="center" vertical="center" wrapText="1"/>
    </xf>
    <xf numFmtId="3" fontId="23" fillId="4" borderId="15" xfId="0" applyNumberFormat="1" applyFont="1" applyFill="1" applyBorder="1" applyAlignment="1">
      <alignment horizontal="center" vertical="center" wrapText="1"/>
    </xf>
    <xf numFmtId="0" fontId="23" fillId="4" borderId="31" xfId="0" applyFont="1" applyFill="1" applyBorder="1" applyAlignment="1">
      <alignment horizontal="center" vertical="center" wrapText="1"/>
    </xf>
    <xf numFmtId="3" fontId="23" fillId="4" borderId="30" xfId="0" applyNumberFormat="1" applyFont="1" applyFill="1" applyBorder="1" applyAlignment="1">
      <alignment horizontal="center" vertical="center" wrapText="1"/>
    </xf>
    <xf numFmtId="3" fontId="23" fillId="4" borderId="9" xfId="0" applyNumberFormat="1" applyFont="1" applyFill="1" applyBorder="1" applyAlignment="1">
      <alignment horizontal="center" vertical="center" wrapText="1"/>
    </xf>
    <xf numFmtId="3" fontId="23" fillId="4" borderId="14" xfId="0" applyNumberFormat="1" applyFont="1" applyFill="1" applyBorder="1" applyAlignment="1">
      <alignment horizontal="center" vertical="center" wrapText="1"/>
    </xf>
    <xf numFmtId="0" fontId="23" fillId="4" borderId="31" xfId="0" applyFont="1" applyFill="1" applyBorder="1" applyAlignment="1">
      <alignment horizontal="left" vertical="center" wrapText="1"/>
    </xf>
    <xf numFmtId="0" fontId="3" fillId="2" borderId="13" xfId="0" applyFont="1" applyFill="1" applyBorder="1"/>
    <xf numFmtId="0" fontId="22" fillId="2" borderId="13" xfId="0" applyFont="1" applyFill="1" applyBorder="1" applyAlignment="1">
      <alignment horizontal="center"/>
    </xf>
    <xf numFmtId="0" fontId="22" fillId="0" borderId="7" xfId="0" applyFont="1" applyBorder="1" applyAlignment="1">
      <alignment horizontal="left" vertical="center" wrapText="1"/>
    </xf>
    <xf numFmtId="0" fontId="3" fillId="0" borderId="7" xfId="0" applyFont="1" applyBorder="1" applyAlignment="1">
      <alignment vertical="center" wrapText="1"/>
    </xf>
    <xf numFmtId="0" fontId="3" fillId="0" borderId="12" xfId="0" applyFont="1" applyBorder="1" applyAlignment="1">
      <alignment horizontal="left" vertical="center"/>
    </xf>
    <xf numFmtId="0" fontId="22" fillId="0" borderId="1" xfId="0" applyFont="1" applyBorder="1" applyAlignment="1">
      <alignment horizontal="left" vertical="center" wrapText="1"/>
    </xf>
    <xf numFmtId="0" fontId="3" fillId="0" borderId="1" xfId="0" applyFont="1" applyBorder="1" applyAlignment="1">
      <alignment vertical="center" wrapText="1"/>
    </xf>
    <xf numFmtId="0" fontId="3" fillId="0" borderId="13" xfId="0" applyFont="1" applyBorder="1" applyAlignment="1">
      <alignment horizontal="left" vertical="center"/>
    </xf>
    <xf numFmtId="0" fontId="3" fillId="0" borderId="13" xfId="0" applyFont="1" applyBorder="1" applyAlignment="1">
      <alignment wrapText="1"/>
    </xf>
    <xf numFmtId="0" fontId="3" fillId="0" borderId="6" xfId="0" applyFont="1" applyBorder="1"/>
    <xf numFmtId="0" fontId="22" fillId="8" borderId="1" xfId="0" applyFont="1" applyFill="1" applyBorder="1" applyAlignment="1">
      <alignment vertical="center"/>
    </xf>
    <xf numFmtId="9" fontId="3" fillId="8" borderId="1" xfId="0" applyNumberFormat="1" applyFont="1" applyFill="1" applyBorder="1" applyAlignment="1">
      <alignment vertical="center"/>
    </xf>
    <xf numFmtId="0" fontId="22" fillId="9" borderId="1" xfId="0" applyFont="1" applyFill="1" applyBorder="1" applyAlignment="1">
      <alignment vertical="center" wrapText="1"/>
    </xf>
    <xf numFmtId="9" fontId="3" fillId="9" borderId="1" xfId="0" applyNumberFormat="1" applyFont="1" applyFill="1" applyBorder="1" applyAlignment="1">
      <alignment vertical="center"/>
    </xf>
    <xf numFmtId="0" fontId="22" fillId="7" borderId="1" xfId="0" applyFont="1" applyFill="1" applyBorder="1" applyAlignment="1">
      <alignment vertical="center" wrapText="1"/>
    </xf>
    <xf numFmtId="9" fontId="3" fillId="7" borderId="1" xfId="0" applyNumberFormat="1" applyFont="1" applyFill="1" applyBorder="1" applyAlignment="1">
      <alignment vertical="center"/>
    </xf>
    <xf numFmtId="0" fontId="22" fillId="15" borderId="1" xfId="0" applyFont="1" applyFill="1" applyBorder="1" applyAlignment="1">
      <alignment vertical="center" wrapText="1"/>
    </xf>
    <xf numFmtId="9" fontId="3" fillId="15" borderId="1" xfId="0" applyNumberFormat="1" applyFont="1" applyFill="1" applyBorder="1" applyAlignment="1">
      <alignment vertical="center"/>
    </xf>
    <xf numFmtId="0" fontId="19" fillId="0" borderId="0" xfId="4"/>
    <xf numFmtId="0" fontId="22" fillId="17" borderId="0" xfId="0" applyFont="1" applyFill="1"/>
    <xf numFmtId="0" fontId="3" fillId="17" borderId="0" xfId="0" applyFont="1" applyFill="1"/>
    <xf numFmtId="0" fontId="28" fillId="17" borderId="0" xfId="0" applyFont="1" applyFill="1" applyAlignment="1">
      <alignment horizontal="right" vertical="center"/>
    </xf>
    <xf numFmtId="0" fontId="23" fillId="18" borderId="7" xfId="0" applyFont="1" applyFill="1" applyBorder="1" applyAlignment="1">
      <alignment horizontal="left" vertical="center" wrapText="1"/>
    </xf>
    <xf numFmtId="0" fontId="23" fillId="18" borderId="1" xfId="0" applyFont="1" applyFill="1" applyBorder="1" applyAlignment="1">
      <alignment horizontal="center" vertical="center" wrapText="1"/>
    </xf>
    <xf numFmtId="3" fontId="23" fillId="18" borderId="1" xfId="0" applyNumberFormat="1" applyFont="1" applyFill="1" applyBorder="1" applyAlignment="1">
      <alignment horizontal="center" vertical="center" wrapText="1"/>
    </xf>
    <xf numFmtId="0" fontId="23" fillId="18" borderId="21" xfId="0" applyFont="1" applyFill="1" applyBorder="1" applyAlignment="1">
      <alignment horizontal="left" vertical="center" wrapText="1"/>
    </xf>
    <xf numFmtId="0" fontId="23" fillId="18" borderId="16" xfId="0" applyFont="1" applyFill="1" applyBorder="1" applyAlignment="1">
      <alignment horizontal="center" vertical="center" wrapText="1"/>
    </xf>
    <xf numFmtId="0" fontId="23" fillId="18" borderId="20" xfId="0" applyFont="1" applyFill="1" applyBorder="1" applyAlignment="1">
      <alignment horizontal="center" vertical="center" wrapText="1"/>
    </xf>
    <xf numFmtId="0" fontId="23" fillId="18" borderId="1" xfId="0" applyFont="1" applyFill="1" applyBorder="1" applyAlignment="1">
      <alignment horizontal="left" vertical="center" wrapText="1"/>
    </xf>
    <xf numFmtId="0" fontId="23" fillId="0" borderId="45" xfId="0" applyFont="1" applyBorder="1" applyAlignment="1">
      <alignment horizontal="left" vertical="center" wrapText="1"/>
    </xf>
    <xf numFmtId="165" fontId="23" fillId="0" borderId="1" xfId="0" applyNumberFormat="1" applyFont="1" applyBorder="1"/>
    <xf numFmtId="165" fontId="40" fillId="0" borderId="1" xfId="0" applyNumberFormat="1" applyFont="1" applyBorder="1"/>
    <xf numFmtId="3" fontId="40" fillId="0" borderId="1" xfId="0" applyNumberFormat="1" applyFont="1" applyBorder="1" applyAlignment="1">
      <alignment horizontal="center"/>
    </xf>
    <xf numFmtId="3" fontId="23" fillId="0" borderId="1" xfId="0" applyNumberFormat="1" applyFont="1" applyBorder="1" applyAlignment="1">
      <alignment horizontal="center"/>
    </xf>
    <xf numFmtId="0" fontId="41" fillId="0" borderId="1" xfId="0" applyFont="1" applyBorder="1" applyAlignment="1">
      <alignment horizontal="center" vertical="center"/>
    </xf>
    <xf numFmtId="3" fontId="42" fillId="0" borderId="1" xfId="0" applyNumberFormat="1" applyFont="1" applyBorder="1" applyAlignment="1">
      <alignment horizontal="center"/>
    </xf>
    <xf numFmtId="0" fontId="24" fillId="13" borderId="22" xfId="0" applyFont="1" applyFill="1" applyBorder="1" applyAlignment="1">
      <alignment wrapText="1"/>
    </xf>
    <xf numFmtId="0" fontId="24" fillId="13" borderId="11" xfId="0" applyFont="1" applyFill="1" applyBorder="1" applyAlignment="1">
      <alignment wrapText="1"/>
    </xf>
    <xf numFmtId="0" fontId="24" fillId="13" borderId="34" xfId="0" applyFont="1" applyFill="1" applyBorder="1" applyAlignment="1">
      <alignment wrapText="1"/>
    </xf>
    <xf numFmtId="0" fontId="21" fillId="4" borderId="24" xfId="0" applyFont="1" applyFill="1" applyBorder="1" applyAlignment="1">
      <alignment horizontal="center" vertical="center" wrapText="1"/>
    </xf>
    <xf numFmtId="0" fontId="23" fillId="18" borderId="25" xfId="0" applyFont="1" applyFill="1" applyBorder="1" applyAlignment="1">
      <alignment horizontal="left" vertical="center" wrapText="1"/>
    </xf>
    <xf numFmtId="0" fontId="21" fillId="4" borderId="20" xfId="0" applyFont="1" applyFill="1" applyBorder="1" applyAlignment="1">
      <alignment horizontal="center" vertical="center" wrapText="1"/>
    </xf>
    <xf numFmtId="0" fontId="23" fillId="4" borderId="12" xfId="0" applyFont="1" applyFill="1" applyBorder="1" applyAlignment="1">
      <alignment horizontal="center" vertical="center" wrapText="1"/>
    </xf>
    <xf numFmtId="0" fontId="23" fillId="18" borderId="21" xfId="0" applyFont="1" applyFill="1" applyBorder="1" applyAlignment="1">
      <alignment horizontal="center" vertical="center" wrapText="1"/>
    </xf>
    <xf numFmtId="3" fontId="23" fillId="18" borderId="13" xfId="0" applyNumberFormat="1" applyFont="1" applyFill="1" applyBorder="1" applyAlignment="1">
      <alignment horizontal="center" vertical="center" wrapText="1"/>
    </xf>
    <xf numFmtId="3" fontId="23" fillId="18" borderId="24" xfId="0" applyNumberFormat="1" applyFont="1" applyFill="1" applyBorder="1" applyAlignment="1">
      <alignment horizontal="center" vertical="center" wrapText="1"/>
    </xf>
    <xf numFmtId="3" fontId="23" fillId="18" borderId="16" xfId="0" applyNumberFormat="1" applyFont="1" applyFill="1" applyBorder="1" applyAlignment="1">
      <alignment horizontal="center" vertical="center" wrapText="1"/>
    </xf>
    <xf numFmtId="3" fontId="23" fillId="0" borderId="24" xfId="0" applyNumberFormat="1" applyFont="1" applyBorder="1" applyAlignment="1">
      <alignment horizontal="center" vertical="center" wrapText="1"/>
    </xf>
    <xf numFmtId="3" fontId="23" fillId="18" borderId="20" xfId="0" applyNumberFormat="1" applyFont="1" applyFill="1" applyBorder="1" applyAlignment="1">
      <alignment horizontal="center" vertical="center" wrapText="1"/>
    </xf>
    <xf numFmtId="3" fontId="23" fillId="18" borderId="12" xfId="0" applyNumberFormat="1" applyFont="1" applyFill="1" applyBorder="1" applyAlignment="1">
      <alignment horizontal="center" vertical="center" wrapText="1"/>
    </xf>
    <xf numFmtId="2" fontId="23" fillId="7" borderId="46" xfId="0" applyNumberFormat="1" applyFont="1" applyFill="1" applyBorder="1" applyAlignment="1">
      <alignment horizontal="center" vertical="center"/>
    </xf>
    <xf numFmtId="0" fontId="24" fillId="0" borderId="20" xfId="0" applyFont="1" applyBorder="1" applyAlignment="1">
      <alignment horizontal="left" vertical="center" wrapText="1"/>
    </xf>
    <xf numFmtId="0" fontId="23" fillId="0" borderId="21" xfId="0" applyFont="1" applyBorder="1" applyAlignment="1">
      <alignment horizontal="center" vertical="center" wrapText="1"/>
    </xf>
    <xf numFmtId="3" fontId="23" fillId="0" borderId="20" xfId="0" applyNumberFormat="1" applyFont="1" applyBorder="1" applyAlignment="1">
      <alignment horizontal="center" vertical="center" wrapText="1"/>
    </xf>
    <xf numFmtId="3" fontId="23" fillId="0" borderId="16" xfId="0" applyNumberFormat="1" applyFont="1" applyBorder="1" applyAlignment="1">
      <alignment horizontal="center" vertical="center" wrapText="1"/>
    </xf>
    <xf numFmtId="0" fontId="2" fillId="18" borderId="45" xfId="0" applyFont="1" applyFill="1" applyBorder="1" applyAlignment="1">
      <alignment vertical="center" wrapText="1"/>
    </xf>
    <xf numFmtId="0" fontId="2" fillId="18" borderId="45" xfId="0" applyFont="1" applyFill="1" applyBorder="1" applyAlignment="1">
      <alignment vertical="center"/>
    </xf>
    <xf numFmtId="0" fontId="2" fillId="18" borderId="47" xfId="0" applyFont="1" applyFill="1" applyBorder="1" applyAlignment="1">
      <alignment vertical="center"/>
    </xf>
    <xf numFmtId="0" fontId="43" fillId="18" borderId="45" xfId="0" applyFont="1" applyFill="1" applyBorder="1" applyAlignment="1">
      <alignment vertical="center" wrapText="1"/>
    </xf>
    <xf numFmtId="0" fontId="2" fillId="18" borderId="47" xfId="0" applyFont="1" applyFill="1" applyBorder="1" applyAlignment="1">
      <alignment vertical="center" wrapText="1"/>
    </xf>
    <xf numFmtId="0" fontId="23" fillId="18" borderId="15" xfId="0" applyFont="1" applyFill="1" applyBorder="1" applyAlignment="1">
      <alignment horizontal="left" vertical="center" wrapText="1"/>
    </xf>
    <xf numFmtId="0" fontId="2" fillId="18" borderId="48" xfId="0" applyFont="1" applyFill="1" applyBorder="1" applyAlignment="1">
      <alignment horizontal="left" vertical="center"/>
    </xf>
    <xf numFmtId="0" fontId="23" fillId="0" borderId="16" xfId="0" applyFont="1" applyBorder="1" applyAlignment="1">
      <alignment horizontal="left" vertical="center" wrapText="1"/>
    </xf>
    <xf numFmtId="3" fontId="23" fillId="18" borderId="45" xfId="0" applyNumberFormat="1" applyFont="1" applyFill="1" applyBorder="1" applyAlignment="1">
      <alignment horizontal="center" vertical="center" wrapText="1"/>
    </xf>
    <xf numFmtId="0" fontId="23" fillId="18" borderId="16" xfId="0" applyFont="1" applyFill="1" applyBorder="1" applyAlignment="1">
      <alignment horizontal="left" vertical="center" wrapText="1"/>
    </xf>
    <xf numFmtId="3" fontId="23" fillId="18" borderId="49" xfId="0" applyNumberFormat="1" applyFont="1" applyFill="1" applyBorder="1" applyAlignment="1">
      <alignment horizontal="center" vertical="center" wrapText="1"/>
    </xf>
    <xf numFmtId="0" fontId="23" fillId="18" borderId="15" xfId="0" applyFont="1" applyFill="1" applyBorder="1" applyAlignment="1">
      <alignment horizontal="center" vertical="center" wrapText="1"/>
    </xf>
    <xf numFmtId="0" fontId="2" fillId="18" borderId="50" xfId="0" applyFont="1" applyFill="1" applyBorder="1" applyAlignment="1">
      <alignment vertical="center" wrapText="1"/>
    </xf>
    <xf numFmtId="3" fontId="2" fillId="18" borderId="48" xfId="0" applyNumberFormat="1" applyFont="1" applyFill="1" applyBorder="1" applyAlignment="1">
      <alignment horizontal="center" vertical="center"/>
    </xf>
    <xf numFmtId="0" fontId="23" fillId="18" borderId="48" xfId="0" applyFont="1" applyFill="1" applyBorder="1" applyAlignment="1">
      <alignment horizontal="center" vertical="center" wrapText="1"/>
    </xf>
    <xf numFmtId="0" fontId="2" fillId="18" borderId="51" xfId="0" applyFont="1" applyFill="1" applyBorder="1" applyAlignment="1">
      <alignment wrapText="1"/>
    </xf>
    <xf numFmtId="0" fontId="23" fillId="0" borderId="52" xfId="0" applyFont="1" applyBorder="1" applyAlignment="1">
      <alignment horizontal="center" vertical="center" wrapText="1"/>
    </xf>
    <xf numFmtId="0" fontId="23" fillId="0" borderId="53" xfId="0" applyFont="1" applyBorder="1" applyAlignment="1">
      <alignment horizontal="left" vertical="center" wrapText="1"/>
    </xf>
    <xf numFmtId="0" fontId="23" fillId="18" borderId="52" xfId="0" applyFont="1" applyFill="1" applyBorder="1" applyAlignment="1">
      <alignment horizontal="center" vertical="center" wrapText="1"/>
    </xf>
    <xf numFmtId="0" fontId="23" fillId="18" borderId="53" xfId="0" applyFont="1" applyFill="1" applyBorder="1" applyAlignment="1">
      <alignment horizontal="left" vertical="center" wrapText="1"/>
    </xf>
    <xf numFmtId="0" fontId="23" fillId="18" borderId="54" xfId="0" applyFont="1" applyFill="1" applyBorder="1" applyAlignment="1">
      <alignment horizontal="center" vertical="center" wrapText="1"/>
    </xf>
    <xf numFmtId="0" fontId="2" fillId="18" borderId="55" xfId="0" applyFont="1" applyFill="1" applyBorder="1" applyAlignment="1">
      <alignment horizontal="left" vertical="center" wrapText="1"/>
    </xf>
    <xf numFmtId="0" fontId="23" fillId="18" borderId="56" xfId="0" applyFont="1" applyFill="1" applyBorder="1" applyAlignment="1">
      <alignment horizontal="left" vertical="center" wrapText="1"/>
    </xf>
    <xf numFmtId="0" fontId="2" fillId="18" borderId="57" xfId="0" applyFont="1" applyFill="1" applyBorder="1" applyAlignment="1">
      <alignment horizontal="center" vertical="center"/>
    </xf>
    <xf numFmtId="0" fontId="2" fillId="18" borderId="48" xfId="0" applyFont="1" applyFill="1" applyBorder="1" applyAlignment="1">
      <alignment horizontal="center" vertical="center"/>
    </xf>
    <xf numFmtId="0" fontId="2" fillId="18" borderId="58" xfId="0" applyFont="1" applyFill="1" applyBorder="1" applyAlignment="1">
      <alignment horizontal="left" vertical="center"/>
    </xf>
    <xf numFmtId="0" fontId="23" fillId="4" borderId="13" xfId="0" applyFont="1" applyFill="1" applyBorder="1" applyAlignment="1">
      <alignment horizontal="center" vertical="center" wrapText="1"/>
    </xf>
    <xf numFmtId="0" fontId="23" fillId="18" borderId="13" xfId="0" applyFont="1" applyFill="1" applyBorder="1" applyAlignment="1">
      <alignment horizontal="center" vertical="center" wrapText="1"/>
    </xf>
    <xf numFmtId="0" fontId="2" fillId="18" borderId="59" xfId="0" applyFont="1" applyFill="1" applyBorder="1" applyAlignment="1">
      <alignment horizontal="center" vertical="center"/>
    </xf>
    <xf numFmtId="0" fontId="2" fillId="18" borderId="45" xfId="0" applyFont="1" applyFill="1" applyBorder="1" applyAlignment="1">
      <alignment horizontal="center" vertical="center"/>
    </xf>
    <xf numFmtId="3" fontId="23" fillId="18" borderId="15" xfId="0" applyNumberFormat="1" applyFont="1" applyFill="1" applyBorder="1" applyAlignment="1">
      <alignment horizontal="center" vertical="center" wrapText="1"/>
    </xf>
    <xf numFmtId="3" fontId="2" fillId="18" borderId="45" xfId="0" applyNumberFormat="1" applyFont="1" applyFill="1" applyBorder="1" applyAlignment="1">
      <alignment horizontal="center" vertical="center"/>
    </xf>
    <xf numFmtId="3" fontId="23" fillId="18" borderId="54" xfId="0" applyNumberFormat="1" applyFont="1" applyFill="1" applyBorder="1" applyAlignment="1">
      <alignment horizontal="center" vertical="center" wrapText="1"/>
    </xf>
    <xf numFmtId="0" fontId="23" fillId="18" borderId="31" xfId="0" applyFont="1" applyFill="1" applyBorder="1" applyAlignment="1">
      <alignment horizontal="center" vertical="center" wrapText="1"/>
    </xf>
    <xf numFmtId="0" fontId="23" fillId="18" borderId="60" xfId="0" applyFont="1" applyFill="1" applyBorder="1" applyAlignment="1">
      <alignment horizontal="center" vertical="center" wrapText="1"/>
    </xf>
    <xf numFmtId="0" fontId="23" fillId="18" borderId="61" xfId="0" applyFont="1" applyFill="1" applyBorder="1" applyAlignment="1">
      <alignment horizontal="center" vertical="center" wrapText="1"/>
    </xf>
    <xf numFmtId="0" fontId="2" fillId="18" borderId="47" xfId="0" applyFont="1" applyFill="1" applyBorder="1" applyAlignment="1">
      <alignment horizontal="center" vertical="center"/>
    </xf>
    <xf numFmtId="3" fontId="23" fillId="18" borderId="48" xfId="0" applyNumberFormat="1" applyFont="1" applyFill="1" applyBorder="1" applyAlignment="1">
      <alignment horizontal="center" vertical="center" wrapText="1"/>
    </xf>
    <xf numFmtId="3" fontId="23" fillId="18" borderId="62" xfId="0" applyNumberFormat="1" applyFont="1" applyFill="1" applyBorder="1" applyAlignment="1">
      <alignment horizontal="center" vertical="center" wrapText="1"/>
    </xf>
    <xf numFmtId="3" fontId="23" fillId="18" borderId="21" xfId="0" applyNumberFormat="1" applyFont="1" applyFill="1" applyBorder="1" applyAlignment="1">
      <alignment horizontal="center" vertical="center" wrapText="1"/>
    </xf>
    <xf numFmtId="3" fontId="23" fillId="18" borderId="28" xfId="0" applyNumberFormat="1" applyFont="1" applyFill="1" applyBorder="1" applyAlignment="1">
      <alignment horizontal="center" vertical="center" wrapText="1"/>
    </xf>
    <xf numFmtId="0" fontId="2" fillId="18" borderId="50" xfId="0" applyFont="1" applyFill="1" applyBorder="1" applyAlignment="1">
      <alignment horizontal="center" vertical="center" wrapText="1"/>
    </xf>
    <xf numFmtId="3" fontId="2" fillId="18" borderId="50" xfId="0" applyNumberFormat="1" applyFont="1" applyFill="1" applyBorder="1" applyAlignment="1">
      <alignment horizontal="center" vertical="center"/>
    </xf>
    <xf numFmtId="0" fontId="2" fillId="18" borderId="50" xfId="0" applyFont="1" applyFill="1" applyBorder="1"/>
    <xf numFmtId="0" fontId="23" fillId="18" borderId="31" xfId="0" applyFont="1" applyFill="1" applyBorder="1" applyAlignment="1">
      <alignment horizontal="left" vertical="center" wrapText="1"/>
    </xf>
    <xf numFmtId="3" fontId="23" fillId="18" borderId="59" xfId="0" applyNumberFormat="1" applyFont="1" applyFill="1" applyBorder="1" applyAlignment="1">
      <alignment horizontal="center" vertical="center" wrapText="1"/>
    </xf>
    <xf numFmtId="0" fontId="2" fillId="18" borderId="45" xfId="0" applyFont="1" applyFill="1" applyBorder="1" applyAlignment="1">
      <alignment horizontal="center" vertical="center" wrapText="1"/>
    </xf>
    <xf numFmtId="0" fontId="2" fillId="18" borderId="45" xfId="0" applyFont="1" applyFill="1" applyBorder="1"/>
    <xf numFmtId="3" fontId="2" fillId="18" borderId="57" xfId="0" applyNumberFormat="1" applyFont="1" applyFill="1" applyBorder="1" applyAlignment="1">
      <alignment horizontal="center" vertical="center"/>
    </xf>
    <xf numFmtId="0" fontId="2" fillId="18" borderId="48" xfId="0" applyFont="1" applyFill="1" applyBorder="1"/>
    <xf numFmtId="0" fontId="23" fillId="18" borderId="63" xfId="0" applyFont="1" applyFill="1" applyBorder="1" applyAlignment="1">
      <alignment horizontal="left" vertical="center" wrapText="1"/>
    </xf>
    <xf numFmtId="0" fontId="23" fillId="18" borderId="45" xfId="0" applyFont="1" applyFill="1" applyBorder="1" applyAlignment="1">
      <alignment horizontal="left" vertical="center" wrapText="1"/>
    </xf>
    <xf numFmtId="0" fontId="23" fillId="18" borderId="45" xfId="0" applyFont="1" applyFill="1" applyBorder="1" applyAlignment="1">
      <alignment horizontal="center" vertical="center" wrapText="1"/>
    </xf>
    <xf numFmtId="0" fontId="23" fillId="18" borderId="50" xfId="0" applyFont="1" applyFill="1" applyBorder="1" applyAlignment="1">
      <alignment horizontal="left" vertical="center" wrapText="1"/>
    </xf>
    <xf numFmtId="0" fontId="2" fillId="18" borderId="64" xfId="0" applyFont="1" applyFill="1" applyBorder="1" applyAlignment="1">
      <alignment horizontal="center" vertical="center"/>
    </xf>
    <xf numFmtId="0" fontId="2" fillId="18" borderId="65" xfId="0" applyFont="1" applyFill="1" applyBorder="1" applyAlignment="1">
      <alignment horizontal="center" vertical="center"/>
    </xf>
    <xf numFmtId="0" fontId="23" fillId="18" borderId="66" xfId="0" applyFont="1" applyFill="1" applyBorder="1" applyAlignment="1">
      <alignment horizontal="center" vertical="center" wrapText="1"/>
    </xf>
    <xf numFmtId="0" fontId="23" fillId="18" borderId="50" xfId="0" applyFont="1" applyFill="1" applyBorder="1" applyAlignment="1">
      <alignment horizontal="center" vertical="center" wrapText="1"/>
    </xf>
    <xf numFmtId="3" fontId="23" fillId="18" borderId="64" xfId="0" applyNumberFormat="1" applyFont="1" applyFill="1" applyBorder="1" applyAlignment="1">
      <alignment horizontal="center" vertical="center" wrapText="1"/>
    </xf>
    <xf numFmtId="0" fontId="23" fillId="18" borderId="67" xfId="0" applyFont="1" applyFill="1" applyBorder="1" applyAlignment="1">
      <alignment horizontal="center" vertical="center" wrapText="1"/>
    </xf>
    <xf numFmtId="0" fontId="23" fillId="18" borderId="68" xfId="0" applyFont="1" applyFill="1" applyBorder="1" applyAlignment="1">
      <alignment horizontal="center" vertical="center" wrapText="1"/>
    </xf>
    <xf numFmtId="3" fontId="23" fillId="18" borderId="65" xfId="0" applyNumberFormat="1" applyFont="1" applyFill="1" applyBorder="1" applyAlignment="1">
      <alignment horizontal="center" vertical="center" wrapText="1"/>
    </xf>
    <xf numFmtId="0" fontId="23" fillId="18" borderId="58" xfId="0" applyFont="1" applyFill="1" applyBorder="1" applyAlignment="1">
      <alignment horizontal="center" vertical="center" wrapText="1"/>
    </xf>
    <xf numFmtId="3" fontId="23" fillId="18" borderId="67" xfId="0" applyNumberFormat="1" applyFont="1" applyFill="1" applyBorder="1" applyAlignment="1">
      <alignment horizontal="center" vertical="center" wrapText="1"/>
    </xf>
    <xf numFmtId="3" fontId="23" fillId="18" borderId="58" xfId="0" applyNumberFormat="1" applyFont="1" applyFill="1" applyBorder="1" applyAlignment="1">
      <alignment horizontal="center" vertical="center" wrapText="1"/>
    </xf>
    <xf numFmtId="3" fontId="21" fillId="18" borderId="45" xfId="0" applyNumberFormat="1" applyFont="1" applyFill="1" applyBorder="1" applyAlignment="1">
      <alignment horizontal="center" vertical="center" wrapText="1"/>
    </xf>
    <xf numFmtId="0" fontId="23" fillId="0" borderId="6" xfId="0" applyFont="1" applyBorder="1" applyAlignment="1">
      <alignment horizontal="left" vertical="center" wrapText="1"/>
    </xf>
    <xf numFmtId="0" fontId="23" fillId="0" borderId="9" xfId="0" applyFont="1" applyBorder="1" applyAlignment="1">
      <alignment horizontal="left" vertical="center" wrapText="1"/>
    </xf>
    <xf numFmtId="0" fontId="23" fillId="0" borderId="49" xfId="0" applyFont="1" applyBorder="1" applyAlignment="1">
      <alignment horizontal="left" vertical="center" wrapText="1"/>
    </xf>
    <xf numFmtId="0" fontId="23" fillId="0" borderId="69" xfId="0" applyFont="1" applyBorder="1" applyAlignment="1">
      <alignment horizontal="left" vertical="center" wrapText="1"/>
    </xf>
    <xf numFmtId="0" fontId="23" fillId="18" borderId="9" xfId="0" applyFont="1" applyFill="1" applyBorder="1" applyAlignment="1">
      <alignment horizontal="left" vertical="center" wrapText="1"/>
    </xf>
    <xf numFmtId="0" fontId="23" fillId="18" borderId="49" xfId="0" applyFont="1" applyFill="1" applyBorder="1" applyAlignment="1">
      <alignment horizontal="left" vertical="center" wrapText="1"/>
    </xf>
    <xf numFmtId="0" fontId="2" fillId="18" borderId="45" xfId="0" applyFont="1" applyFill="1" applyBorder="1" applyAlignment="1">
      <alignment horizontal="left" vertical="center"/>
    </xf>
    <xf numFmtId="0" fontId="23" fillId="18" borderId="70" xfId="0" applyFont="1" applyFill="1" applyBorder="1" applyAlignment="1">
      <alignment horizontal="left" vertical="center" wrapText="1"/>
    </xf>
    <xf numFmtId="0" fontId="2" fillId="18" borderId="49" xfId="0" applyFont="1" applyFill="1" applyBorder="1" applyAlignment="1">
      <alignment horizontal="center" vertical="center"/>
    </xf>
    <xf numFmtId="3" fontId="23" fillId="18" borderId="50" xfId="0" applyNumberFormat="1" applyFont="1" applyFill="1" applyBorder="1" applyAlignment="1">
      <alignment horizontal="center" vertical="center" wrapText="1"/>
    </xf>
    <xf numFmtId="0" fontId="23" fillId="18" borderId="61" xfId="0" applyFont="1" applyFill="1" applyBorder="1" applyAlignment="1">
      <alignment horizontal="left" vertical="center" wrapText="1"/>
    </xf>
    <xf numFmtId="0" fontId="23" fillId="18" borderId="30" xfId="0" applyFont="1" applyFill="1" applyBorder="1" applyAlignment="1">
      <alignment horizontal="center" vertical="center" wrapText="1"/>
    </xf>
    <xf numFmtId="0" fontId="23" fillId="18" borderId="71" xfId="0" applyFont="1" applyFill="1" applyBorder="1" applyAlignment="1">
      <alignment horizontal="center" vertical="center" wrapText="1"/>
    </xf>
    <xf numFmtId="0" fontId="23" fillId="0" borderId="9" xfId="0" applyFont="1" applyBorder="1" applyAlignment="1">
      <alignment horizontal="center" vertical="center" wrapText="1"/>
    </xf>
    <xf numFmtId="0" fontId="23" fillId="18" borderId="55" xfId="0" applyFont="1" applyFill="1" applyBorder="1" applyAlignment="1">
      <alignment horizontal="center" vertical="center" wrapText="1"/>
    </xf>
    <xf numFmtId="0" fontId="21" fillId="18" borderId="20" xfId="0" applyFont="1" applyFill="1" applyBorder="1" applyAlignment="1">
      <alignment horizontal="center" vertical="center" wrapText="1"/>
    </xf>
    <xf numFmtId="0" fontId="2" fillId="18" borderId="67" xfId="0" applyFont="1" applyFill="1" applyBorder="1" applyAlignment="1">
      <alignment horizontal="center" vertical="center"/>
    </xf>
    <xf numFmtId="3" fontId="23" fillId="0" borderId="30" xfId="0" applyNumberFormat="1" applyFont="1" applyBorder="1" applyAlignment="1">
      <alignment horizontal="center" vertical="center" wrapText="1"/>
    </xf>
    <xf numFmtId="3" fontId="23" fillId="18" borderId="14" xfId="0" applyNumberFormat="1" applyFont="1" applyFill="1" applyBorder="1" applyAlignment="1">
      <alignment horizontal="center" vertical="center" wrapText="1"/>
    </xf>
    <xf numFmtId="3" fontId="43" fillId="18" borderId="59" xfId="0" applyNumberFormat="1" applyFont="1" applyFill="1" applyBorder="1" applyAlignment="1">
      <alignment horizontal="center" vertical="center"/>
    </xf>
    <xf numFmtId="0" fontId="43" fillId="18" borderId="50" xfId="0" applyFont="1" applyFill="1" applyBorder="1" applyAlignment="1">
      <alignment horizontal="center" vertical="center" wrapText="1"/>
    </xf>
    <xf numFmtId="3" fontId="43" fillId="18" borderId="45" xfId="0" applyNumberFormat="1" applyFont="1" applyFill="1" applyBorder="1" applyAlignment="1">
      <alignment horizontal="center" vertical="center"/>
    </xf>
    <xf numFmtId="0" fontId="2" fillId="18" borderId="1" xfId="0" applyFont="1" applyFill="1" applyBorder="1" applyAlignment="1">
      <alignment horizontal="left" vertical="center"/>
    </xf>
    <xf numFmtId="0" fontId="2" fillId="18" borderId="1" xfId="0" applyFont="1" applyFill="1" applyBorder="1" applyAlignment="1">
      <alignment horizontal="center" vertical="center"/>
    </xf>
    <xf numFmtId="0" fontId="2" fillId="18" borderId="1" xfId="0" applyFont="1" applyFill="1" applyBorder="1" applyAlignment="1">
      <alignment horizontal="left" vertical="center" wrapText="1"/>
    </xf>
    <xf numFmtId="3" fontId="2" fillId="18" borderId="1" xfId="0" applyNumberFormat="1" applyFont="1" applyFill="1" applyBorder="1" applyAlignment="1">
      <alignment horizontal="center" vertical="center"/>
    </xf>
    <xf numFmtId="3" fontId="2" fillId="18" borderId="1" xfId="0" applyNumberFormat="1" applyFont="1" applyFill="1" applyBorder="1" applyAlignment="1">
      <alignment horizontal="center" vertical="center" wrapText="1"/>
    </xf>
    <xf numFmtId="2" fontId="23" fillId="7" borderId="72" xfId="0" applyNumberFormat="1" applyFont="1" applyFill="1" applyBorder="1" applyAlignment="1">
      <alignment horizontal="center" vertical="center"/>
    </xf>
    <xf numFmtId="0" fontId="24" fillId="0" borderId="24" xfId="0" applyFont="1" applyBorder="1" applyAlignment="1">
      <alignment horizontal="left" vertical="center" wrapText="1"/>
    </xf>
    <xf numFmtId="0" fontId="2" fillId="0" borderId="0" xfId="0" applyFont="1"/>
    <xf numFmtId="0" fontId="23" fillId="0" borderId="6" xfId="0" applyFont="1" applyBorder="1" applyAlignment="1">
      <alignment horizontal="center" vertical="center" wrapText="1"/>
    </xf>
    <xf numFmtId="0" fontId="17" fillId="8" borderId="17" xfId="0" applyFont="1" applyFill="1" applyBorder="1" applyAlignment="1">
      <alignment vertical="center" wrapText="1"/>
    </xf>
    <xf numFmtId="0" fontId="17" fillId="8" borderId="19" xfId="0" applyFont="1" applyFill="1" applyBorder="1" applyAlignment="1">
      <alignment vertical="center" wrapText="1"/>
    </xf>
    <xf numFmtId="0" fontId="17" fillId="8" borderId="20" xfId="0" applyFont="1" applyFill="1" applyBorder="1" applyAlignment="1">
      <alignment vertical="center" wrapText="1"/>
    </xf>
    <xf numFmtId="0" fontId="17" fillId="8" borderId="21" xfId="0" applyFont="1" applyFill="1" applyBorder="1" applyAlignment="1">
      <alignment vertical="center" wrapText="1"/>
    </xf>
    <xf numFmtId="0" fontId="17" fillId="8" borderId="20" xfId="0" applyFont="1" applyFill="1" applyBorder="1" applyAlignment="1">
      <alignment horizontal="left" vertical="center" wrapText="1"/>
    </xf>
    <xf numFmtId="0" fontId="17" fillId="8" borderId="36" xfId="0" applyFont="1" applyFill="1" applyBorder="1" applyAlignment="1">
      <alignment horizontal="left" vertical="center" wrapText="1"/>
    </xf>
    <xf numFmtId="0" fontId="17" fillId="8" borderId="38" xfId="0" applyFont="1" applyFill="1" applyBorder="1" applyAlignment="1">
      <alignment horizontal="left" vertical="center" wrapText="1"/>
    </xf>
    <xf numFmtId="0" fontId="17" fillId="16" borderId="17" xfId="0" applyFont="1" applyFill="1" applyBorder="1" applyAlignment="1">
      <alignment vertical="center" wrapText="1"/>
    </xf>
    <xf numFmtId="0" fontId="17" fillId="16" borderId="19" xfId="0" applyFont="1" applyFill="1" applyBorder="1" applyAlignment="1">
      <alignment vertical="center" wrapText="1"/>
    </xf>
    <xf numFmtId="0" fontId="17" fillId="16" borderId="36" xfId="0" applyFont="1" applyFill="1" applyBorder="1" applyAlignment="1">
      <alignment vertical="center" wrapText="1"/>
    </xf>
    <xf numFmtId="0" fontId="15" fillId="16" borderId="38" xfId="0" applyFont="1" applyFill="1" applyBorder="1" applyAlignment="1">
      <alignment vertical="center" wrapText="1"/>
    </xf>
    <xf numFmtId="0" fontId="17" fillId="9" borderId="18" xfId="0" applyFont="1" applyFill="1" applyBorder="1" applyAlignment="1">
      <alignment vertical="center" wrapText="1"/>
    </xf>
    <xf numFmtId="0" fontId="17" fillId="9" borderId="19" xfId="0" applyFont="1" applyFill="1" applyBorder="1" applyAlignment="1">
      <alignment vertical="center" wrapText="1"/>
    </xf>
    <xf numFmtId="0" fontId="17" fillId="9" borderId="1" xfId="0" applyFont="1" applyFill="1" applyBorder="1" applyAlignment="1">
      <alignment vertical="center" wrapText="1"/>
    </xf>
    <xf numFmtId="0" fontId="15" fillId="9" borderId="21" xfId="0" applyFont="1" applyFill="1" applyBorder="1" applyAlignment="1">
      <alignment vertical="center" wrapText="1"/>
    </xf>
    <xf numFmtId="0" fontId="17" fillId="9" borderId="1" xfId="0" applyFont="1" applyFill="1" applyBorder="1" applyAlignment="1">
      <alignment horizontal="left" vertical="center" wrapText="1"/>
    </xf>
    <xf numFmtId="0" fontId="17" fillId="9" borderId="21" xfId="0" applyFont="1" applyFill="1" applyBorder="1" applyAlignment="1">
      <alignment vertical="center" wrapText="1"/>
    </xf>
    <xf numFmtId="0" fontId="17" fillId="9" borderId="21" xfId="0" applyFont="1" applyFill="1" applyBorder="1" applyAlignment="1">
      <alignment horizontal="left" vertical="center" wrapText="1"/>
    </xf>
    <xf numFmtId="0" fontId="17" fillId="9" borderId="37"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1" fillId="0" borderId="1" xfId="0" applyFont="1" applyBorder="1" applyAlignment="1">
      <alignment horizontal="center" vertical="center"/>
    </xf>
    <xf numFmtId="0" fontId="21" fillId="0" borderId="20" xfId="0" applyFont="1" applyBorder="1" applyAlignment="1">
      <alignment horizontal="center" vertical="center" wrapText="1"/>
    </xf>
    <xf numFmtId="0" fontId="21" fillId="4" borderId="13" xfId="0" applyFont="1" applyFill="1" applyBorder="1" applyAlignment="1">
      <alignment horizontal="center" vertical="center" wrapText="1"/>
    </xf>
    <xf numFmtId="0" fontId="21" fillId="18" borderId="59" xfId="0" applyFont="1" applyFill="1" applyBorder="1" applyAlignment="1">
      <alignment horizontal="center" vertical="center"/>
    </xf>
    <xf numFmtId="0" fontId="21" fillId="18" borderId="60" xfId="0" applyFont="1" applyFill="1" applyBorder="1" applyAlignment="1">
      <alignment horizontal="center" vertical="center" wrapText="1"/>
    </xf>
    <xf numFmtId="0" fontId="21" fillId="18" borderId="57" xfId="0" applyFont="1" applyFill="1" applyBorder="1" applyAlignment="1">
      <alignment horizontal="center" vertical="center"/>
    </xf>
    <xf numFmtId="0" fontId="21" fillId="18" borderId="66" xfId="0" applyFont="1" applyFill="1" applyBorder="1" applyAlignment="1">
      <alignment horizontal="center" vertical="center" wrapText="1"/>
    </xf>
    <xf numFmtId="0" fontId="21" fillId="18" borderId="68"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1" fillId="18" borderId="45" xfId="0" applyFont="1" applyFill="1" applyBorder="1" applyAlignment="1">
      <alignment horizontal="center" vertical="center"/>
    </xf>
    <xf numFmtId="0" fontId="21" fillId="18" borderId="1" xfId="0" applyFont="1" applyFill="1" applyBorder="1" applyAlignment="1">
      <alignment horizontal="center" vertical="center"/>
    </xf>
    <xf numFmtId="0" fontId="23" fillId="0" borderId="12" xfId="0" applyFont="1" applyBorder="1" applyAlignment="1">
      <alignment horizontal="left" vertical="center" wrapText="1"/>
    </xf>
    <xf numFmtId="0" fontId="24" fillId="2" borderId="73" xfId="0" applyFont="1" applyFill="1" applyBorder="1" applyAlignment="1">
      <alignment horizontal="center" vertical="center" wrapText="1"/>
    </xf>
    <xf numFmtId="0" fontId="24" fillId="2" borderId="30" xfId="0" applyFont="1" applyFill="1" applyBorder="1" applyAlignment="1">
      <alignment horizontal="center" vertical="center" wrapText="1"/>
    </xf>
    <xf numFmtId="0" fontId="24" fillId="0" borderId="1" xfId="0" applyFont="1" applyBorder="1" applyAlignment="1">
      <alignment horizontal="left" vertical="center" wrapText="1"/>
    </xf>
    <xf numFmtId="0" fontId="24" fillId="2" borderId="27" xfId="0" applyFont="1" applyFill="1" applyBorder="1" applyAlignment="1">
      <alignment horizontal="center" vertical="center" wrapText="1"/>
    </xf>
    <xf numFmtId="2"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0" fontId="1" fillId="0" borderId="12" xfId="0" applyFont="1" applyBorder="1" applyAlignment="1">
      <alignment horizontal="left" vertical="center"/>
    </xf>
    <xf numFmtId="0" fontId="23" fillId="0" borderId="13" xfId="0" applyFont="1" applyBorder="1" applyAlignment="1">
      <alignment horizontal="center" vertical="center" wrapText="1"/>
    </xf>
    <xf numFmtId="0" fontId="21" fillId="0" borderId="13" xfId="0" applyFont="1" applyBorder="1" applyAlignment="1">
      <alignment horizontal="center" vertical="center" wrapText="1"/>
    </xf>
    <xf numFmtId="0" fontId="2" fillId="0" borderId="11" xfId="0" applyFont="1" applyBorder="1" applyAlignment="1">
      <alignment vertical="center" wrapText="1"/>
    </xf>
    <xf numFmtId="0" fontId="2" fillId="0" borderId="11" xfId="0" applyFont="1" applyBorder="1" applyAlignment="1">
      <alignment horizontal="left" vertical="center"/>
    </xf>
    <xf numFmtId="3" fontId="2" fillId="0" borderId="11" xfId="0" applyNumberFormat="1" applyFont="1" applyBorder="1" applyAlignment="1">
      <alignment horizontal="center" vertical="center"/>
    </xf>
    <xf numFmtId="0" fontId="23" fillId="0" borderId="11" xfId="0" applyFont="1" applyBorder="1" applyAlignment="1">
      <alignment horizontal="center" vertical="center" wrapText="1"/>
    </xf>
    <xf numFmtId="0" fontId="2" fillId="0" borderId="74" xfId="0" applyFont="1" applyBorder="1" applyAlignment="1">
      <alignment wrapText="1"/>
    </xf>
    <xf numFmtId="0" fontId="2" fillId="0" borderId="11" xfId="0" applyFont="1" applyBorder="1" applyAlignment="1">
      <alignment horizontal="center" vertical="center"/>
    </xf>
    <xf numFmtId="0" fontId="21" fillId="0" borderId="11" xfId="0" applyFont="1" applyBorder="1" applyAlignment="1">
      <alignment horizontal="center" vertical="center"/>
    </xf>
    <xf numFmtId="3" fontId="23" fillId="0" borderId="11" xfId="0" applyNumberFormat="1" applyFont="1" applyBorder="1" applyAlignment="1">
      <alignment horizontal="center" vertical="center" wrapText="1"/>
    </xf>
    <xf numFmtId="0" fontId="2" fillId="0" borderId="11" xfId="0" applyFont="1" applyBorder="1"/>
    <xf numFmtId="0" fontId="23" fillId="0" borderId="75" xfId="0" applyFont="1" applyBorder="1" applyAlignment="1">
      <alignment horizontal="left" vertical="center" wrapText="1"/>
    </xf>
    <xf numFmtId="3" fontId="23" fillId="0" borderId="49" xfId="0" applyNumberFormat="1" applyFont="1" applyBorder="1" applyAlignment="1">
      <alignment horizontal="center" vertical="center" wrapText="1"/>
    </xf>
    <xf numFmtId="3" fontId="2" fillId="0" borderId="45" xfId="0" applyNumberFormat="1" applyFont="1" applyBorder="1" applyAlignment="1">
      <alignment horizontal="center" vertical="center"/>
    </xf>
    <xf numFmtId="3" fontId="2" fillId="0" borderId="1" xfId="0" applyNumberFormat="1" applyFont="1" applyBorder="1" applyAlignment="1">
      <alignment horizontal="center" vertical="center"/>
    </xf>
    <xf numFmtId="0" fontId="23" fillId="0" borderId="12" xfId="0" applyFont="1" applyBorder="1" applyAlignment="1">
      <alignment vertical="top" wrapText="1"/>
    </xf>
    <xf numFmtId="3" fontId="23" fillId="0" borderId="47" xfId="0" applyNumberFormat="1" applyFont="1" applyBorder="1" applyAlignment="1">
      <alignment horizontal="center" vertical="center" wrapText="1"/>
    </xf>
    <xf numFmtId="1" fontId="3" fillId="0" borderId="0" xfId="0" applyNumberFormat="1" applyFont="1" applyAlignment="1">
      <alignment horizontal="left"/>
    </xf>
    <xf numFmtId="2" fontId="23" fillId="7" borderId="32" xfId="0" applyNumberFormat="1" applyFont="1" applyFill="1" applyBorder="1" applyAlignment="1">
      <alignment horizontal="center" vertical="center"/>
    </xf>
    <xf numFmtId="3" fontId="23" fillId="0" borderId="45" xfId="0" applyNumberFormat="1" applyFont="1" applyBorder="1" applyAlignment="1">
      <alignment horizontal="center" vertical="center" wrapText="1"/>
    </xf>
    <xf numFmtId="0" fontId="2" fillId="0" borderId="7" xfId="0" applyFont="1" applyBorder="1" applyAlignment="1">
      <alignment horizontal="left" vertical="center"/>
    </xf>
    <xf numFmtId="0" fontId="2" fillId="0" borderId="1" xfId="0" applyFont="1" applyBorder="1" applyAlignment="1">
      <alignment horizontal="center" vertical="center"/>
    </xf>
    <xf numFmtId="0" fontId="23" fillId="0" borderId="45" xfId="0" applyFont="1" applyBorder="1" applyAlignment="1">
      <alignment horizontal="center" vertical="center" wrapText="1"/>
    </xf>
    <xf numFmtId="3" fontId="23" fillId="0" borderId="11" xfId="0" applyNumberFormat="1" applyFont="1" applyBorder="1" applyAlignment="1">
      <alignment horizontal="center" vertical="center"/>
    </xf>
    <xf numFmtId="3" fontId="23" fillId="18" borderId="45" xfId="0" applyNumberFormat="1" applyFont="1" applyFill="1" applyBorder="1" applyAlignment="1">
      <alignment horizontal="center" vertical="center"/>
    </xf>
    <xf numFmtId="3" fontId="23" fillId="18" borderId="1" xfId="0" applyNumberFormat="1" applyFont="1" applyFill="1" applyBorder="1" applyAlignment="1">
      <alignment horizontal="center" vertical="center"/>
    </xf>
    <xf numFmtId="0" fontId="23" fillId="0" borderId="7"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45" xfId="0" applyFont="1" applyFill="1" applyBorder="1" applyAlignment="1">
      <alignment horizontal="left" vertical="center" wrapText="1"/>
    </xf>
    <xf numFmtId="0" fontId="2" fillId="0" borderId="1" xfId="0" applyFont="1" applyFill="1" applyBorder="1" applyAlignment="1">
      <alignment vertical="center"/>
    </xf>
    <xf numFmtId="0" fontId="23" fillId="0" borderId="15" xfId="0" applyFont="1" applyFill="1" applyBorder="1" applyAlignment="1">
      <alignment horizontal="left" vertical="center" wrapText="1"/>
    </xf>
    <xf numFmtId="0" fontId="23" fillId="0" borderId="47" xfId="0" applyFont="1" applyFill="1" applyBorder="1" applyAlignment="1">
      <alignment horizontal="left" vertical="center" wrapText="1"/>
    </xf>
    <xf numFmtId="0" fontId="23" fillId="0" borderId="76" xfId="0" applyFont="1" applyFill="1" applyBorder="1" applyAlignment="1">
      <alignment horizontal="left" vertical="center" wrapText="1"/>
    </xf>
    <xf numFmtId="0" fontId="2" fillId="0" borderId="1" xfId="0" applyFont="1" applyFill="1" applyBorder="1" applyAlignment="1">
      <alignment vertical="center" wrapText="1"/>
    </xf>
    <xf numFmtId="0" fontId="23" fillId="0" borderId="9" xfId="0" applyFont="1" applyFill="1" applyBorder="1" applyAlignment="1">
      <alignment horizontal="left" vertical="center" wrapText="1"/>
    </xf>
    <xf numFmtId="0" fontId="2" fillId="0" borderId="70" xfId="0" applyFont="1" applyFill="1" applyBorder="1" applyAlignment="1">
      <alignment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6" fillId="0" borderId="6" xfId="0" applyFont="1" applyBorder="1" applyAlignment="1">
      <alignment horizontal="center" wrapText="1"/>
    </xf>
    <xf numFmtId="44" fontId="6" fillId="0" borderId="1" xfId="0" applyNumberFormat="1" applyFont="1" applyBorder="1" applyAlignment="1">
      <alignment horizontal="center" vertical="center" wrapText="1"/>
    </xf>
    <xf numFmtId="0" fontId="12" fillId="0" borderId="0" xfId="0" applyFont="1" applyAlignment="1">
      <alignment horizontal="center" vertical="center" textRotation="180"/>
    </xf>
    <xf numFmtId="0" fontId="12" fillId="6" borderId="0" xfId="0" applyFont="1" applyFill="1" applyAlignment="1">
      <alignment horizontal="center" vertical="center" textRotation="180" wrapText="1"/>
    </xf>
    <xf numFmtId="0" fontId="38" fillId="0" borderId="44" xfId="0" applyFont="1" applyBorder="1" applyAlignment="1">
      <alignment horizontal="center"/>
    </xf>
    <xf numFmtId="0" fontId="44" fillId="13" borderId="4" xfId="0" applyFont="1" applyFill="1" applyBorder="1" applyAlignment="1">
      <alignment horizontal="center" vertical="center" wrapText="1"/>
    </xf>
    <xf numFmtId="0" fontId="44" fillId="13" borderId="28" xfId="0" applyFont="1" applyFill="1" applyBorder="1" applyAlignment="1">
      <alignment horizontal="center" vertical="center" wrapText="1"/>
    </xf>
    <xf numFmtId="0" fontId="44" fillId="13" borderId="39" xfId="0" applyFont="1" applyFill="1" applyBorder="1" applyAlignment="1">
      <alignment horizontal="center" vertical="center" wrapText="1"/>
    </xf>
    <xf numFmtId="0" fontId="44" fillId="5" borderId="4" xfId="0" applyFont="1" applyFill="1" applyBorder="1" applyAlignment="1">
      <alignment horizontal="center" vertical="center" wrapText="1"/>
    </xf>
    <xf numFmtId="0" fontId="44" fillId="5" borderId="39" xfId="0" applyFont="1" applyFill="1" applyBorder="1" applyAlignment="1">
      <alignment horizontal="center" vertical="center" wrapText="1"/>
    </xf>
    <xf numFmtId="0" fontId="44" fillId="12" borderId="4" xfId="0" applyFont="1" applyFill="1" applyBorder="1" applyAlignment="1">
      <alignment horizontal="center" vertical="center" wrapText="1"/>
    </xf>
    <xf numFmtId="0" fontId="44" fillId="12" borderId="28" xfId="0" applyFont="1" applyFill="1" applyBorder="1" applyAlignment="1">
      <alignment horizontal="center" vertical="center" wrapText="1"/>
    </xf>
    <xf numFmtId="0" fontId="44" fillId="12" borderId="39" xfId="0" applyFont="1" applyFill="1" applyBorder="1" applyAlignment="1">
      <alignment horizontal="center" vertical="center" wrapText="1"/>
    </xf>
    <xf numFmtId="0" fontId="24" fillId="14" borderId="41" xfId="0" applyFont="1" applyFill="1" applyBorder="1" applyAlignment="1">
      <alignment horizontal="center" wrapText="1"/>
    </xf>
    <xf numFmtId="0" fontId="24" fillId="14" borderId="42" xfId="0" applyFont="1" applyFill="1" applyBorder="1" applyAlignment="1">
      <alignment horizontal="center" wrapText="1"/>
    </xf>
    <xf numFmtId="0" fontId="24" fillId="14" borderId="43" xfId="0" applyFont="1" applyFill="1" applyBorder="1" applyAlignment="1">
      <alignment horizontal="center" wrapText="1"/>
    </xf>
    <xf numFmtId="0" fontId="24" fillId="10" borderId="41" xfId="0" applyFont="1" applyFill="1" applyBorder="1" applyAlignment="1">
      <alignment horizontal="center" wrapText="1"/>
    </xf>
    <xf numFmtId="0" fontId="24" fillId="10" borderId="42" xfId="0" applyFont="1" applyFill="1" applyBorder="1" applyAlignment="1">
      <alignment horizontal="center" wrapText="1"/>
    </xf>
    <xf numFmtId="0" fontId="24" fillId="10" borderId="43" xfId="0" applyFont="1" applyFill="1" applyBorder="1" applyAlignment="1">
      <alignment horizontal="center" wrapText="1"/>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24" fillId="5" borderId="17" xfId="0" applyFont="1" applyFill="1" applyBorder="1" applyAlignment="1">
      <alignment horizontal="center" vertical="center" wrapText="1"/>
    </xf>
    <xf numFmtId="0" fontId="24" fillId="5" borderId="18" xfId="0" applyFont="1" applyFill="1" applyBorder="1" applyAlignment="1">
      <alignment horizontal="center" vertical="center" wrapText="1"/>
    </xf>
    <xf numFmtId="0" fontId="24" fillId="5" borderId="19" xfId="0" applyFont="1" applyFill="1" applyBorder="1" applyAlignment="1">
      <alignment horizontal="center" vertical="center" wrapText="1"/>
    </xf>
    <xf numFmtId="0" fontId="24" fillId="5" borderId="26" xfId="0" applyFont="1" applyFill="1" applyBorder="1" applyAlignment="1">
      <alignment horizontal="center" vertical="center" wrapText="1"/>
    </xf>
    <xf numFmtId="0" fontId="24" fillId="5" borderId="40" xfId="0" applyFont="1" applyFill="1" applyBorder="1" applyAlignment="1">
      <alignment horizontal="center" vertical="center" wrapText="1"/>
    </xf>
    <xf numFmtId="0" fontId="24" fillId="12" borderId="41" xfId="0" applyFont="1" applyFill="1" applyBorder="1" applyAlignment="1">
      <alignment horizontal="center" vertical="center" wrapText="1"/>
    </xf>
    <xf numFmtId="0" fontId="24" fillId="12" borderId="42" xfId="0" applyFont="1" applyFill="1" applyBorder="1" applyAlignment="1">
      <alignment horizontal="center" vertical="center" wrapText="1"/>
    </xf>
    <xf numFmtId="0" fontId="24" fillId="12" borderId="43" xfId="0" applyFont="1" applyFill="1" applyBorder="1" applyAlignment="1">
      <alignment horizontal="center" vertical="center" wrapText="1"/>
    </xf>
    <xf numFmtId="0" fontId="22" fillId="2" borderId="1" xfId="0" applyFont="1" applyFill="1" applyBorder="1" applyAlignment="1">
      <alignment horizontal="center"/>
    </xf>
    <xf numFmtId="0" fontId="22" fillId="2" borderId="16" xfId="0" applyFont="1" applyFill="1" applyBorder="1" applyAlignment="1">
      <alignment horizontal="center"/>
    </xf>
    <xf numFmtId="0" fontId="22" fillId="2" borderId="13" xfId="0" applyFont="1" applyFill="1" applyBorder="1" applyAlignment="1">
      <alignment horizontal="center"/>
    </xf>
    <xf numFmtId="0" fontId="22" fillId="9" borderId="0" xfId="0" applyFont="1" applyFill="1" applyAlignment="1">
      <alignment horizontal="center" vertical="center" wrapText="1"/>
    </xf>
    <xf numFmtId="0" fontId="22" fillId="9" borderId="6" xfId="0" applyFont="1" applyFill="1" applyBorder="1" applyAlignment="1">
      <alignment horizontal="center" vertical="center" wrapText="1"/>
    </xf>
    <xf numFmtId="0" fontId="22" fillId="11" borderId="0" xfId="0" applyFont="1" applyFill="1" applyAlignment="1">
      <alignment horizontal="center" vertical="center" wrapText="1"/>
    </xf>
    <xf numFmtId="3" fontId="22" fillId="10" borderId="8" xfId="0" applyNumberFormat="1" applyFont="1" applyFill="1" applyBorder="1" applyAlignment="1">
      <alignment horizontal="center" vertical="center" wrapText="1"/>
    </xf>
    <xf numFmtId="3" fontId="22" fillId="10" borderId="0" xfId="0" applyNumberFormat="1" applyFont="1" applyFill="1" applyAlignment="1">
      <alignment horizontal="center" vertical="center" wrapText="1"/>
    </xf>
    <xf numFmtId="3" fontId="22" fillId="10" borderId="6" xfId="0" applyNumberFormat="1" applyFont="1" applyFill="1" applyBorder="1" applyAlignment="1">
      <alignment horizontal="center" vertical="center" wrapText="1"/>
    </xf>
    <xf numFmtId="0" fontId="22" fillId="9" borderId="8" xfId="0" applyFont="1" applyFill="1" applyBorder="1" applyAlignment="1">
      <alignment horizontal="center" vertical="center" wrapText="1"/>
    </xf>
    <xf numFmtId="0" fontId="22" fillId="11" borderId="8" xfId="0" applyFont="1" applyFill="1" applyBorder="1" applyAlignment="1">
      <alignment horizontal="center" vertical="center" wrapText="1"/>
    </xf>
    <xf numFmtId="0" fontId="22" fillId="11" borderId="6"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0" xfId="0" applyFont="1" applyAlignment="1">
      <alignment horizontal="center" vertical="center" wrapText="1"/>
    </xf>
    <xf numFmtId="0" fontId="12" fillId="6" borderId="10" xfId="0" applyFont="1" applyFill="1" applyBorder="1" applyAlignment="1">
      <alignment horizontal="center" vertical="center" textRotation="180"/>
    </xf>
    <xf numFmtId="3" fontId="2" fillId="0" borderId="49" xfId="0" applyNumberFormat="1" applyFont="1" applyBorder="1" applyAlignment="1">
      <alignment horizontal="center" vertical="center"/>
    </xf>
    <xf numFmtId="3" fontId="23" fillId="0" borderId="48" xfId="0" applyNumberFormat="1" applyFont="1" applyBorder="1" applyAlignment="1">
      <alignment horizontal="center" vertical="center" wrapText="1"/>
    </xf>
  </cellXfs>
  <cellStyles count="9">
    <cellStyle name="Hypertextové prepojenie" xfId="4" builtinId="8"/>
    <cellStyle name="Normálna" xfId="0" builtinId="0"/>
    <cellStyle name="Normálna 2" xfId="5"/>
    <cellStyle name="Normálna 3" xfId="1"/>
    <cellStyle name="Normálna 3 2" xfId="2"/>
    <cellStyle name="Normálna 3 2 2" xfId="7"/>
    <cellStyle name="Normálna 3 3" xfId="6"/>
    <cellStyle name="Normálna 4" xfId="8"/>
    <cellStyle name="Percentá" xfId="3" builtinId="5"/>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FFD1"/>
      <color rgb="FFEDD3F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k-SK"/>
              <a:t>Cena emisii</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k-SK"/>
        </a:p>
      </c:txPr>
    </c:title>
    <c:autoTitleDeleted val="0"/>
    <c:plotArea>
      <c:layout>
        <c:manualLayout>
          <c:layoutTarget val="inner"/>
          <c:xMode val="edge"/>
          <c:yMode val="edge"/>
          <c:x val="7.5942675772018547E-2"/>
          <c:y val="0.14523138832997989"/>
          <c:w val="0.89477604854529491"/>
          <c:h val="0.71906145534625077"/>
        </c:manualLayout>
      </c:layout>
      <c:lineChart>
        <c:grouping val="standard"/>
        <c:varyColors val="0"/>
        <c:ser>
          <c:idx val="0"/>
          <c:order val="0"/>
          <c:spPr>
            <a:ln w="28575" cap="rnd">
              <a:solidFill>
                <a:schemeClr val="accent1"/>
              </a:solidFill>
              <a:round/>
            </a:ln>
            <a:effectLst/>
          </c:spPr>
          <c:marker>
            <c:symbol val="none"/>
          </c:marker>
          <c:cat>
            <c:numRef>
              <c:f>Vychodiská!$B$61:$B$133</c:f>
              <c:numCache>
                <c:formatCode>mmm\-yy</c:formatCode>
                <c:ptCount val="73"/>
                <c:pt idx="0">
                  <c:v>43132</c:v>
                </c:pt>
                <c:pt idx="1">
                  <c:v>43160</c:v>
                </c:pt>
                <c:pt idx="2">
                  <c:v>43191</c:v>
                </c:pt>
                <c:pt idx="3">
                  <c:v>43221</c:v>
                </c:pt>
                <c:pt idx="4">
                  <c:v>43252</c:v>
                </c:pt>
                <c:pt idx="5">
                  <c:v>43282</c:v>
                </c:pt>
                <c:pt idx="6">
                  <c:v>43313</c:v>
                </c:pt>
                <c:pt idx="7">
                  <c:v>43344</c:v>
                </c:pt>
                <c:pt idx="8">
                  <c:v>43374</c:v>
                </c:pt>
                <c:pt idx="9">
                  <c:v>43405</c:v>
                </c:pt>
                <c:pt idx="10">
                  <c:v>43435</c:v>
                </c:pt>
                <c:pt idx="11">
                  <c:v>43466</c:v>
                </c:pt>
                <c:pt idx="12">
                  <c:v>43497</c:v>
                </c:pt>
                <c:pt idx="13">
                  <c:v>43525</c:v>
                </c:pt>
                <c:pt idx="14">
                  <c:v>43556</c:v>
                </c:pt>
                <c:pt idx="15">
                  <c:v>43586</c:v>
                </c:pt>
                <c:pt idx="16">
                  <c:v>43617</c:v>
                </c:pt>
                <c:pt idx="17">
                  <c:v>43647</c:v>
                </c:pt>
                <c:pt idx="18">
                  <c:v>43678</c:v>
                </c:pt>
                <c:pt idx="19">
                  <c:v>43709</c:v>
                </c:pt>
                <c:pt idx="20">
                  <c:v>43739</c:v>
                </c:pt>
                <c:pt idx="21">
                  <c:v>43770</c:v>
                </c:pt>
                <c:pt idx="22">
                  <c:v>43800</c:v>
                </c:pt>
                <c:pt idx="23">
                  <c:v>43831</c:v>
                </c:pt>
                <c:pt idx="24">
                  <c:v>43862</c:v>
                </c:pt>
                <c:pt idx="25">
                  <c:v>43891</c:v>
                </c:pt>
                <c:pt idx="26">
                  <c:v>43922</c:v>
                </c:pt>
                <c:pt idx="27">
                  <c:v>43952</c:v>
                </c:pt>
                <c:pt idx="28">
                  <c:v>43983</c:v>
                </c:pt>
                <c:pt idx="29">
                  <c:v>44013</c:v>
                </c:pt>
                <c:pt idx="30">
                  <c:v>44044</c:v>
                </c:pt>
                <c:pt idx="31">
                  <c:v>44075</c:v>
                </c:pt>
                <c:pt idx="32">
                  <c:v>44105</c:v>
                </c:pt>
                <c:pt idx="33">
                  <c:v>44136</c:v>
                </c:pt>
                <c:pt idx="34">
                  <c:v>44166</c:v>
                </c:pt>
                <c:pt idx="35">
                  <c:v>44197</c:v>
                </c:pt>
                <c:pt idx="36">
                  <c:v>44228</c:v>
                </c:pt>
                <c:pt idx="37">
                  <c:v>44256</c:v>
                </c:pt>
                <c:pt idx="38">
                  <c:v>44287</c:v>
                </c:pt>
                <c:pt idx="39">
                  <c:v>44317</c:v>
                </c:pt>
                <c:pt idx="40">
                  <c:v>44348</c:v>
                </c:pt>
                <c:pt idx="41">
                  <c:v>44378</c:v>
                </c:pt>
                <c:pt idx="42">
                  <c:v>44409</c:v>
                </c:pt>
                <c:pt idx="43">
                  <c:v>44440</c:v>
                </c:pt>
                <c:pt idx="44">
                  <c:v>44470</c:v>
                </c:pt>
                <c:pt idx="45">
                  <c:v>44501</c:v>
                </c:pt>
                <c:pt idx="46">
                  <c:v>44531</c:v>
                </c:pt>
                <c:pt idx="47">
                  <c:v>44562</c:v>
                </c:pt>
                <c:pt idx="48">
                  <c:v>44593</c:v>
                </c:pt>
                <c:pt idx="49">
                  <c:v>44621</c:v>
                </c:pt>
                <c:pt idx="50">
                  <c:v>44652</c:v>
                </c:pt>
                <c:pt idx="51">
                  <c:v>44682</c:v>
                </c:pt>
                <c:pt idx="52">
                  <c:v>44713</c:v>
                </c:pt>
                <c:pt idx="53">
                  <c:v>44743</c:v>
                </c:pt>
                <c:pt idx="54">
                  <c:v>44774</c:v>
                </c:pt>
                <c:pt idx="55">
                  <c:v>44805</c:v>
                </c:pt>
                <c:pt idx="56">
                  <c:v>44835</c:v>
                </c:pt>
                <c:pt idx="57">
                  <c:v>44866</c:v>
                </c:pt>
                <c:pt idx="58">
                  <c:v>44896</c:v>
                </c:pt>
                <c:pt idx="59">
                  <c:v>44927</c:v>
                </c:pt>
                <c:pt idx="60">
                  <c:v>44958</c:v>
                </c:pt>
                <c:pt idx="61">
                  <c:v>44986</c:v>
                </c:pt>
                <c:pt idx="62">
                  <c:v>45017</c:v>
                </c:pt>
                <c:pt idx="63">
                  <c:v>45047</c:v>
                </c:pt>
                <c:pt idx="64">
                  <c:v>45078</c:v>
                </c:pt>
                <c:pt idx="65">
                  <c:v>45108</c:v>
                </c:pt>
                <c:pt idx="66">
                  <c:v>45139</c:v>
                </c:pt>
                <c:pt idx="67">
                  <c:v>45170</c:v>
                </c:pt>
                <c:pt idx="68">
                  <c:v>45200</c:v>
                </c:pt>
                <c:pt idx="69">
                  <c:v>45231</c:v>
                </c:pt>
                <c:pt idx="70">
                  <c:v>45261</c:v>
                </c:pt>
                <c:pt idx="71">
                  <c:v>45292</c:v>
                </c:pt>
                <c:pt idx="72">
                  <c:v>45323</c:v>
                </c:pt>
              </c:numCache>
            </c:numRef>
          </c:cat>
          <c:val>
            <c:numRef>
              <c:f>Vychodiská!$C$60:$C$133</c:f>
              <c:numCache>
                <c:formatCode>General</c:formatCode>
                <c:ptCount val="74"/>
                <c:pt idx="0">
                  <c:v>9.65</c:v>
                </c:pt>
                <c:pt idx="1">
                  <c:v>10.51</c:v>
                </c:pt>
                <c:pt idx="2">
                  <c:v>13.73</c:v>
                </c:pt>
                <c:pt idx="3">
                  <c:v>14.27</c:v>
                </c:pt>
                <c:pt idx="4">
                  <c:v>15.76</c:v>
                </c:pt>
                <c:pt idx="5">
                  <c:v>16</c:v>
                </c:pt>
                <c:pt idx="6">
                  <c:v>18.739999999999998</c:v>
                </c:pt>
                <c:pt idx="7">
                  <c:v>22.52</c:v>
                </c:pt>
                <c:pt idx="8">
                  <c:v>23.63</c:v>
                </c:pt>
                <c:pt idx="9">
                  <c:v>17.79</c:v>
                </c:pt>
                <c:pt idx="10">
                  <c:v>22.7</c:v>
                </c:pt>
                <c:pt idx="11">
                  <c:v>26.3</c:v>
                </c:pt>
                <c:pt idx="12">
                  <c:v>23.27</c:v>
                </c:pt>
                <c:pt idx="13">
                  <c:v>22.52</c:v>
                </c:pt>
                <c:pt idx="14">
                  <c:v>22.3</c:v>
                </c:pt>
                <c:pt idx="15">
                  <c:v>26.95</c:v>
                </c:pt>
                <c:pt idx="16">
                  <c:v>25.2</c:v>
                </c:pt>
                <c:pt idx="17">
                  <c:v>27.5</c:v>
                </c:pt>
                <c:pt idx="18">
                  <c:v>28.84</c:v>
                </c:pt>
                <c:pt idx="19">
                  <c:v>26.95</c:v>
                </c:pt>
                <c:pt idx="20">
                  <c:v>25.36</c:v>
                </c:pt>
                <c:pt idx="21">
                  <c:v>26.3</c:v>
                </c:pt>
                <c:pt idx="22">
                  <c:v>25.61</c:v>
                </c:pt>
                <c:pt idx="23">
                  <c:v>24.86</c:v>
                </c:pt>
                <c:pt idx="24">
                  <c:v>24.6</c:v>
                </c:pt>
                <c:pt idx="25">
                  <c:v>23.8</c:v>
                </c:pt>
                <c:pt idx="26">
                  <c:v>18.3</c:v>
                </c:pt>
                <c:pt idx="27">
                  <c:v>19.940000000000001</c:v>
                </c:pt>
                <c:pt idx="28">
                  <c:v>21.76</c:v>
                </c:pt>
                <c:pt idx="29">
                  <c:v>27.27</c:v>
                </c:pt>
                <c:pt idx="30">
                  <c:v>26.64</c:v>
                </c:pt>
                <c:pt idx="31">
                  <c:v>29.02</c:v>
                </c:pt>
                <c:pt idx="32">
                  <c:v>27.14</c:v>
                </c:pt>
                <c:pt idx="33">
                  <c:v>23.88</c:v>
                </c:pt>
                <c:pt idx="34">
                  <c:v>29.34</c:v>
                </c:pt>
                <c:pt idx="35">
                  <c:v>32.72</c:v>
                </c:pt>
                <c:pt idx="36">
                  <c:v>32.950000000000003</c:v>
                </c:pt>
                <c:pt idx="37">
                  <c:v>37.28</c:v>
                </c:pt>
                <c:pt idx="38">
                  <c:v>42.55</c:v>
                </c:pt>
                <c:pt idx="39">
                  <c:v>48.84</c:v>
                </c:pt>
                <c:pt idx="40">
                  <c:v>51.7</c:v>
                </c:pt>
                <c:pt idx="41">
                  <c:v>56.68</c:v>
                </c:pt>
                <c:pt idx="42">
                  <c:v>53.25</c:v>
                </c:pt>
                <c:pt idx="43">
                  <c:v>60.51</c:v>
                </c:pt>
                <c:pt idx="44">
                  <c:v>61.75</c:v>
                </c:pt>
                <c:pt idx="45">
                  <c:v>58.73</c:v>
                </c:pt>
                <c:pt idx="46">
                  <c:v>75.73</c:v>
                </c:pt>
                <c:pt idx="47">
                  <c:v>80.650000000000006</c:v>
                </c:pt>
                <c:pt idx="48">
                  <c:v>89.24</c:v>
                </c:pt>
                <c:pt idx="49">
                  <c:v>82.21</c:v>
                </c:pt>
                <c:pt idx="50">
                  <c:v>76.48</c:v>
                </c:pt>
                <c:pt idx="51">
                  <c:v>84.45</c:v>
                </c:pt>
                <c:pt idx="52">
                  <c:v>84.02</c:v>
                </c:pt>
                <c:pt idx="53">
                  <c:v>90.16</c:v>
                </c:pt>
                <c:pt idx="54">
                  <c:v>78.55</c:v>
                </c:pt>
                <c:pt idx="55">
                  <c:v>80.03</c:v>
                </c:pt>
                <c:pt idx="56">
                  <c:v>66.73</c:v>
                </c:pt>
                <c:pt idx="57">
                  <c:v>79.97</c:v>
                </c:pt>
                <c:pt idx="58">
                  <c:v>84.9</c:v>
                </c:pt>
                <c:pt idx="59">
                  <c:v>79.400000000000006</c:v>
                </c:pt>
                <c:pt idx="60">
                  <c:v>90.13</c:v>
                </c:pt>
                <c:pt idx="61">
                  <c:v>95.88</c:v>
                </c:pt>
                <c:pt idx="62">
                  <c:v>91.75</c:v>
                </c:pt>
                <c:pt idx="63">
                  <c:v>87.65</c:v>
                </c:pt>
                <c:pt idx="64">
                  <c:v>80.77</c:v>
                </c:pt>
                <c:pt idx="65">
                  <c:v>89.57</c:v>
                </c:pt>
                <c:pt idx="66">
                  <c:v>86.03</c:v>
                </c:pt>
                <c:pt idx="67">
                  <c:v>86.03</c:v>
                </c:pt>
                <c:pt idx="68">
                  <c:v>81.45</c:v>
                </c:pt>
                <c:pt idx="69">
                  <c:v>79.41</c:v>
                </c:pt>
                <c:pt idx="70">
                  <c:v>70.55</c:v>
                </c:pt>
                <c:pt idx="71">
                  <c:v>77.98</c:v>
                </c:pt>
                <c:pt idx="72">
                  <c:v>64.400000000000006</c:v>
                </c:pt>
                <c:pt idx="73">
                  <c:v>63.08</c:v>
                </c:pt>
              </c:numCache>
            </c:numRef>
          </c:val>
          <c:smooth val="0"/>
          <c:extLst>
            <c:ext xmlns:c16="http://schemas.microsoft.com/office/drawing/2014/chart" uri="{C3380CC4-5D6E-409C-BE32-E72D297353CC}">
              <c16:uniqueId val="{00000000-DB34-4271-B68E-4841894C5723}"/>
            </c:ext>
          </c:extLst>
        </c:ser>
        <c:dLbls>
          <c:showLegendKey val="0"/>
          <c:showVal val="0"/>
          <c:showCatName val="0"/>
          <c:showSerName val="0"/>
          <c:showPercent val="0"/>
          <c:showBubbleSize val="0"/>
        </c:dLbls>
        <c:smooth val="0"/>
        <c:axId val="544668960"/>
        <c:axId val="544669288"/>
      </c:lineChart>
      <c:dateAx>
        <c:axId val="54466896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crossAx val="544669288"/>
        <c:crosses val="autoZero"/>
        <c:auto val="1"/>
        <c:lblOffset val="100"/>
        <c:baseTimeUnit val="months"/>
      </c:dateAx>
      <c:valAx>
        <c:axId val="544669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crossAx val="544668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515144</xdr:colOff>
      <xdr:row>0</xdr:row>
      <xdr:rowOff>418305</xdr:rowOff>
    </xdr:from>
    <xdr:to>
      <xdr:col>15</xdr:col>
      <xdr:colOff>219869</xdr:colOff>
      <xdr:row>6</xdr:row>
      <xdr:rowOff>341312</xdr:rowOff>
    </xdr:to>
    <xdr:sp macro="" textlink="">
      <xdr:nvSpPr>
        <xdr:cNvPr id="2" name="Obdĺžnik 1">
          <a:extLst>
            <a:ext uri="{FF2B5EF4-FFF2-40B4-BE49-F238E27FC236}">
              <a16:creationId xmlns:a16="http://schemas.microsoft.com/office/drawing/2014/main" id="{00000000-0008-0000-0100-000002000000}"/>
            </a:ext>
          </a:extLst>
        </xdr:cNvPr>
        <xdr:cNvSpPr/>
      </xdr:nvSpPr>
      <xdr:spPr>
        <a:xfrm>
          <a:off x="10861675" y="418305"/>
          <a:ext cx="6848475" cy="2078038"/>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sk-SK" sz="1200"/>
            <a:t>Vyplniť v hárku "</a:t>
          </a:r>
          <a:r>
            <a:rPr lang="sk-SK" sz="1200" i="1"/>
            <a:t>Data</a:t>
          </a:r>
          <a:r>
            <a:rPr lang="sk-SK" sz="1200"/>
            <a:t>" stĺpce "</a:t>
          </a:r>
          <a:r>
            <a:rPr lang="sk-SK" sz="1200" i="1"/>
            <a:t>B - AD"</a:t>
          </a:r>
          <a:r>
            <a:rPr lang="sk-SK" sz="1200"/>
            <a:t> podľa</a:t>
          </a:r>
          <a:r>
            <a:rPr lang="sk-SK" sz="1200" baseline="0"/>
            <a:t> princípov </a:t>
          </a:r>
          <a:r>
            <a:rPr lang="sk-SK" sz="1200"/>
            <a:t>uvedených</a:t>
          </a:r>
          <a:r>
            <a:rPr lang="sk-SK" sz="1200" baseline="0"/>
            <a:t> v stĺpci C v uvedenej tabuľke.</a:t>
          </a:r>
        </a:p>
        <a:p>
          <a:pPr algn="l"/>
          <a:endParaRPr lang="sk-SK" sz="1200" baseline="0"/>
        </a:p>
        <a:p>
          <a:pPr algn="l"/>
          <a:r>
            <a:rPr lang="sk-SK" sz="1200" baseline="0"/>
            <a:t>V hárku </a:t>
          </a:r>
          <a:r>
            <a:rPr lang="sk-SK" sz="1200">
              <a:solidFill>
                <a:schemeClr val="dk1"/>
              </a:solidFill>
              <a:effectLst/>
              <a:latin typeface="+mn-lt"/>
              <a:ea typeface="+mn-ea"/>
              <a:cs typeface="+mn-cs"/>
            </a:rPr>
            <a:t>"</a:t>
          </a:r>
          <a:r>
            <a:rPr lang="sk-SK" sz="1200" i="1">
              <a:solidFill>
                <a:schemeClr val="dk1"/>
              </a:solidFill>
              <a:effectLst/>
              <a:latin typeface="+mn-lt"/>
              <a:ea typeface="+mn-ea"/>
              <a:cs typeface="+mn-cs"/>
            </a:rPr>
            <a:t>Data</a:t>
          </a:r>
          <a:r>
            <a:rPr lang="sk-SK" sz="1200">
              <a:solidFill>
                <a:schemeClr val="dk1"/>
              </a:solidFill>
              <a:effectLst/>
              <a:latin typeface="+mn-lt"/>
              <a:ea typeface="+mn-ea"/>
              <a:cs typeface="+mn-cs"/>
            </a:rPr>
            <a:t>" stĺpcoch "</a:t>
          </a:r>
          <a:r>
            <a:rPr lang="sk-SK" sz="1200" i="1">
              <a:solidFill>
                <a:schemeClr val="dk1"/>
              </a:solidFill>
              <a:effectLst/>
              <a:latin typeface="+mn-lt"/>
              <a:ea typeface="+mn-ea"/>
              <a:cs typeface="+mn-cs"/>
            </a:rPr>
            <a:t>X - AD"</a:t>
          </a:r>
          <a:r>
            <a:rPr lang="sk-SK" sz="1200">
              <a:solidFill>
                <a:schemeClr val="dk1"/>
              </a:solidFill>
              <a:effectLst/>
              <a:latin typeface="+mn-lt"/>
              <a:ea typeface="+mn-ea"/>
              <a:cs typeface="+mn-cs"/>
            </a:rPr>
            <a:t>  overiť zvýraznené</a:t>
          </a:r>
          <a:r>
            <a:rPr lang="sk-SK" sz="1200" baseline="0">
              <a:solidFill>
                <a:schemeClr val="dk1"/>
              </a:solidFill>
              <a:effectLst/>
              <a:latin typeface="+mn-lt"/>
              <a:ea typeface="+mn-ea"/>
              <a:cs typeface="+mn-cs"/>
            </a:rPr>
            <a:t> hodnoty podľa príslušnej poznámky.</a:t>
          </a:r>
        </a:p>
        <a:p>
          <a:pPr algn="l"/>
          <a:endParaRPr lang="sk-SK" sz="1200" baseline="0">
            <a:solidFill>
              <a:schemeClr val="dk1"/>
            </a:solidFill>
            <a:effectLst/>
            <a:latin typeface="+mn-lt"/>
            <a:ea typeface="+mn-ea"/>
            <a:cs typeface="+mn-cs"/>
          </a:endParaRPr>
        </a:p>
        <a:p>
          <a:pPr algn="l"/>
          <a:r>
            <a:rPr lang="sk-SK" sz="1200" i="1" baseline="0">
              <a:solidFill>
                <a:schemeClr val="dk1"/>
              </a:solidFill>
              <a:effectLst/>
              <a:latin typeface="+mn-lt"/>
              <a:ea typeface="+mn-ea"/>
              <a:cs typeface="+mn-cs"/>
            </a:rPr>
            <a:t>Poznámka: </a:t>
          </a:r>
          <a:r>
            <a:rPr lang="sk-SK" sz="1200" baseline="0">
              <a:solidFill>
                <a:schemeClr val="dk1"/>
              </a:solidFill>
              <a:effectLst/>
              <a:latin typeface="+mn-lt"/>
              <a:ea typeface="+mn-ea"/>
              <a:cs typeface="+mn-cs"/>
            </a:rPr>
            <a:t>oproti predchádzajúcej verzii boli premenované niektoré stĺpce aby neboli mätúce, hodnoty môžu byť preto s opačným znamienkom ako boli pôvodne vykázané.</a:t>
          </a:r>
        </a:p>
        <a:p>
          <a:pPr algn="l"/>
          <a:endParaRPr lang="sk-SK" sz="1200"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sk-SK" sz="1200" baseline="0">
              <a:solidFill>
                <a:schemeClr val="dk1"/>
              </a:solidFill>
              <a:effectLst/>
              <a:latin typeface="+mn-lt"/>
              <a:ea typeface="+mn-ea"/>
              <a:cs typeface="+mn-cs"/>
            </a:rPr>
            <a:t>Ročnú kumulatívnu zmenu cien energií počítať podľa jednotnej metodiky pre všetky teplárenské spoločnosti. Vytvorenie metodiky ponechávame na MHTH.</a:t>
          </a:r>
          <a:endParaRPr lang="sk-SK" sz="1200"/>
        </a:p>
        <a:p>
          <a:pPr algn="l"/>
          <a:endParaRPr lang="sk-SK" sz="1200" baseline="0"/>
        </a:p>
        <a:p>
          <a:pPr algn="l"/>
          <a:endParaRPr lang="sk-SK" sz="1200" baseline="0"/>
        </a:p>
        <a:p>
          <a:pPr algn="l"/>
          <a:endParaRPr lang="sk-SK" sz="1200" baseline="0"/>
        </a:p>
        <a:p>
          <a:pPr algn="l"/>
          <a:endParaRPr lang="sk-SK"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390525</xdr:colOff>
      <xdr:row>63</xdr:row>
      <xdr:rowOff>104775</xdr:rowOff>
    </xdr:from>
    <xdr:to>
      <xdr:col>7</xdr:col>
      <xdr:colOff>60325</xdr:colOff>
      <xdr:row>78</xdr:row>
      <xdr:rowOff>85725</xdr:rowOff>
    </xdr:to>
    <xdr:graphicFrame macro="">
      <xdr:nvGraphicFramePr>
        <xdr:cNvPr id="3" name="Graf 2">
          <a:extLst>
            <a:ext uri="{FF2B5EF4-FFF2-40B4-BE49-F238E27FC236}">
              <a16:creationId xmlns:a16="http://schemas.microsoft.com/office/drawing/2014/main" id="{00000000-0008-0000-1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batas.sk/wp-content/uploads/2021/02/Integrovany-cennik-za-dodavku-elektriny-pre-domacnosti-platny-od-1.1.2021.pdf" TargetMode="External"/><Relationship Id="rId3" Type="http://schemas.openxmlformats.org/officeDocument/2006/relationships/hyperlink" Target="https://www.investing.com/commodities/carbon-emissions-historical-data" TargetMode="External"/><Relationship Id="rId7" Type="http://schemas.openxmlformats.org/officeDocument/2006/relationships/hyperlink" Target="https://www.opii.gov.sk/metodicke-dokumenty/prirucka-cba" TargetMode="External"/><Relationship Id="rId12" Type="http://schemas.openxmlformats.org/officeDocument/2006/relationships/comments" Target="../comments5.xml"/><Relationship Id="rId2" Type="http://schemas.openxmlformats.org/officeDocument/2006/relationships/hyperlink" Target="https://www.rrz.sk/hodnotenie-navrhu-rozpoctu-verejnej-spravy-na-roky-2021-az-2023/" TargetMode="External"/><Relationship Id="rId1" Type="http://schemas.openxmlformats.org/officeDocument/2006/relationships/hyperlink" Target="https://appsso.eurostat.ec.europa.eu/nui/submitViewTableAction.do" TargetMode="External"/><Relationship Id="rId6" Type="http://schemas.openxmlformats.org/officeDocument/2006/relationships/hyperlink" Target="http://www.zvtp.sk/emisne_protokoly.xhtml" TargetMode="External"/><Relationship Id="rId11" Type="http://schemas.openxmlformats.org/officeDocument/2006/relationships/vmlDrawing" Target="../drawings/vmlDrawing5.vml"/><Relationship Id="rId5" Type="http://schemas.openxmlformats.org/officeDocument/2006/relationships/hyperlink" Target="https://mhth.sk/storage/app/media/verejne-informacie/vyrocne-spravy/ZAT.pdf" TargetMode="External"/><Relationship Id="rId10" Type="http://schemas.openxmlformats.org/officeDocument/2006/relationships/drawing" Target="../drawings/drawing2.xml"/><Relationship Id="rId4" Type="http://schemas.openxmlformats.org/officeDocument/2006/relationships/hyperlink" Target="https://www.urso.gov.sk/priemerna-cena-elektriny-na-burze-pxe-praha/"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2"/>
  <dimension ref="A1:BR142"/>
  <sheetViews>
    <sheetView zoomScale="85" zoomScaleNormal="85" workbookViewId="0">
      <pane xSplit="2" ySplit="2" topLeftCell="F3" activePane="bottomRight" state="frozen"/>
      <selection pane="topRight" activeCell="C1" sqref="C1"/>
      <selection pane="bottomLeft" activeCell="A3" sqref="A3"/>
      <selection pane="bottomRight" activeCell="H2" sqref="H1:H1048576"/>
    </sheetView>
  </sheetViews>
  <sheetFormatPr defaultColWidth="9.1796875" defaultRowHeight="14.5" x14ac:dyDescent="0.35"/>
  <cols>
    <col min="1" max="1" width="9.1796875" style="6"/>
    <col min="2" max="2" width="28.81640625" style="6" bestFit="1" customWidth="1"/>
    <col min="3" max="3" width="27.453125" style="6" customWidth="1"/>
    <col min="4" max="4" width="36" style="6" customWidth="1"/>
    <col min="5" max="5" width="44" style="6" customWidth="1"/>
    <col min="6" max="6" width="16.453125" style="12" customWidth="1"/>
    <col min="7" max="8" width="19.54296875" style="6" customWidth="1"/>
    <col min="9" max="9" width="25.453125" style="6" customWidth="1"/>
    <col min="10" max="11" width="32.453125" style="13" customWidth="1"/>
    <col min="12" max="12" width="16.54296875" style="6" customWidth="1"/>
    <col min="13" max="13" width="13.453125" style="6" bestFit="1" customWidth="1"/>
    <col min="14" max="14" width="15.81640625" style="6" bestFit="1" customWidth="1"/>
    <col min="15" max="20" width="11.453125" style="6" customWidth="1"/>
    <col min="21" max="21" width="9.1796875" style="6"/>
    <col min="22" max="22" width="16.453125" style="6" customWidth="1"/>
    <col min="23" max="24" width="14.54296875" style="6" customWidth="1"/>
    <col min="25" max="26" width="16.54296875" style="6" customWidth="1"/>
    <col min="27" max="27" width="13.453125" style="6" customWidth="1"/>
    <col min="28" max="28" width="14.453125" style="6" customWidth="1"/>
    <col min="29" max="29" width="13.54296875" style="6" customWidth="1"/>
    <col min="30" max="31" width="27" style="6" customWidth="1"/>
    <col min="32" max="32" width="90.453125" style="6" customWidth="1"/>
    <col min="33" max="16384" width="9.1796875" style="6"/>
  </cols>
  <sheetData>
    <row r="1" spans="1:70" ht="32.9" customHeight="1" x14ac:dyDescent="0.35">
      <c r="A1" s="455" t="s">
        <v>0</v>
      </c>
      <c r="B1" s="456"/>
      <c r="C1" s="456"/>
      <c r="D1" s="456"/>
      <c r="E1" s="456"/>
      <c r="F1" s="456"/>
      <c r="G1" s="456"/>
      <c r="H1" s="456"/>
      <c r="I1" s="456"/>
      <c r="J1" s="456"/>
      <c r="K1" s="22"/>
      <c r="L1" s="457" t="s">
        <v>1</v>
      </c>
      <c r="M1" s="457"/>
      <c r="N1" s="457"/>
      <c r="O1" s="458" t="s">
        <v>2</v>
      </c>
      <c r="P1" s="458"/>
      <c r="Q1" s="458"/>
      <c r="R1" s="458"/>
      <c r="S1" s="458"/>
      <c r="T1" s="458"/>
      <c r="U1" s="458"/>
      <c r="V1" s="458"/>
      <c r="W1" s="459" t="s">
        <v>3</v>
      </c>
      <c r="X1" s="459" t="s">
        <v>4</v>
      </c>
      <c r="Y1" s="458" t="s">
        <v>5</v>
      </c>
      <c r="Z1" s="458"/>
      <c r="AA1" s="458"/>
      <c r="AB1" s="458"/>
      <c r="AC1" s="459" t="s">
        <v>6</v>
      </c>
      <c r="AD1" s="460" t="s">
        <v>7</v>
      </c>
      <c r="AE1" s="460" t="s">
        <v>8</v>
      </c>
    </row>
    <row r="2" spans="1:70" ht="61" thickBot="1" x14ac:dyDescent="0.4">
      <c r="A2" s="23" t="s">
        <v>9</v>
      </c>
      <c r="B2" s="23" t="s">
        <v>10</v>
      </c>
      <c r="C2" s="23" t="s">
        <v>11</v>
      </c>
      <c r="D2" s="23" t="s">
        <v>12</v>
      </c>
      <c r="E2" s="23" t="s">
        <v>13</v>
      </c>
      <c r="F2" s="23" t="s">
        <v>14</v>
      </c>
      <c r="G2" s="23" t="s">
        <v>15</v>
      </c>
      <c r="H2" s="23" t="s">
        <v>16</v>
      </c>
      <c r="I2" s="23" t="s">
        <v>17</v>
      </c>
      <c r="J2" s="24" t="s">
        <v>18</v>
      </c>
      <c r="K2" s="25" t="s">
        <v>19</v>
      </c>
      <c r="L2" s="14" t="s">
        <v>20</v>
      </c>
      <c r="M2" s="14" t="s">
        <v>21</v>
      </c>
      <c r="N2" s="14" t="s">
        <v>22</v>
      </c>
      <c r="O2" s="14" t="s">
        <v>23</v>
      </c>
      <c r="P2" s="14" t="s">
        <v>24</v>
      </c>
      <c r="Q2" s="14" t="s">
        <v>25</v>
      </c>
      <c r="R2" s="14" t="s">
        <v>26</v>
      </c>
      <c r="S2" s="14" t="s">
        <v>27</v>
      </c>
      <c r="T2" s="14" t="s">
        <v>28</v>
      </c>
      <c r="U2" s="14" t="s">
        <v>29</v>
      </c>
      <c r="V2" s="14" t="s">
        <v>30</v>
      </c>
      <c r="W2" s="459"/>
      <c r="X2" s="459"/>
      <c r="Y2" s="14" t="s">
        <v>31</v>
      </c>
      <c r="Z2" s="14" t="s">
        <v>32</v>
      </c>
      <c r="AA2" s="14" t="s">
        <v>33</v>
      </c>
      <c r="AB2" s="14" t="s">
        <v>34</v>
      </c>
      <c r="AC2" s="459"/>
      <c r="AD2" s="460"/>
      <c r="AE2" s="460"/>
    </row>
    <row r="3" spans="1:70" s="5" customFormat="1" ht="58.5" thickTop="1" x14ac:dyDescent="0.35">
      <c r="A3" s="18">
        <v>3</v>
      </c>
      <c r="B3" s="8" t="s">
        <v>35</v>
      </c>
      <c r="C3" s="8" t="s">
        <v>36</v>
      </c>
      <c r="D3" s="8" t="s">
        <v>37</v>
      </c>
      <c r="E3" s="8" t="s">
        <v>38</v>
      </c>
      <c r="F3" s="2">
        <v>1</v>
      </c>
      <c r="G3" s="3">
        <v>7000000</v>
      </c>
      <c r="H3" s="3" t="s">
        <v>39</v>
      </c>
      <c r="I3" s="2">
        <v>2024</v>
      </c>
      <c r="J3" s="8" t="s">
        <v>40</v>
      </c>
      <c r="K3" s="17" t="s">
        <v>41</v>
      </c>
      <c r="L3" s="5" t="s">
        <v>42</v>
      </c>
      <c r="M3" s="5">
        <v>30</v>
      </c>
      <c r="N3" s="5" t="s">
        <v>43</v>
      </c>
      <c r="O3" s="5">
        <v>0</v>
      </c>
      <c r="P3" s="5">
        <v>0</v>
      </c>
      <c r="Q3" s="5">
        <v>0</v>
      </c>
      <c r="R3" s="5">
        <v>0</v>
      </c>
      <c r="S3" s="5">
        <v>0</v>
      </c>
      <c r="T3" s="5">
        <v>0</v>
      </c>
      <c r="U3" s="5">
        <v>0</v>
      </c>
      <c r="V3" s="5" t="s">
        <v>43</v>
      </c>
      <c r="W3" s="5">
        <v>0</v>
      </c>
      <c r="X3" s="5" t="s">
        <v>43</v>
      </c>
      <c r="Y3" s="5" t="s">
        <v>44</v>
      </c>
      <c r="Z3" s="461"/>
      <c r="AA3" s="5" t="s">
        <v>45</v>
      </c>
      <c r="AB3" s="5" t="s">
        <v>46</v>
      </c>
      <c r="AC3" s="5" t="s">
        <v>47</v>
      </c>
      <c r="AE3" s="5" t="s">
        <v>48</v>
      </c>
    </row>
    <row r="4" spans="1:70" s="5" customFormat="1" ht="58" x14ac:dyDescent="0.35">
      <c r="A4" s="18">
        <v>4</v>
      </c>
      <c r="B4" s="8" t="s">
        <v>35</v>
      </c>
      <c r="C4" s="8" t="s">
        <v>36</v>
      </c>
      <c r="D4" s="8" t="s">
        <v>49</v>
      </c>
      <c r="E4" s="8" t="s">
        <v>50</v>
      </c>
      <c r="F4" s="2">
        <v>1</v>
      </c>
      <c r="G4" s="3">
        <v>5000000</v>
      </c>
      <c r="H4" s="3" t="s">
        <v>39</v>
      </c>
      <c r="I4" s="2">
        <v>2024</v>
      </c>
      <c r="J4" s="8" t="s">
        <v>51</v>
      </c>
      <c r="K4" s="17" t="s">
        <v>41</v>
      </c>
      <c r="L4" s="5" t="s">
        <v>42</v>
      </c>
      <c r="M4" s="5">
        <v>30</v>
      </c>
      <c r="N4" s="5" t="s">
        <v>43</v>
      </c>
      <c r="O4" s="5">
        <v>0</v>
      </c>
      <c r="P4" s="5">
        <v>0</v>
      </c>
      <c r="Q4" s="5">
        <v>0</v>
      </c>
      <c r="R4" s="5">
        <v>0</v>
      </c>
      <c r="S4" s="5">
        <v>0</v>
      </c>
      <c r="T4" s="5">
        <v>0</v>
      </c>
      <c r="U4" s="5">
        <v>0</v>
      </c>
      <c r="V4" s="5" t="s">
        <v>43</v>
      </c>
      <c r="W4" s="5">
        <v>0</v>
      </c>
      <c r="X4" s="5" t="s">
        <v>43</v>
      </c>
      <c r="Y4" s="5" t="s">
        <v>44</v>
      </c>
      <c r="Z4" s="461"/>
      <c r="AA4" s="5" t="s">
        <v>45</v>
      </c>
      <c r="AB4" s="5" t="s">
        <v>46</v>
      </c>
      <c r="AC4" s="5" t="s">
        <v>47</v>
      </c>
      <c r="AE4" s="5" t="s">
        <v>52</v>
      </c>
    </row>
    <row r="5" spans="1:70" s="5" customFormat="1" ht="58" x14ac:dyDescent="0.35">
      <c r="A5" s="18">
        <v>5</v>
      </c>
      <c r="B5" s="8" t="s">
        <v>35</v>
      </c>
      <c r="C5" s="8" t="s">
        <v>53</v>
      </c>
      <c r="D5" s="8" t="s">
        <v>54</v>
      </c>
      <c r="E5" s="8" t="s">
        <v>55</v>
      </c>
      <c r="F5" s="2">
        <v>1</v>
      </c>
      <c r="G5" s="3">
        <v>23000000</v>
      </c>
      <c r="H5" s="3" t="s">
        <v>39</v>
      </c>
      <c r="I5" s="2">
        <v>2025</v>
      </c>
      <c r="J5" s="8" t="s">
        <v>56</v>
      </c>
      <c r="K5" s="17" t="s">
        <v>41</v>
      </c>
      <c r="L5" s="5" t="s">
        <v>57</v>
      </c>
      <c r="M5" s="5">
        <v>30</v>
      </c>
      <c r="N5" s="5" t="s">
        <v>58</v>
      </c>
      <c r="O5" s="5">
        <v>-1</v>
      </c>
      <c r="P5" s="5">
        <v>0</v>
      </c>
      <c r="Q5" s="5">
        <v>0</v>
      </c>
      <c r="R5" s="5">
        <v>0</v>
      </c>
      <c r="S5" s="5">
        <v>0</v>
      </c>
      <c r="T5" s="5">
        <v>0</v>
      </c>
      <c r="U5" s="5">
        <v>0</v>
      </c>
      <c r="V5" s="5" t="s">
        <v>43</v>
      </c>
      <c r="W5" s="5">
        <v>0</v>
      </c>
      <c r="X5" s="5" t="s">
        <v>43</v>
      </c>
      <c r="Y5" s="5" t="s">
        <v>44</v>
      </c>
      <c r="Z5" s="461"/>
      <c r="AA5" s="5" t="s">
        <v>45</v>
      </c>
      <c r="AB5" s="5" t="s">
        <v>59</v>
      </c>
      <c r="AC5" s="4">
        <v>-500000</v>
      </c>
      <c r="AE5" s="5" t="s">
        <v>60</v>
      </c>
    </row>
    <row r="6" spans="1:70" s="5" customFormat="1" ht="38.9" customHeight="1" x14ac:dyDescent="0.35">
      <c r="A6" s="18">
        <v>9</v>
      </c>
      <c r="B6" s="8" t="s">
        <v>35</v>
      </c>
      <c r="C6" s="8" t="s">
        <v>61</v>
      </c>
      <c r="D6" s="8" t="s">
        <v>62</v>
      </c>
      <c r="E6" s="8" t="s">
        <v>63</v>
      </c>
      <c r="F6" s="2">
        <v>2</v>
      </c>
      <c r="G6" s="3">
        <v>3500000</v>
      </c>
      <c r="H6" s="3" t="s">
        <v>39</v>
      </c>
      <c r="I6" s="2">
        <v>2023</v>
      </c>
      <c r="J6" s="8" t="s">
        <v>51</v>
      </c>
      <c r="K6" s="17" t="s">
        <v>41</v>
      </c>
      <c r="L6" s="5" t="s">
        <v>57</v>
      </c>
      <c r="M6" s="5">
        <v>30</v>
      </c>
      <c r="N6" s="5" t="s">
        <v>43</v>
      </c>
      <c r="O6" s="5">
        <v>0</v>
      </c>
      <c r="P6" s="5">
        <v>0</v>
      </c>
      <c r="Q6" s="5">
        <v>0</v>
      </c>
      <c r="R6" s="5">
        <v>0</v>
      </c>
      <c r="S6" s="5">
        <v>0</v>
      </c>
      <c r="T6" s="5">
        <v>0</v>
      </c>
      <c r="U6" s="5">
        <v>0</v>
      </c>
      <c r="V6" s="5" t="s">
        <v>43</v>
      </c>
      <c r="W6" s="5">
        <v>0</v>
      </c>
      <c r="X6" s="5" t="s">
        <v>43</v>
      </c>
      <c r="Y6" s="5" t="s">
        <v>44</v>
      </c>
      <c r="Z6" s="461"/>
      <c r="AA6" s="5">
        <v>0</v>
      </c>
      <c r="AB6" s="5">
        <v>0</v>
      </c>
      <c r="AC6" s="5">
        <v>0</v>
      </c>
      <c r="AE6" s="5" t="s">
        <v>52</v>
      </c>
    </row>
    <row r="7" spans="1:70" s="5" customFormat="1" ht="58" x14ac:dyDescent="0.35">
      <c r="A7" s="18">
        <v>11</v>
      </c>
      <c r="B7" s="8" t="s">
        <v>35</v>
      </c>
      <c r="C7" s="8" t="s">
        <v>36</v>
      </c>
      <c r="D7" s="8" t="s">
        <v>64</v>
      </c>
      <c r="E7" s="8" t="s">
        <v>65</v>
      </c>
      <c r="F7" s="2">
        <v>1</v>
      </c>
      <c r="G7" s="3">
        <v>24000000</v>
      </c>
      <c r="H7" s="3" t="s">
        <v>39</v>
      </c>
      <c r="I7" s="2" t="s">
        <v>66</v>
      </c>
      <c r="J7" s="8" t="s">
        <v>67</v>
      </c>
      <c r="K7" s="17" t="s">
        <v>41</v>
      </c>
      <c r="L7" s="5" t="s">
        <v>57</v>
      </c>
      <c r="M7" s="5">
        <v>30</v>
      </c>
      <c r="N7" s="5" t="s">
        <v>58</v>
      </c>
      <c r="O7" s="5">
        <v>-1</v>
      </c>
      <c r="P7" s="5">
        <v>0</v>
      </c>
      <c r="Q7" s="5">
        <v>0</v>
      </c>
      <c r="R7" s="5">
        <v>0</v>
      </c>
      <c r="S7" s="5">
        <v>0</v>
      </c>
      <c r="T7" s="5">
        <v>0</v>
      </c>
      <c r="U7" s="5" t="s">
        <v>47</v>
      </c>
      <c r="V7" s="5" t="s">
        <v>43</v>
      </c>
      <c r="W7" s="5">
        <v>0</v>
      </c>
      <c r="X7" s="5" t="s">
        <v>43</v>
      </c>
      <c r="Y7" s="5" t="s">
        <v>68</v>
      </c>
      <c r="Z7" s="461"/>
      <c r="AA7" s="5" t="s">
        <v>45</v>
      </c>
      <c r="AB7" s="5" t="s">
        <v>69</v>
      </c>
      <c r="AC7" s="4">
        <v>-500000</v>
      </c>
      <c r="AE7" s="5" t="s">
        <v>48</v>
      </c>
    </row>
    <row r="8" spans="1:70" s="5" customFormat="1" ht="43.5" x14ac:dyDescent="0.35">
      <c r="A8" s="18">
        <v>13</v>
      </c>
      <c r="B8" s="8" t="s">
        <v>35</v>
      </c>
      <c r="C8" s="8" t="s">
        <v>36</v>
      </c>
      <c r="D8" s="8" t="s">
        <v>70</v>
      </c>
      <c r="E8" s="8" t="s">
        <v>71</v>
      </c>
      <c r="F8" s="2">
        <v>1</v>
      </c>
      <c r="G8" s="3">
        <v>4000000</v>
      </c>
      <c r="H8" s="3" t="s">
        <v>39</v>
      </c>
      <c r="I8" s="2" t="s">
        <v>72</v>
      </c>
      <c r="J8" s="8" t="s">
        <v>73</v>
      </c>
      <c r="K8" s="17" t="s">
        <v>41</v>
      </c>
      <c r="L8" s="5" t="s">
        <v>57</v>
      </c>
      <c r="M8" s="5">
        <v>30</v>
      </c>
      <c r="N8" s="5" t="s">
        <v>43</v>
      </c>
      <c r="O8" s="5">
        <v>0</v>
      </c>
      <c r="P8" s="5">
        <v>0</v>
      </c>
      <c r="Q8" s="5">
        <v>0</v>
      </c>
      <c r="R8" s="5">
        <v>0</v>
      </c>
      <c r="S8" s="5">
        <v>0</v>
      </c>
      <c r="T8" s="5">
        <v>0</v>
      </c>
      <c r="U8" s="5" t="s">
        <v>43</v>
      </c>
      <c r="V8" s="5" t="s">
        <v>43</v>
      </c>
      <c r="W8" s="5">
        <v>0</v>
      </c>
      <c r="X8" s="5" t="s">
        <v>43</v>
      </c>
      <c r="Y8" s="5" t="s">
        <v>44</v>
      </c>
      <c r="Z8" s="461"/>
      <c r="AA8" s="5">
        <v>0</v>
      </c>
      <c r="AB8" s="5">
        <v>0</v>
      </c>
      <c r="AC8" s="5" t="s">
        <v>47</v>
      </c>
      <c r="AE8" s="5" t="s">
        <v>74</v>
      </c>
    </row>
    <row r="9" spans="1:70" s="5" customFormat="1" ht="43.5" x14ac:dyDescent="0.35">
      <c r="A9" s="18">
        <v>14</v>
      </c>
      <c r="B9" s="8" t="s">
        <v>35</v>
      </c>
      <c r="C9" s="8" t="s">
        <v>36</v>
      </c>
      <c r="D9" s="8" t="s">
        <v>75</v>
      </c>
      <c r="E9" s="8" t="s">
        <v>71</v>
      </c>
      <c r="F9" s="2">
        <v>1</v>
      </c>
      <c r="G9" s="3">
        <v>3000000</v>
      </c>
      <c r="H9" s="3" t="s">
        <v>39</v>
      </c>
      <c r="I9" s="2" t="s">
        <v>72</v>
      </c>
      <c r="J9" s="8" t="s">
        <v>73</v>
      </c>
      <c r="K9" s="17" t="s">
        <v>41</v>
      </c>
      <c r="L9" s="5" t="s">
        <v>57</v>
      </c>
      <c r="M9" s="5">
        <v>30</v>
      </c>
      <c r="N9" s="5" t="s">
        <v>43</v>
      </c>
      <c r="O9" s="5">
        <v>0</v>
      </c>
      <c r="P9" s="5">
        <v>0</v>
      </c>
      <c r="Q9" s="5">
        <v>0</v>
      </c>
      <c r="R9" s="5">
        <v>0</v>
      </c>
      <c r="S9" s="5">
        <v>0</v>
      </c>
      <c r="T9" s="5">
        <v>0</v>
      </c>
      <c r="U9" s="5" t="s">
        <v>43</v>
      </c>
      <c r="V9" s="5" t="s">
        <v>43</v>
      </c>
      <c r="W9" s="5">
        <v>0</v>
      </c>
      <c r="X9" s="5" t="s">
        <v>43</v>
      </c>
      <c r="Y9" s="5" t="s">
        <v>44</v>
      </c>
      <c r="Z9" s="461"/>
      <c r="AA9" s="5">
        <v>0</v>
      </c>
      <c r="AB9" s="5">
        <v>0</v>
      </c>
      <c r="AC9" s="5" t="s">
        <v>47</v>
      </c>
      <c r="AE9" s="5" t="s">
        <v>52</v>
      </c>
    </row>
    <row r="10" spans="1:70" s="5" customFormat="1" ht="58" x14ac:dyDescent="0.35">
      <c r="A10" s="18">
        <v>15</v>
      </c>
      <c r="B10" s="8" t="s">
        <v>76</v>
      </c>
      <c r="C10" s="1" t="s">
        <v>77</v>
      </c>
      <c r="D10" s="1" t="s">
        <v>78</v>
      </c>
      <c r="E10" s="1" t="s">
        <v>79</v>
      </c>
      <c r="F10" s="2">
        <v>1</v>
      </c>
      <c r="G10" s="3">
        <v>15000000</v>
      </c>
      <c r="H10" s="3" t="s">
        <v>39</v>
      </c>
      <c r="I10" s="2" t="s">
        <v>80</v>
      </c>
      <c r="J10" s="8" t="s">
        <v>81</v>
      </c>
      <c r="K10" s="17" t="s">
        <v>82</v>
      </c>
      <c r="L10" s="5" t="s">
        <v>83</v>
      </c>
      <c r="M10" s="5">
        <v>30</v>
      </c>
      <c r="N10" s="5" t="s">
        <v>58</v>
      </c>
      <c r="O10" s="5">
        <v>-1.9</v>
      </c>
      <c r="P10" s="5">
        <v>-1.1000000000000001</v>
      </c>
      <c r="Q10" s="5">
        <v>0</v>
      </c>
      <c r="R10" s="5">
        <v>0</v>
      </c>
      <c r="S10" s="5">
        <v>-7.0000000000000007E-2</v>
      </c>
      <c r="T10" s="5">
        <v>0</v>
      </c>
      <c r="U10" s="5">
        <v>-2900</v>
      </c>
      <c r="V10" s="5" t="s">
        <v>43</v>
      </c>
      <c r="W10" s="5">
        <v>0</v>
      </c>
      <c r="X10" s="5" t="s">
        <v>43</v>
      </c>
      <c r="Y10" s="4">
        <v>530000</v>
      </c>
      <c r="Z10" s="20" t="s">
        <v>84</v>
      </c>
      <c r="AA10" s="5">
        <v>0</v>
      </c>
      <c r="AB10" s="5">
        <v>0</v>
      </c>
      <c r="AC10" s="4">
        <v>-530000</v>
      </c>
      <c r="AE10" s="5" t="s">
        <v>52</v>
      </c>
    </row>
    <row r="11" spans="1:70" s="5" customFormat="1" ht="43.5" x14ac:dyDescent="0.35">
      <c r="A11" s="18">
        <v>16</v>
      </c>
      <c r="B11" s="8" t="s">
        <v>76</v>
      </c>
      <c r="C11" s="1" t="s">
        <v>77</v>
      </c>
      <c r="D11" s="1" t="s">
        <v>85</v>
      </c>
      <c r="E11" s="1" t="s">
        <v>86</v>
      </c>
      <c r="F11" s="2">
        <v>1</v>
      </c>
      <c r="G11" s="44">
        <v>45000000</v>
      </c>
      <c r="H11" s="3" t="s">
        <v>87</v>
      </c>
      <c r="I11" s="2" t="s">
        <v>80</v>
      </c>
      <c r="J11" s="8" t="s">
        <v>88</v>
      </c>
      <c r="K11" s="17" t="s">
        <v>82</v>
      </c>
      <c r="L11" s="5" t="s">
        <v>57</v>
      </c>
      <c r="M11" s="5">
        <v>30</v>
      </c>
      <c r="N11" s="5" t="s">
        <v>89</v>
      </c>
      <c r="O11" s="5">
        <v>-36.4</v>
      </c>
      <c r="P11" s="5">
        <v>-19.8</v>
      </c>
      <c r="Q11" s="5">
        <v>0</v>
      </c>
      <c r="R11" s="5">
        <v>0</v>
      </c>
      <c r="S11" s="5">
        <v>-1.3</v>
      </c>
      <c r="T11" s="5">
        <v>0</v>
      </c>
      <c r="U11" s="5">
        <v>-54000</v>
      </c>
      <c r="V11" s="5" t="s">
        <v>43</v>
      </c>
      <c r="W11" s="5">
        <v>0</v>
      </c>
      <c r="X11" s="5" t="s">
        <v>90</v>
      </c>
      <c r="Y11" s="4">
        <v>350000</v>
      </c>
      <c r="Z11" s="20" t="s">
        <v>84</v>
      </c>
      <c r="AA11" s="5">
        <v>0</v>
      </c>
      <c r="AB11" s="5">
        <v>0</v>
      </c>
      <c r="AC11" s="4">
        <v>-8000000</v>
      </c>
      <c r="AE11" s="5" t="s">
        <v>91</v>
      </c>
    </row>
    <row r="12" spans="1:70" s="5" customFormat="1" ht="58" x14ac:dyDescent="0.35">
      <c r="A12" s="18">
        <v>17</v>
      </c>
      <c r="B12" s="8" t="s">
        <v>76</v>
      </c>
      <c r="C12" s="1" t="s">
        <v>77</v>
      </c>
      <c r="D12" s="1" t="s">
        <v>92</v>
      </c>
      <c r="E12" s="1" t="s">
        <v>93</v>
      </c>
      <c r="F12" s="2">
        <v>1</v>
      </c>
      <c r="G12" s="3">
        <v>10000000</v>
      </c>
      <c r="H12" s="3" t="s">
        <v>87</v>
      </c>
      <c r="I12" s="2" t="s">
        <v>72</v>
      </c>
      <c r="J12" s="8" t="s">
        <v>94</v>
      </c>
      <c r="K12" s="17" t="s">
        <v>82</v>
      </c>
      <c r="L12" s="5" t="s">
        <v>95</v>
      </c>
      <c r="M12" s="5">
        <v>30</v>
      </c>
      <c r="N12" s="5" t="s">
        <v>96</v>
      </c>
      <c r="O12" s="5">
        <v>-1.3</v>
      </c>
      <c r="P12" s="5">
        <v>-50.7</v>
      </c>
      <c r="Q12" s="5">
        <v>0</v>
      </c>
      <c r="R12" s="5">
        <v>0</v>
      </c>
      <c r="S12" s="5">
        <v>-0.05</v>
      </c>
      <c r="T12" s="5">
        <v>0</v>
      </c>
      <c r="U12" s="5">
        <v>-23400</v>
      </c>
      <c r="V12" s="5" t="s">
        <v>43</v>
      </c>
      <c r="W12" s="5">
        <v>0</v>
      </c>
      <c r="X12" s="5" t="s">
        <v>43</v>
      </c>
      <c r="Y12" s="4">
        <v>900000</v>
      </c>
      <c r="Z12" s="20" t="s">
        <v>84</v>
      </c>
      <c r="AA12" s="5">
        <v>0</v>
      </c>
      <c r="AB12" s="5">
        <v>0</v>
      </c>
      <c r="AC12" s="4">
        <v>-1500000</v>
      </c>
    </row>
    <row r="13" spans="1:70" s="5" customFormat="1" ht="72.5" x14ac:dyDescent="0.35">
      <c r="A13" s="18">
        <v>18</v>
      </c>
      <c r="B13" s="8" t="s">
        <v>76</v>
      </c>
      <c r="C13" s="1" t="s">
        <v>77</v>
      </c>
      <c r="D13" s="1" t="s">
        <v>97</v>
      </c>
      <c r="E13" s="8" t="s">
        <v>98</v>
      </c>
      <c r="F13" s="2">
        <v>2</v>
      </c>
      <c r="G13" s="3">
        <v>6500000</v>
      </c>
      <c r="H13" s="3" t="s">
        <v>87</v>
      </c>
      <c r="I13" s="2" t="s">
        <v>72</v>
      </c>
      <c r="J13" s="8" t="s">
        <v>99</v>
      </c>
      <c r="K13" s="17" t="s">
        <v>100</v>
      </c>
      <c r="L13" s="5" t="s">
        <v>57</v>
      </c>
      <c r="M13" s="5">
        <v>11</v>
      </c>
      <c r="N13" s="5" t="s">
        <v>43</v>
      </c>
      <c r="O13" s="5">
        <v>-1.6</v>
      </c>
      <c r="P13" s="5">
        <v>-0.8</v>
      </c>
      <c r="Q13" s="5">
        <v>0</v>
      </c>
      <c r="R13" s="5">
        <v>0</v>
      </c>
      <c r="S13" s="5">
        <v>-0.06</v>
      </c>
      <c r="T13" s="5">
        <v>0</v>
      </c>
      <c r="U13" s="5">
        <v>-2300</v>
      </c>
      <c r="V13" s="5" t="s">
        <v>43</v>
      </c>
      <c r="W13" s="5">
        <v>0</v>
      </c>
      <c r="X13" s="5" t="s">
        <v>90</v>
      </c>
      <c r="Y13" s="4">
        <v>50000</v>
      </c>
      <c r="Z13" s="20" t="s">
        <v>84</v>
      </c>
      <c r="AA13" s="5">
        <v>0</v>
      </c>
      <c r="AB13" s="5">
        <v>0</v>
      </c>
      <c r="AC13" s="4">
        <v>-420000</v>
      </c>
    </row>
    <row r="14" spans="1:70" s="5" customFormat="1" ht="43.5" x14ac:dyDescent="0.35">
      <c r="A14" s="18">
        <v>19</v>
      </c>
      <c r="B14" s="8" t="s">
        <v>101</v>
      </c>
      <c r="C14" s="1" t="s">
        <v>77</v>
      </c>
      <c r="D14" s="1" t="s">
        <v>102</v>
      </c>
      <c r="E14" s="8" t="s">
        <v>103</v>
      </c>
      <c r="F14" s="2">
        <v>2</v>
      </c>
      <c r="G14" s="3">
        <v>7500000</v>
      </c>
      <c r="H14" s="3" t="s">
        <v>87</v>
      </c>
      <c r="I14" s="2" t="s">
        <v>72</v>
      </c>
      <c r="J14" s="8" t="s">
        <v>73</v>
      </c>
      <c r="K14" s="17" t="s">
        <v>82</v>
      </c>
      <c r="L14" s="5" t="s">
        <v>57</v>
      </c>
      <c r="M14" s="5">
        <v>30</v>
      </c>
      <c r="N14" s="5" t="s">
        <v>43</v>
      </c>
      <c r="O14" s="5">
        <v>-1.6</v>
      </c>
      <c r="P14" s="5">
        <v>-0.9</v>
      </c>
      <c r="Q14" s="5">
        <v>0</v>
      </c>
      <c r="R14" s="5">
        <v>0</v>
      </c>
      <c r="S14" s="5">
        <v>-0.06</v>
      </c>
      <c r="T14" s="5">
        <v>0</v>
      </c>
      <c r="U14" s="5">
        <v>-2400</v>
      </c>
      <c r="V14" s="5" t="s">
        <v>43</v>
      </c>
      <c r="W14" s="5">
        <v>0</v>
      </c>
      <c r="X14" s="5" t="s">
        <v>90</v>
      </c>
      <c r="Y14" s="4">
        <v>500000</v>
      </c>
      <c r="Z14" s="20" t="s">
        <v>84</v>
      </c>
      <c r="AA14" s="5">
        <v>0</v>
      </c>
      <c r="AB14" s="5">
        <v>0</v>
      </c>
      <c r="AC14" s="4">
        <v>-700000</v>
      </c>
    </row>
    <row r="15" spans="1:70" s="5" customFormat="1" ht="43.5" x14ac:dyDescent="0.35">
      <c r="A15" s="18">
        <v>20</v>
      </c>
      <c r="B15" s="8" t="s">
        <v>104</v>
      </c>
      <c r="C15" s="1" t="s">
        <v>77</v>
      </c>
      <c r="D15" s="1" t="s">
        <v>105</v>
      </c>
      <c r="E15" s="8" t="s">
        <v>106</v>
      </c>
      <c r="F15" s="2">
        <v>3</v>
      </c>
      <c r="G15" s="3">
        <v>26000000</v>
      </c>
      <c r="H15" s="3" t="s">
        <v>87</v>
      </c>
      <c r="I15" s="2" t="s">
        <v>72</v>
      </c>
      <c r="J15" s="8" t="s">
        <v>107</v>
      </c>
      <c r="K15" s="17" t="s">
        <v>82</v>
      </c>
      <c r="L15" s="5" t="s">
        <v>57</v>
      </c>
      <c r="M15" s="5">
        <v>30</v>
      </c>
      <c r="N15" s="5" t="s">
        <v>43</v>
      </c>
      <c r="O15" s="5">
        <v>-5.9</v>
      </c>
      <c r="P15" s="5">
        <v>-3.2</v>
      </c>
      <c r="Q15" s="5">
        <v>0</v>
      </c>
      <c r="R15" s="5">
        <v>0</v>
      </c>
      <c r="S15" s="5">
        <v>-0.2</v>
      </c>
      <c r="T15" s="5">
        <v>0</v>
      </c>
      <c r="U15" s="5">
        <v>-8700</v>
      </c>
      <c r="V15" s="5" t="s">
        <v>43</v>
      </c>
      <c r="W15" s="5">
        <v>0</v>
      </c>
      <c r="X15" s="5" t="s">
        <v>90</v>
      </c>
      <c r="Y15" s="4">
        <v>300000</v>
      </c>
      <c r="Z15" s="20" t="s">
        <v>84</v>
      </c>
      <c r="AA15" s="5">
        <v>0</v>
      </c>
      <c r="AB15" s="5">
        <v>0</v>
      </c>
      <c r="AC15" s="4">
        <v>690000</v>
      </c>
      <c r="AE15" s="5" t="s">
        <v>91</v>
      </c>
    </row>
    <row r="16" spans="1:70" s="9" customFormat="1" ht="116" x14ac:dyDescent="0.35">
      <c r="A16" s="18">
        <v>22</v>
      </c>
      <c r="B16" s="7" t="s">
        <v>108</v>
      </c>
      <c r="C16" s="7" t="s">
        <v>109</v>
      </c>
      <c r="D16" s="7" t="s">
        <v>110</v>
      </c>
      <c r="E16" s="8" t="s">
        <v>111</v>
      </c>
      <c r="F16" s="2">
        <v>1</v>
      </c>
      <c r="G16" s="3">
        <v>25000000</v>
      </c>
      <c r="H16" s="3" t="s">
        <v>39</v>
      </c>
      <c r="I16" s="2" t="s">
        <v>72</v>
      </c>
      <c r="J16" s="1" t="s">
        <v>112</v>
      </c>
      <c r="K16" s="15" t="s">
        <v>113</v>
      </c>
      <c r="L16" s="5">
        <v>2035</v>
      </c>
      <c r="M16" s="5">
        <v>25</v>
      </c>
      <c r="N16" s="5" t="s">
        <v>114</v>
      </c>
      <c r="O16" s="5">
        <v>-48</v>
      </c>
      <c r="P16" s="5">
        <v>-105</v>
      </c>
      <c r="Q16" s="5">
        <v>0</v>
      </c>
      <c r="R16" s="5">
        <v>0</v>
      </c>
      <c r="S16" s="5">
        <v>0</v>
      </c>
      <c r="T16" s="5"/>
      <c r="U16" s="5">
        <v>-13</v>
      </c>
      <c r="V16" s="5"/>
      <c r="W16" s="5">
        <v>0</v>
      </c>
      <c r="X16" s="5" t="s">
        <v>43</v>
      </c>
      <c r="Y16" s="5" t="s">
        <v>115</v>
      </c>
      <c r="Z16" s="462" t="s">
        <v>116</v>
      </c>
      <c r="AA16" s="5">
        <v>0</v>
      </c>
      <c r="AB16" s="5">
        <v>0</v>
      </c>
      <c r="AC16" s="5">
        <v>360000</v>
      </c>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row>
    <row r="17" spans="1:70" s="9" customFormat="1" ht="116" x14ac:dyDescent="0.35">
      <c r="A17" s="18">
        <v>23</v>
      </c>
      <c r="B17" s="7" t="s">
        <v>108</v>
      </c>
      <c r="C17" s="7" t="s">
        <v>109</v>
      </c>
      <c r="D17" s="7" t="s">
        <v>117</v>
      </c>
      <c r="E17" s="8" t="s">
        <v>118</v>
      </c>
      <c r="F17" s="2">
        <v>1</v>
      </c>
      <c r="G17" s="3">
        <v>70000000</v>
      </c>
      <c r="H17" s="3" t="s">
        <v>39</v>
      </c>
      <c r="I17" s="2" t="s">
        <v>119</v>
      </c>
      <c r="J17" s="1" t="s">
        <v>120</v>
      </c>
      <c r="K17" s="15" t="s">
        <v>113</v>
      </c>
      <c r="L17" s="5">
        <v>2035</v>
      </c>
      <c r="M17" s="5">
        <v>25</v>
      </c>
      <c r="N17" s="5" t="s">
        <v>114</v>
      </c>
      <c r="O17" s="5"/>
      <c r="P17" s="5">
        <v>0</v>
      </c>
      <c r="Q17" s="5">
        <v>0</v>
      </c>
      <c r="R17" s="5">
        <v>0</v>
      </c>
      <c r="S17" s="5">
        <v>0</v>
      </c>
      <c r="T17" s="5"/>
      <c r="U17" s="5">
        <v>0</v>
      </c>
      <c r="V17" s="5"/>
      <c r="W17" s="4">
        <v>-140000</v>
      </c>
      <c r="X17" s="5" t="s">
        <v>121</v>
      </c>
      <c r="Y17" s="5" t="s">
        <v>115</v>
      </c>
      <c r="Z17" s="462"/>
      <c r="AA17" s="5">
        <v>0</v>
      </c>
      <c r="AB17" s="5">
        <v>0</v>
      </c>
      <c r="AC17" s="5">
        <v>-1650000</v>
      </c>
      <c r="AD17" s="5"/>
      <c r="AE17" s="5" t="s">
        <v>122</v>
      </c>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row>
    <row r="18" spans="1:70" s="9" customFormat="1" ht="72.5" x14ac:dyDescent="0.35">
      <c r="A18" s="18">
        <v>24</v>
      </c>
      <c r="B18" s="7" t="s">
        <v>108</v>
      </c>
      <c r="C18" s="7" t="s">
        <v>109</v>
      </c>
      <c r="D18" s="7" t="s">
        <v>123</v>
      </c>
      <c r="E18" s="1" t="s">
        <v>124</v>
      </c>
      <c r="F18" s="2">
        <v>1</v>
      </c>
      <c r="G18" s="3">
        <v>18500000</v>
      </c>
      <c r="H18" s="3" t="s">
        <v>39</v>
      </c>
      <c r="I18" s="2" t="s">
        <v>125</v>
      </c>
      <c r="J18" s="1" t="s">
        <v>126</v>
      </c>
      <c r="K18" s="15" t="s">
        <v>127</v>
      </c>
      <c r="L18" s="5" t="s">
        <v>128</v>
      </c>
      <c r="M18" s="5">
        <v>30</v>
      </c>
      <c r="N18" s="5" t="s">
        <v>129</v>
      </c>
      <c r="O18" s="5">
        <v>-16</v>
      </c>
      <c r="P18" s="5">
        <v>-16</v>
      </c>
      <c r="Q18" s="5">
        <v>-2</v>
      </c>
      <c r="R18" s="5">
        <v>-2</v>
      </c>
      <c r="S18" s="5">
        <v>-2</v>
      </c>
      <c r="T18" s="5"/>
      <c r="U18" s="5">
        <v>-3</v>
      </c>
      <c r="V18" s="5"/>
      <c r="W18" s="5">
        <v>0</v>
      </c>
      <c r="X18" s="5">
        <v>0</v>
      </c>
      <c r="Y18" s="5"/>
      <c r="Z18" s="462"/>
      <c r="AA18" s="4">
        <v>-40000</v>
      </c>
      <c r="AB18" s="5" t="s">
        <v>130</v>
      </c>
      <c r="AC18" s="5">
        <v>-430000</v>
      </c>
      <c r="AD18" s="5"/>
      <c r="AE18" s="5" t="s">
        <v>52</v>
      </c>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row>
    <row r="19" spans="1:70" s="5" customFormat="1" ht="58" x14ac:dyDescent="0.35">
      <c r="A19" s="18">
        <v>27</v>
      </c>
      <c r="B19" s="8" t="s">
        <v>131</v>
      </c>
      <c r="C19" s="7" t="s">
        <v>132</v>
      </c>
      <c r="D19" s="8" t="s">
        <v>133</v>
      </c>
      <c r="E19" s="8" t="s">
        <v>134</v>
      </c>
      <c r="F19" s="2">
        <v>1</v>
      </c>
      <c r="G19" s="3">
        <v>9400000</v>
      </c>
      <c r="H19" s="3" t="s">
        <v>39</v>
      </c>
      <c r="I19" s="19" t="s">
        <v>72</v>
      </c>
      <c r="J19" s="1" t="s">
        <v>135</v>
      </c>
      <c r="K19" s="17" t="s">
        <v>41</v>
      </c>
      <c r="L19" s="5" t="s">
        <v>136</v>
      </c>
      <c r="M19" s="5">
        <v>30</v>
      </c>
      <c r="N19" s="5" t="s">
        <v>58</v>
      </c>
      <c r="O19" s="5" t="s">
        <v>45</v>
      </c>
      <c r="P19" s="5" t="s">
        <v>45</v>
      </c>
      <c r="Q19" s="5" t="s">
        <v>45</v>
      </c>
      <c r="R19" s="5" t="s">
        <v>45</v>
      </c>
      <c r="S19" s="5" t="s">
        <v>45</v>
      </c>
      <c r="T19" s="5" t="s">
        <v>45</v>
      </c>
      <c r="U19" s="5" t="s">
        <v>45</v>
      </c>
      <c r="X19" s="5" t="s">
        <v>137</v>
      </c>
      <c r="Y19" s="5" t="s">
        <v>138</v>
      </c>
      <c r="Z19" s="462"/>
      <c r="AA19" s="5" t="s">
        <v>139</v>
      </c>
      <c r="AB19" s="5" t="s">
        <v>140</v>
      </c>
      <c r="AC19" s="5" t="s">
        <v>141</v>
      </c>
      <c r="AE19" s="5" t="s">
        <v>52</v>
      </c>
    </row>
    <row r="20" spans="1:70" s="5" customFormat="1" ht="188.5" x14ac:dyDescent="0.35">
      <c r="A20" s="18">
        <v>28</v>
      </c>
      <c r="B20" s="10" t="s">
        <v>142</v>
      </c>
      <c r="C20" s="10" t="s">
        <v>143</v>
      </c>
      <c r="D20" s="10" t="s">
        <v>144</v>
      </c>
      <c r="E20" s="10" t="s">
        <v>145</v>
      </c>
      <c r="F20" s="2">
        <v>2</v>
      </c>
      <c r="G20" s="3">
        <v>8500000</v>
      </c>
      <c r="H20" s="3" t="s">
        <v>39</v>
      </c>
      <c r="I20" s="2" t="s">
        <v>146</v>
      </c>
      <c r="J20" s="1" t="s">
        <v>51</v>
      </c>
      <c r="K20" s="15" t="s">
        <v>147</v>
      </c>
      <c r="L20" s="5">
        <v>2054</v>
      </c>
      <c r="M20" s="5">
        <v>30</v>
      </c>
      <c r="N20" s="5" t="s">
        <v>148</v>
      </c>
      <c r="O20" s="5" t="s">
        <v>149</v>
      </c>
      <c r="P20" s="5" t="s">
        <v>150</v>
      </c>
      <c r="Q20" s="5" t="s">
        <v>149</v>
      </c>
      <c r="R20" s="5" t="s">
        <v>149</v>
      </c>
      <c r="S20" s="5" t="s">
        <v>149</v>
      </c>
      <c r="T20" s="5" t="s">
        <v>149</v>
      </c>
      <c r="U20" s="5" t="s">
        <v>151</v>
      </c>
      <c r="V20" s="5" t="s">
        <v>151</v>
      </c>
      <c r="W20" s="5">
        <v>0</v>
      </c>
      <c r="X20" s="5" t="s">
        <v>137</v>
      </c>
      <c r="Y20" s="5" t="s">
        <v>152</v>
      </c>
      <c r="Z20" s="5">
        <v>12500</v>
      </c>
      <c r="AA20" s="5" t="s">
        <v>45</v>
      </c>
      <c r="AB20" s="5" t="s">
        <v>140</v>
      </c>
      <c r="AC20" s="5" t="s">
        <v>153</v>
      </c>
      <c r="AD20" s="5" t="s">
        <v>151</v>
      </c>
      <c r="AE20" s="5" t="s">
        <v>52</v>
      </c>
    </row>
    <row r="21" spans="1:70" s="5" customFormat="1" ht="304.5" x14ac:dyDescent="0.35">
      <c r="A21" s="18">
        <v>29</v>
      </c>
      <c r="B21" s="10" t="s">
        <v>142</v>
      </c>
      <c r="C21" s="10" t="s">
        <v>143</v>
      </c>
      <c r="D21" s="10" t="s">
        <v>154</v>
      </c>
      <c r="E21" s="10" t="s">
        <v>145</v>
      </c>
      <c r="F21" s="2">
        <v>2</v>
      </c>
      <c r="G21" s="3">
        <v>8000000</v>
      </c>
      <c r="H21" s="3" t="s">
        <v>39</v>
      </c>
      <c r="I21" s="2" t="s">
        <v>146</v>
      </c>
      <c r="J21" s="1" t="s">
        <v>51</v>
      </c>
      <c r="K21" s="15" t="s">
        <v>155</v>
      </c>
      <c r="L21" s="5">
        <v>2054</v>
      </c>
      <c r="M21" s="5">
        <v>30</v>
      </c>
      <c r="N21" s="5" t="s">
        <v>156</v>
      </c>
      <c r="O21" s="5" t="s">
        <v>149</v>
      </c>
      <c r="P21" s="5" t="s">
        <v>150</v>
      </c>
      <c r="Q21" s="5" t="s">
        <v>149</v>
      </c>
      <c r="R21" s="5" t="s">
        <v>149</v>
      </c>
      <c r="S21" s="5" t="s">
        <v>149</v>
      </c>
      <c r="T21" s="5" t="s">
        <v>149</v>
      </c>
      <c r="U21" s="5" t="s">
        <v>151</v>
      </c>
      <c r="V21" s="5" t="s">
        <v>151</v>
      </c>
      <c r="W21" s="5">
        <v>0</v>
      </c>
      <c r="X21" s="5" t="s">
        <v>137</v>
      </c>
      <c r="Y21" s="5" t="s">
        <v>44</v>
      </c>
      <c r="Z21" s="5">
        <v>12500</v>
      </c>
      <c r="AA21" s="5" t="s">
        <v>45</v>
      </c>
      <c r="AB21" s="5" t="s">
        <v>140</v>
      </c>
      <c r="AC21" s="5" t="s">
        <v>153</v>
      </c>
      <c r="AE21" s="5" t="s">
        <v>52</v>
      </c>
    </row>
    <row r="22" spans="1:70" s="5" customFormat="1" ht="409.5" x14ac:dyDescent="0.35">
      <c r="A22" s="18">
        <v>30</v>
      </c>
      <c r="B22" s="10" t="s">
        <v>142</v>
      </c>
      <c r="C22" s="10" t="s">
        <v>143</v>
      </c>
      <c r="D22" s="10" t="s">
        <v>157</v>
      </c>
      <c r="E22" s="10" t="s">
        <v>158</v>
      </c>
      <c r="F22" s="2">
        <v>1</v>
      </c>
      <c r="G22" s="3">
        <v>5000000</v>
      </c>
      <c r="H22" s="3" t="s">
        <v>39</v>
      </c>
      <c r="I22" s="2" t="s">
        <v>66</v>
      </c>
      <c r="J22" s="1" t="s">
        <v>159</v>
      </c>
      <c r="K22" s="15" t="s">
        <v>160</v>
      </c>
      <c r="L22" s="5">
        <v>2047</v>
      </c>
      <c r="M22" s="5">
        <v>25</v>
      </c>
      <c r="N22" s="5" t="s">
        <v>161</v>
      </c>
      <c r="O22" s="5" t="s">
        <v>162</v>
      </c>
      <c r="P22" s="5" t="s">
        <v>163</v>
      </c>
      <c r="Q22" s="5" t="s">
        <v>164</v>
      </c>
      <c r="R22" s="5" t="s">
        <v>164</v>
      </c>
      <c r="S22" s="5" t="s">
        <v>164</v>
      </c>
      <c r="T22" s="5" t="s">
        <v>164</v>
      </c>
      <c r="U22" s="5" t="s">
        <v>165</v>
      </c>
      <c r="V22" s="5" t="s">
        <v>151</v>
      </c>
      <c r="W22" s="5">
        <v>0</v>
      </c>
      <c r="X22" s="5" t="s">
        <v>137</v>
      </c>
      <c r="Y22" s="5" t="s">
        <v>44</v>
      </c>
      <c r="Z22" s="5">
        <v>12600</v>
      </c>
      <c r="AA22" s="5" t="s">
        <v>166</v>
      </c>
      <c r="AB22" s="5" t="s">
        <v>167</v>
      </c>
      <c r="AC22" s="5" t="s">
        <v>153</v>
      </c>
      <c r="AD22" s="5" t="s">
        <v>168</v>
      </c>
      <c r="AE22" s="5" t="s">
        <v>169</v>
      </c>
    </row>
    <row r="23" spans="1:70" s="5" customFormat="1" ht="94.5" customHeight="1" x14ac:dyDescent="0.35">
      <c r="A23" s="18">
        <v>32</v>
      </c>
      <c r="B23" s="10" t="s">
        <v>142</v>
      </c>
      <c r="C23" s="10" t="s">
        <v>143</v>
      </c>
      <c r="D23" s="10" t="s">
        <v>170</v>
      </c>
      <c r="E23" s="10" t="s">
        <v>171</v>
      </c>
      <c r="F23" s="2">
        <v>1</v>
      </c>
      <c r="G23" s="3">
        <v>1000000</v>
      </c>
      <c r="H23" s="3" t="s">
        <v>39</v>
      </c>
      <c r="I23" s="2" t="s">
        <v>66</v>
      </c>
      <c r="J23" s="1" t="s">
        <v>159</v>
      </c>
      <c r="K23" s="15" t="s">
        <v>172</v>
      </c>
      <c r="L23" s="5">
        <v>2047</v>
      </c>
      <c r="M23" s="5">
        <v>25</v>
      </c>
      <c r="N23" s="5" t="s">
        <v>43</v>
      </c>
      <c r="O23" s="5" t="s">
        <v>164</v>
      </c>
      <c r="P23" s="5" t="s">
        <v>164</v>
      </c>
      <c r="Q23" s="5" t="s">
        <v>164</v>
      </c>
      <c r="R23" s="5" t="s">
        <v>164</v>
      </c>
      <c r="S23" s="5" t="s">
        <v>164</v>
      </c>
      <c r="T23" s="5" t="s">
        <v>164</v>
      </c>
      <c r="U23" s="5" t="s">
        <v>165</v>
      </c>
      <c r="V23" s="21" t="s">
        <v>173</v>
      </c>
      <c r="W23" s="5">
        <v>0</v>
      </c>
      <c r="X23" s="5" t="s">
        <v>137</v>
      </c>
      <c r="Y23" s="5" t="s">
        <v>44</v>
      </c>
      <c r="Z23" s="5">
        <v>12500</v>
      </c>
      <c r="AA23" s="5" t="s">
        <v>166</v>
      </c>
      <c r="AB23" s="5" t="s">
        <v>167</v>
      </c>
      <c r="AC23" s="5" t="s">
        <v>153</v>
      </c>
    </row>
    <row r="24" spans="1:70" s="5" customFormat="1" ht="72.5" x14ac:dyDescent="0.35">
      <c r="A24" s="18">
        <v>37</v>
      </c>
      <c r="B24" s="1" t="s">
        <v>174</v>
      </c>
      <c r="C24" s="1" t="s">
        <v>175</v>
      </c>
      <c r="D24" s="1" t="s">
        <v>176</v>
      </c>
      <c r="E24" s="1" t="s">
        <v>177</v>
      </c>
      <c r="F24" s="2"/>
      <c r="G24" s="3">
        <v>1500000</v>
      </c>
      <c r="H24" s="3" t="s">
        <v>39</v>
      </c>
      <c r="I24" s="19" t="s">
        <v>178</v>
      </c>
      <c r="J24" s="1" t="s">
        <v>179</v>
      </c>
      <c r="K24" s="15" t="s">
        <v>180</v>
      </c>
      <c r="L24" s="5">
        <v>2023</v>
      </c>
      <c r="M24" s="5">
        <v>25</v>
      </c>
      <c r="N24" s="5" t="s">
        <v>181</v>
      </c>
      <c r="U24" s="5">
        <v>-17</v>
      </c>
      <c r="X24" s="5" t="s">
        <v>182</v>
      </c>
      <c r="Y24" s="4">
        <v>8699.1053546606508</v>
      </c>
      <c r="Z24" s="5">
        <v>104</v>
      </c>
      <c r="AA24" s="4">
        <v>8000</v>
      </c>
      <c r="AB24" s="4">
        <v>-10000</v>
      </c>
      <c r="AC24" s="4">
        <v>-19000</v>
      </c>
      <c r="AD24" s="5" t="s">
        <v>183</v>
      </c>
      <c r="AE24" s="5" t="s">
        <v>52</v>
      </c>
    </row>
    <row r="25" spans="1:70" s="5" customFormat="1" ht="116" x14ac:dyDescent="0.35">
      <c r="A25" s="18">
        <v>38</v>
      </c>
      <c r="B25" s="1" t="s">
        <v>174</v>
      </c>
      <c r="C25" s="1" t="s">
        <v>175</v>
      </c>
      <c r="D25" s="1" t="s">
        <v>184</v>
      </c>
      <c r="E25" s="1" t="s">
        <v>185</v>
      </c>
      <c r="F25" s="2"/>
      <c r="G25" s="3">
        <v>4000000</v>
      </c>
      <c r="H25" s="3" t="s">
        <v>39</v>
      </c>
      <c r="I25" s="2" t="s">
        <v>72</v>
      </c>
      <c r="J25" s="1" t="s">
        <v>186</v>
      </c>
      <c r="K25" s="15" t="s">
        <v>187</v>
      </c>
      <c r="L25" s="5">
        <v>2023</v>
      </c>
      <c r="M25" s="5">
        <v>20</v>
      </c>
      <c r="N25" s="5" t="s">
        <v>188</v>
      </c>
      <c r="O25" s="5">
        <v>-0.12</v>
      </c>
      <c r="P25" s="5">
        <v>-6.9999999999999999E-4</v>
      </c>
      <c r="S25" s="5">
        <v>-5.4000000000000003E-3</v>
      </c>
      <c r="U25" s="5">
        <v>-143.5</v>
      </c>
      <c r="V25" s="5">
        <v>-0.04</v>
      </c>
      <c r="X25" s="5" t="s">
        <v>137</v>
      </c>
      <c r="Y25" s="4">
        <v>28997.017848873311</v>
      </c>
      <c r="Z25" s="5">
        <v>104</v>
      </c>
      <c r="AA25" s="5">
        <v>121000</v>
      </c>
      <c r="AB25" s="5">
        <v>775</v>
      </c>
      <c r="AC25" s="4">
        <v>7270</v>
      </c>
      <c r="AD25" s="5" t="s">
        <v>189</v>
      </c>
      <c r="AE25" s="5" t="s">
        <v>52</v>
      </c>
    </row>
    <row r="26" spans="1:70" s="5" customFormat="1" x14ac:dyDescent="0.35">
      <c r="F26" s="11"/>
    </row>
    <row r="27" spans="1:70" s="5" customFormat="1" x14ac:dyDescent="0.35">
      <c r="F27" s="11"/>
    </row>
    <row r="28" spans="1:70" s="5" customFormat="1" x14ac:dyDescent="0.35">
      <c r="F28" s="11"/>
    </row>
    <row r="29" spans="1:70" s="5" customFormat="1" x14ac:dyDescent="0.35">
      <c r="F29" s="11"/>
    </row>
    <row r="30" spans="1:70" s="5" customFormat="1" x14ac:dyDescent="0.35">
      <c r="F30" s="11"/>
    </row>
    <row r="31" spans="1:70" s="5" customFormat="1" x14ac:dyDescent="0.35">
      <c r="F31" s="11"/>
    </row>
    <row r="32" spans="1:70" s="5" customFormat="1" x14ac:dyDescent="0.35">
      <c r="F32" s="11"/>
    </row>
    <row r="33" spans="6:6" s="5" customFormat="1" x14ac:dyDescent="0.35">
      <c r="F33" s="11"/>
    </row>
    <row r="34" spans="6:6" s="5" customFormat="1" x14ac:dyDescent="0.35">
      <c r="F34" s="11"/>
    </row>
    <row r="35" spans="6:6" s="5" customFormat="1" x14ac:dyDescent="0.35">
      <c r="F35" s="11"/>
    </row>
    <row r="36" spans="6:6" s="5" customFormat="1" x14ac:dyDescent="0.35">
      <c r="F36" s="11"/>
    </row>
    <row r="37" spans="6:6" s="5" customFormat="1" x14ac:dyDescent="0.35">
      <c r="F37" s="11"/>
    </row>
    <row r="38" spans="6:6" s="5" customFormat="1" x14ac:dyDescent="0.35">
      <c r="F38" s="11"/>
    </row>
    <row r="39" spans="6:6" s="5" customFormat="1" x14ac:dyDescent="0.35">
      <c r="F39" s="11"/>
    </row>
    <row r="40" spans="6:6" s="5" customFormat="1" x14ac:dyDescent="0.35">
      <c r="F40" s="11"/>
    </row>
    <row r="41" spans="6:6" s="5" customFormat="1" x14ac:dyDescent="0.35">
      <c r="F41" s="11"/>
    </row>
    <row r="42" spans="6:6" s="5" customFormat="1" x14ac:dyDescent="0.35">
      <c r="F42" s="11"/>
    </row>
    <row r="43" spans="6:6" s="5" customFormat="1" x14ac:dyDescent="0.35">
      <c r="F43" s="11"/>
    </row>
    <row r="44" spans="6:6" s="5" customFormat="1" x14ac:dyDescent="0.35">
      <c r="F44" s="11"/>
    </row>
    <row r="45" spans="6:6" s="5" customFormat="1" x14ac:dyDescent="0.35">
      <c r="F45" s="11"/>
    </row>
    <row r="46" spans="6:6" s="5" customFormat="1" x14ac:dyDescent="0.35">
      <c r="F46" s="11"/>
    </row>
    <row r="47" spans="6:6" s="5" customFormat="1" x14ac:dyDescent="0.35">
      <c r="F47" s="11"/>
    </row>
    <row r="48" spans="6:6" s="5" customFormat="1" x14ac:dyDescent="0.35">
      <c r="F48" s="11"/>
    </row>
    <row r="49" spans="6:6" s="5" customFormat="1" x14ac:dyDescent="0.35">
      <c r="F49" s="11"/>
    </row>
    <row r="50" spans="6:6" s="5" customFormat="1" x14ac:dyDescent="0.35">
      <c r="F50" s="11"/>
    </row>
    <row r="51" spans="6:6" s="5" customFormat="1" x14ac:dyDescent="0.35">
      <c r="F51" s="11"/>
    </row>
    <row r="52" spans="6:6" s="5" customFormat="1" x14ac:dyDescent="0.35">
      <c r="F52" s="11"/>
    </row>
    <row r="53" spans="6:6" s="5" customFormat="1" x14ac:dyDescent="0.35">
      <c r="F53" s="11"/>
    </row>
    <row r="54" spans="6:6" s="5" customFormat="1" x14ac:dyDescent="0.35">
      <c r="F54" s="11"/>
    </row>
    <row r="55" spans="6:6" s="5" customFormat="1" x14ac:dyDescent="0.35">
      <c r="F55" s="11"/>
    </row>
    <row r="56" spans="6:6" s="5" customFormat="1" x14ac:dyDescent="0.35">
      <c r="F56" s="11"/>
    </row>
    <row r="57" spans="6:6" s="5" customFormat="1" x14ac:dyDescent="0.35">
      <c r="F57" s="11"/>
    </row>
    <row r="58" spans="6:6" s="5" customFormat="1" x14ac:dyDescent="0.35">
      <c r="F58" s="11"/>
    </row>
    <row r="59" spans="6:6" s="5" customFormat="1" x14ac:dyDescent="0.35">
      <c r="F59" s="11"/>
    </row>
    <row r="60" spans="6:6" s="5" customFormat="1" x14ac:dyDescent="0.35">
      <c r="F60" s="11"/>
    </row>
    <row r="61" spans="6:6" s="5" customFormat="1" x14ac:dyDescent="0.35">
      <c r="F61" s="11"/>
    </row>
    <row r="62" spans="6:6" s="5" customFormat="1" x14ac:dyDescent="0.35">
      <c r="F62" s="11"/>
    </row>
    <row r="63" spans="6:6" s="5" customFormat="1" x14ac:dyDescent="0.35">
      <c r="F63" s="11"/>
    </row>
    <row r="64" spans="6:6" s="5" customFormat="1" x14ac:dyDescent="0.35">
      <c r="F64" s="11"/>
    </row>
    <row r="65" spans="6:6" s="5" customFormat="1" x14ac:dyDescent="0.35">
      <c r="F65" s="11"/>
    </row>
    <row r="66" spans="6:6" s="5" customFormat="1" x14ac:dyDescent="0.35">
      <c r="F66" s="11"/>
    </row>
    <row r="67" spans="6:6" s="5" customFormat="1" x14ac:dyDescent="0.35">
      <c r="F67" s="11"/>
    </row>
    <row r="68" spans="6:6" s="5" customFormat="1" x14ac:dyDescent="0.35">
      <c r="F68" s="11"/>
    </row>
    <row r="69" spans="6:6" s="5" customFormat="1" x14ac:dyDescent="0.35">
      <c r="F69" s="11"/>
    </row>
    <row r="70" spans="6:6" s="5" customFormat="1" x14ac:dyDescent="0.35">
      <c r="F70" s="11"/>
    </row>
    <row r="71" spans="6:6" s="5" customFormat="1" x14ac:dyDescent="0.35">
      <c r="F71" s="11"/>
    </row>
    <row r="72" spans="6:6" s="5" customFormat="1" x14ac:dyDescent="0.35">
      <c r="F72" s="11"/>
    </row>
    <row r="73" spans="6:6" s="5" customFormat="1" x14ac:dyDescent="0.35">
      <c r="F73" s="11"/>
    </row>
    <row r="74" spans="6:6" s="5" customFormat="1" x14ac:dyDescent="0.35">
      <c r="F74" s="11"/>
    </row>
    <row r="75" spans="6:6" s="5" customFormat="1" x14ac:dyDescent="0.35">
      <c r="F75" s="11"/>
    </row>
    <row r="76" spans="6:6" s="5" customFormat="1" x14ac:dyDescent="0.35">
      <c r="F76" s="11"/>
    </row>
    <row r="77" spans="6:6" s="5" customFormat="1" x14ac:dyDescent="0.35">
      <c r="F77" s="11"/>
    </row>
    <row r="78" spans="6:6" s="5" customFormat="1" x14ac:dyDescent="0.35">
      <c r="F78" s="11"/>
    </row>
    <row r="79" spans="6:6" s="5" customFormat="1" x14ac:dyDescent="0.35">
      <c r="F79" s="11"/>
    </row>
    <row r="80" spans="6:6" s="5" customFormat="1" x14ac:dyDescent="0.35">
      <c r="F80" s="11"/>
    </row>
    <row r="81" spans="6:6" s="5" customFormat="1" x14ac:dyDescent="0.35">
      <c r="F81" s="11"/>
    </row>
    <row r="82" spans="6:6" s="5" customFormat="1" x14ac:dyDescent="0.35">
      <c r="F82" s="11"/>
    </row>
    <row r="83" spans="6:6" s="5" customFormat="1" x14ac:dyDescent="0.35">
      <c r="F83" s="11"/>
    </row>
    <row r="84" spans="6:6" s="5" customFormat="1" x14ac:dyDescent="0.35">
      <c r="F84" s="11"/>
    </row>
    <row r="85" spans="6:6" s="5" customFormat="1" x14ac:dyDescent="0.35">
      <c r="F85" s="11"/>
    </row>
    <row r="86" spans="6:6" s="5" customFormat="1" x14ac:dyDescent="0.35">
      <c r="F86" s="11"/>
    </row>
    <row r="87" spans="6:6" s="5" customFormat="1" x14ac:dyDescent="0.35">
      <c r="F87" s="11"/>
    </row>
    <row r="88" spans="6:6" s="5" customFormat="1" x14ac:dyDescent="0.35">
      <c r="F88" s="11"/>
    </row>
    <row r="89" spans="6:6" s="5" customFormat="1" x14ac:dyDescent="0.35">
      <c r="F89" s="11"/>
    </row>
    <row r="90" spans="6:6" s="5" customFormat="1" x14ac:dyDescent="0.35">
      <c r="F90" s="11"/>
    </row>
    <row r="91" spans="6:6" s="5" customFormat="1" x14ac:dyDescent="0.35">
      <c r="F91" s="11"/>
    </row>
    <row r="92" spans="6:6" s="5" customFormat="1" x14ac:dyDescent="0.35">
      <c r="F92" s="11"/>
    </row>
    <row r="93" spans="6:6" s="5" customFormat="1" x14ac:dyDescent="0.35">
      <c r="F93" s="11"/>
    </row>
    <row r="94" spans="6:6" s="5" customFormat="1" x14ac:dyDescent="0.35">
      <c r="F94" s="11"/>
    </row>
    <row r="95" spans="6:6" s="5" customFormat="1" x14ac:dyDescent="0.35">
      <c r="F95" s="11"/>
    </row>
    <row r="96" spans="6:6" s="5" customFormat="1" x14ac:dyDescent="0.35">
      <c r="F96" s="11"/>
    </row>
    <row r="97" spans="6:6" s="5" customFormat="1" x14ac:dyDescent="0.35">
      <c r="F97" s="11"/>
    </row>
    <row r="98" spans="6:6" s="5" customFormat="1" x14ac:dyDescent="0.35">
      <c r="F98" s="11"/>
    </row>
    <row r="99" spans="6:6" s="5" customFormat="1" x14ac:dyDescent="0.35">
      <c r="F99" s="11"/>
    </row>
    <row r="100" spans="6:6" s="5" customFormat="1" x14ac:dyDescent="0.35">
      <c r="F100" s="11"/>
    </row>
    <row r="101" spans="6:6" s="5" customFormat="1" x14ac:dyDescent="0.35">
      <c r="F101" s="11"/>
    </row>
    <row r="102" spans="6:6" s="5" customFormat="1" x14ac:dyDescent="0.35">
      <c r="F102" s="11"/>
    </row>
    <row r="103" spans="6:6" s="5" customFormat="1" x14ac:dyDescent="0.35">
      <c r="F103" s="11"/>
    </row>
    <row r="104" spans="6:6" s="5" customFormat="1" x14ac:dyDescent="0.35">
      <c r="F104" s="11"/>
    </row>
    <row r="105" spans="6:6" s="5" customFormat="1" x14ac:dyDescent="0.35">
      <c r="F105" s="11"/>
    </row>
    <row r="106" spans="6:6" s="5" customFormat="1" x14ac:dyDescent="0.35">
      <c r="F106" s="11"/>
    </row>
    <row r="107" spans="6:6" s="5" customFormat="1" x14ac:dyDescent="0.35">
      <c r="F107" s="11"/>
    </row>
    <row r="108" spans="6:6" s="5" customFormat="1" x14ac:dyDescent="0.35">
      <c r="F108" s="11"/>
    </row>
    <row r="109" spans="6:6" s="5" customFormat="1" x14ac:dyDescent="0.35">
      <c r="F109" s="11"/>
    </row>
    <row r="110" spans="6:6" s="5" customFormat="1" x14ac:dyDescent="0.35">
      <c r="F110" s="11"/>
    </row>
    <row r="111" spans="6:6" s="5" customFormat="1" x14ac:dyDescent="0.35">
      <c r="F111" s="11"/>
    </row>
    <row r="112" spans="6:6" s="5" customFormat="1" x14ac:dyDescent="0.35">
      <c r="F112" s="11"/>
    </row>
    <row r="113" spans="6:6" s="5" customFormat="1" x14ac:dyDescent="0.35">
      <c r="F113" s="11"/>
    </row>
    <row r="114" spans="6:6" s="5" customFormat="1" x14ac:dyDescent="0.35">
      <c r="F114" s="11"/>
    </row>
    <row r="115" spans="6:6" s="5" customFormat="1" x14ac:dyDescent="0.35">
      <c r="F115" s="11"/>
    </row>
    <row r="116" spans="6:6" s="5" customFormat="1" x14ac:dyDescent="0.35">
      <c r="F116" s="11"/>
    </row>
    <row r="117" spans="6:6" s="5" customFormat="1" x14ac:dyDescent="0.35">
      <c r="F117" s="11"/>
    </row>
    <row r="118" spans="6:6" s="5" customFormat="1" x14ac:dyDescent="0.35">
      <c r="F118" s="11"/>
    </row>
    <row r="119" spans="6:6" s="5" customFormat="1" x14ac:dyDescent="0.35">
      <c r="F119" s="11"/>
    </row>
    <row r="120" spans="6:6" s="5" customFormat="1" x14ac:dyDescent="0.35">
      <c r="F120" s="11"/>
    </row>
    <row r="121" spans="6:6" s="5" customFormat="1" x14ac:dyDescent="0.35">
      <c r="F121" s="11"/>
    </row>
    <row r="122" spans="6:6" s="5" customFormat="1" x14ac:dyDescent="0.35">
      <c r="F122" s="11"/>
    </row>
    <row r="123" spans="6:6" s="5" customFormat="1" x14ac:dyDescent="0.35">
      <c r="F123" s="11"/>
    </row>
    <row r="124" spans="6:6" s="5" customFormat="1" x14ac:dyDescent="0.35">
      <c r="F124" s="11"/>
    </row>
    <row r="125" spans="6:6" s="5" customFormat="1" x14ac:dyDescent="0.35">
      <c r="F125" s="11"/>
    </row>
    <row r="126" spans="6:6" s="5" customFormat="1" x14ac:dyDescent="0.35">
      <c r="F126" s="11"/>
    </row>
    <row r="127" spans="6:6" s="5" customFormat="1" x14ac:dyDescent="0.35">
      <c r="F127" s="11"/>
    </row>
    <row r="128" spans="6:6" s="5" customFormat="1" x14ac:dyDescent="0.35">
      <c r="F128" s="11"/>
    </row>
    <row r="129" spans="6:11" s="5" customFormat="1" x14ac:dyDescent="0.35">
      <c r="F129" s="11"/>
    </row>
    <row r="130" spans="6:11" s="5" customFormat="1" x14ac:dyDescent="0.35">
      <c r="F130" s="11"/>
    </row>
    <row r="131" spans="6:11" s="5" customFormat="1" x14ac:dyDescent="0.35">
      <c r="F131" s="11"/>
    </row>
    <row r="132" spans="6:11" s="5" customFormat="1" x14ac:dyDescent="0.35">
      <c r="F132" s="11"/>
    </row>
    <row r="133" spans="6:11" s="5" customFormat="1" x14ac:dyDescent="0.35">
      <c r="F133" s="11"/>
    </row>
    <row r="134" spans="6:11" s="5" customFormat="1" x14ac:dyDescent="0.35">
      <c r="F134" s="11"/>
    </row>
    <row r="135" spans="6:11" s="5" customFormat="1" x14ac:dyDescent="0.35">
      <c r="F135" s="11"/>
    </row>
    <row r="136" spans="6:11" s="5" customFormat="1" x14ac:dyDescent="0.35">
      <c r="F136" s="11"/>
    </row>
    <row r="137" spans="6:11" x14ac:dyDescent="0.35">
      <c r="J137" s="6"/>
      <c r="K137" s="6"/>
    </row>
    <row r="138" spans="6:11" x14ac:dyDescent="0.35">
      <c r="J138" s="6"/>
      <c r="K138" s="6"/>
    </row>
    <row r="139" spans="6:11" x14ac:dyDescent="0.35">
      <c r="J139" s="6"/>
      <c r="K139" s="6"/>
    </row>
    <row r="140" spans="6:11" x14ac:dyDescent="0.35">
      <c r="J140" s="6"/>
      <c r="K140" s="6"/>
    </row>
    <row r="141" spans="6:11" x14ac:dyDescent="0.35">
      <c r="J141" s="6"/>
      <c r="K141" s="6"/>
    </row>
    <row r="142" spans="6:11" x14ac:dyDescent="0.35">
      <c r="J142" s="6"/>
      <c r="K142" s="6"/>
    </row>
  </sheetData>
  <mergeCells count="11">
    <mergeCell ref="AC1:AC2"/>
    <mergeCell ref="AD1:AD2"/>
    <mergeCell ref="AE1:AE2"/>
    <mergeCell ref="Z3:Z9"/>
    <mergeCell ref="Z16:Z19"/>
    <mergeCell ref="Y1:AB1"/>
    <mergeCell ref="A1:J1"/>
    <mergeCell ref="L1:N1"/>
    <mergeCell ref="O1:V1"/>
    <mergeCell ref="W1:W2"/>
    <mergeCell ref="X1:X2"/>
  </mergeCell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44"/>
  <sheetViews>
    <sheetView zoomScale="42" zoomScaleNormal="42" workbookViewId="0">
      <selection activeCell="A43" sqref="A43:XFD44"/>
    </sheetView>
  </sheetViews>
  <sheetFormatPr defaultColWidth="8.81640625" defaultRowHeight="16.5" x14ac:dyDescent="0.45"/>
  <cols>
    <col min="1" max="1" width="8.81640625" style="70"/>
    <col min="2" max="2" width="27.81640625" style="70" bestFit="1" customWidth="1"/>
    <col min="3" max="3" width="27.81640625" style="70" customWidth="1"/>
    <col min="4" max="6" width="24.54296875" style="70" customWidth="1"/>
    <col min="7" max="36" width="11" style="70" customWidth="1"/>
    <col min="37" max="38" width="9.1796875" style="70" bestFit="1" customWidth="1"/>
    <col min="39" max="54" width="10.1796875" style="70" bestFit="1" customWidth="1"/>
    <col min="55" max="65" width="11.1796875" style="70" bestFit="1" customWidth="1"/>
    <col min="66" max="66" width="11.1796875" style="70" customWidth="1"/>
    <col min="67" max="94" width="9.1796875" style="70" bestFit="1" customWidth="1"/>
    <col min="95" max="95" width="8.1796875" style="70" bestFit="1" customWidth="1"/>
    <col min="96" max="96" width="7.453125" style="70" customWidth="1"/>
    <col min="97" max="97" width="10.1796875" style="70" bestFit="1" customWidth="1"/>
    <col min="98" max="98" width="8.81640625" style="70"/>
    <col min="99" max="99" width="11.81640625" style="70" bestFit="1" customWidth="1"/>
    <col min="100" max="16384" width="8.81640625" style="70"/>
  </cols>
  <sheetData>
    <row r="1" spans="1:128" s="45" customFormat="1" x14ac:dyDescent="0.45">
      <c r="F1" s="74"/>
      <c r="G1" s="491" t="s">
        <v>400</v>
      </c>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c r="AI1" s="491"/>
      <c r="AJ1" s="492"/>
      <c r="AK1" s="498" t="s">
        <v>401</v>
      </c>
      <c r="AL1" s="493"/>
      <c r="AM1" s="493"/>
      <c r="AN1" s="493"/>
      <c r="AO1" s="493"/>
      <c r="AP1" s="493"/>
      <c r="AQ1" s="493"/>
      <c r="AR1" s="493"/>
      <c r="AS1" s="493"/>
      <c r="AT1" s="493"/>
      <c r="AU1" s="493"/>
      <c r="AV1" s="493"/>
      <c r="AW1" s="493"/>
      <c r="AX1" s="493"/>
      <c r="AY1" s="493"/>
      <c r="AZ1" s="493"/>
      <c r="BA1" s="493"/>
      <c r="BB1" s="493"/>
      <c r="BC1" s="493"/>
      <c r="BD1" s="493"/>
      <c r="BE1" s="493"/>
      <c r="BF1" s="493"/>
      <c r="BG1" s="493"/>
      <c r="BH1" s="493"/>
      <c r="BI1" s="493"/>
      <c r="BJ1" s="493"/>
      <c r="BK1" s="493"/>
      <c r="BL1" s="493"/>
      <c r="BM1" s="493"/>
      <c r="BN1" s="499"/>
      <c r="BO1" s="494" t="s">
        <v>226</v>
      </c>
      <c r="BP1" s="495"/>
      <c r="BQ1" s="495"/>
      <c r="BR1" s="495"/>
      <c r="BS1" s="495"/>
      <c r="BT1" s="495"/>
      <c r="BU1" s="495"/>
      <c r="BV1" s="495"/>
      <c r="BW1" s="495"/>
      <c r="BX1" s="495"/>
      <c r="BY1" s="495"/>
      <c r="BZ1" s="495"/>
      <c r="CA1" s="495"/>
      <c r="CB1" s="495"/>
      <c r="CC1" s="495"/>
      <c r="CD1" s="495"/>
      <c r="CE1" s="495"/>
      <c r="CF1" s="495"/>
      <c r="CG1" s="495"/>
      <c r="CH1" s="495"/>
      <c r="CI1" s="495"/>
      <c r="CJ1" s="495"/>
      <c r="CK1" s="495"/>
      <c r="CL1" s="495"/>
      <c r="CM1" s="495"/>
      <c r="CN1" s="495"/>
      <c r="CO1" s="495"/>
      <c r="CP1" s="495"/>
      <c r="CQ1" s="495"/>
      <c r="CR1" s="496"/>
      <c r="CS1" s="47" t="s">
        <v>226</v>
      </c>
      <c r="CT1" s="48"/>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row>
    <row r="2" spans="1:128" s="45" customFormat="1" ht="49.5" x14ac:dyDescent="0.45">
      <c r="A2" s="50" t="s">
        <v>9</v>
      </c>
      <c r="B2" s="50" t="s">
        <v>10</v>
      </c>
      <c r="C2" s="50" t="s">
        <v>12</v>
      </c>
      <c r="D2" s="50" t="s">
        <v>21</v>
      </c>
      <c r="E2" s="50" t="s">
        <v>17</v>
      </c>
      <c r="F2" s="75" t="str">
        <f>Data!W2</f>
        <v>Čistá zmena spotreby komunálneho odpadu (tony/rok)</v>
      </c>
      <c r="G2" s="53">
        <v>1</v>
      </c>
      <c r="H2" s="53">
        <v>2</v>
      </c>
      <c r="I2" s="53">
        <v>3</v>
      </c>
      <c r="J2" s="53">
        <v>4</v>
      </c>
      <c r="K2" s="53">
        <v>5</v>
      </c>
      <c r="L2" s="53">
        <v>6</v>
      </c>
      <c r="M2" s="53">
        <v>7</v>
      </c>
      <c r="N2" s="53">
        <v>8</v>
      </c>
      <c r="O2" s="53">
        <v>9</v>
      </c>
      <c r="P2" s="53">
        <v>10</v>
      </c>
      <c r="Q2" s="53">
        <v>11</v>
      </c>
      <c r="R2" s="53">
        <v>12</v>
      </c>
      <c r="S2" s="53">
        <v>13</v>
      </c>
      <c r="T2" s="53">
        <v>14</v>
      </c>
      <c r="U2" s="53">
        <v>15</v>
      </c>
      <c r="V2" s="53">
        <v>16</v>
      </c>
      <c r="W2" s="53">
        <v>17</v>
      </c>
      <c r="X2" s="53">
        <v>18</v>
      </c>
      <c r="Y2" s="53">
        <v>19</v>
      </c>
      <c r="Z2" s="53">
        <v>20</v>
      </c>
      <c r="AA2" s="53">
        <v>21</v>
      </c>
      <c r="AB2" s="53">
        <v>22</v>
      </c>
      <c r="AC2" s="53">
        <v>23</v>
      </c>
      <c r="AD2" s="53">
        <v>24</v>
      </c>
      <c r="AE2" s="53">
        <v>25</v>
      </c>
      <c r="AF2" s="53">
        <v>26</v>
      </c>
      <c r="AG2" s="53">
        <v>27</v>
      </c>
      <c r="AH2" s="53">
        <v>28</v>
      </c>
      <c r="AI2" s="53">
        <v>29</v>
      </c>
      <c r="AJ2" s="54">
        <v>30</v>
      </c>
      <c r="AK2" s="53">
        <v>1</v>
      </c>
      <c r="AL2" s="53">
        <v>2</v>
      </c>
      <c r="AM2" s="53">
        <v>3</v>
      </c>
      <c r="AN2" s="53">
        <v>4</v>
      </c>
      <c r="AO2" s="53">
        <v>5</v>
      </c>
      <c r="AP2" s="53">
        <v>6</v>
      </c>
      <c r="AQ2" s="53">
        <v>7</v>
      </c>
      <c r="AR2" s="53">
        <v>8</v>
      </c>
      <c r="AS2" s="53">
        <v>9</v>
      </c>
      <c r="AT2" s="53">
        <v>10</v>
      </c>
      <c r="AU2" s="53">
        <v>11</v>
      </c>
      <c r="AV2" s="53">
        <v>12</v>
      </c>
      <c r="AW2" s="53">
        <v>13</v>
      </c>
      <c r="AX2" s="53">
        <v>14</v>
      </c>
      <c r="AY2" s="53">
        <v>15</v>
      </c>
      <c r="AZ2" s="53">
        <v>16</v>
      </c>
      <c r="BA2" s="53">
        <v>17</v>
      </c>
      <c r="BB2" s="53">
        <v>18</v>
      </c>
      <c r="BC2" s="53">
        <v>19</v>
      </c>
      <c r="BD2" s="53">
        <v>20</v>
      </c>
      <c r="BE2" s="53">
        <v>21</v>
      </c>
      <c r="BF2" s="53">
        <v>22</v>
      </c>
      <c r="BG2" s="53">
        <v>23</v>
      </c>
      <c r="BH2" s="53">
        <v>24</v>
      </c>
      <c r="BI2" s="53">
        <v>25</v>
      </c>
      <c r="BJ2" s="53">
        <v>26</v>
      </c>
      <c r="BK2" s="53">
        <v>27</v>
      </c>
      <c r="BL2" s="53">
        <v>28</v>
      </c>
      <c r="BM2" s="53">
        <v>29</v>
      </c>
      <c r="BN2" s="54">
        <v>30</v>
      </c>
      <c r="BO2" s="55">
        <v>1</v>
      </c>
      <c r="BP2" s="56">
        <v>2</v>
      </c>
      <c r="BQ2" s="56">
        <v>3</v>
      </c>
      <c r="BR2" s="56">
        <v>4</v>
      </c>
      <c r="BS2" s="56">
        <v>5</v>
      </c>
      <c r="BT2" s="56">
        <v>6</v>
      </c>
      <c r="BU2" s="56">
        <v>7</v>
      </c>
      <c r="BV2" s="56">
        <v>8</v>
      </c>
      <c r="BW2" s="56">
        <v>9</v>
      </c>
      <c r="BX2" s="56">
        <v>10</v>
      </c>
      <c r="BY2" s="56">
        <v>11</v>
      </c>
      <c r="BZ2" s="56">
        <v>12</v>
      </c>
      <c r="CA2" s="56">
        <v>13</v>
      </c>
      <c r="CB2" s="56">
        <v>14</v>
      </c>
      <c r="CC2" s="56">
        <v>15</v>
      </c>
      <c r="CD2" s="56">
        <v>16</v>
      </c>
      <c r="CE2" s="56">
        <v>17</v>
      </c>
      <c r="CF2" s="56">
        <v>18</v>
      </c>
      <c r="CG2" s="56">
        <v>19</v>
      </c>
      <c r="CH2" s="56">
        <v>20</v>
      </c>
      <c r="CI2" s="56">
        <v>21</v>
      </c>
      <c r="CJ2" s="56">
        <v>22</v>
      </c>
      <c r="CK2" s="56">
        <v>23</v>
      </c>
      <c r="CL2" s="56">
        <v>24</v>
      </c>
      <c r="CM2" s="56">
        <v>25</v>
      </c>
      <c r="CN2" s="56">
        <v>26</v>
      </c>
      <c r="CO2" s="56">
        <v>27</v>
      </c>
      <c r="CP2" s="56">
        <v>28</v>
      </c>
      <c r="CQ2" s="56">
        <v>29</v>
      </c>
      <c r="CR2" s="57">
        <v>30</v>
      </c>
      <c r="CS2" s="58" t="s">
        <v>402</v>
      </c>
      <c r="CT2" s="56"/>
      <c r="CU2" s="56">
        <v>1</v>
      </c>
      <c r="CV2" s="56">
        <v>2</v>
      </c>
      <c r="CW2" s="56">
        <v>3</v>
      </c>
      <c r="CX2" s="56">
        <v>4</v>
      </c>
      <c r="CY2" s="56">
        <v>5</v>
      </c>
      <c r="CZ2" s="56">
        <v>6</v>
      </c>
      <c r="DA2" s="56">
        <v>7</v>
      </c>
      <c r="DB2" s="56">
        <v>8</v>
      </c>
      <c r="DC2" s="56">
        <v>9</v>
      </c>
      <c r="DD2" s="56">
        <v>10</v>
      </c>
      <c r="DE2" s="56">
        <v>11</v>
      </c>
      <c r="DF2" s="56">
        <v>12</v>
      </c>
      <c r="DG2" s="56">
        <v>13</v>
      </c>
      <c r="DH2" s="56">
        <v>14</v>
      </c>
      <c r="DI2" s="56">
        <v>15</v>
      </c>
      <c r="DJ2" s="56">
        <v>16</v>
      </c>
      <c r="DK2" s="56">
        <v>17</v>
      </c>
      <c r="DL2" s="56">
        <v>18</v>
      </c>
      <c r="DM2" s="56">
        <v>19</v>
      </c>
      <c r="DN2" s="56">
        <v>20</v>
      </c>
      <c r="DO2" s="56">
        <v>21</v>
      </c>
      <c r="DP2" s="56">
        <v>22</v>
      </c>
      <c r="DQ2" s="56">
        <v>23</v>
      </c>
      <c r="DR2" s="56">
        <v>24</v>
      </c>
      <c r="DS2" s="56">
        <v>25</v>
      </c>
      <c r="DT2" s="56">
        <v>26</v>
      </c>
      <c r="DU2" s="56">
        <v>27</v>
      </c>
      <c r="DV2" s="56">
        <v>28</v>
      </c>
      <c r="DW2" s="56">
        <v>29</v>
      </c>
      <c r="DX2" s="57">
        <v>30</v>
      </c>
    </row>
    <row r="3" spans="1:128" s="69" customFormat="1" ht="31" customHeight="1" x14ac:dyDescent="0.35">
      <c r="A3" s="59">
        <f>Investície!A3</f>
        <v>1</v>
      </c>
      <c r="B3" s="60" t="str">
        <f>Investície!B3</f>
        <v xml:space="preserve">MHTH, a.s. - závod Bratislava </v>
      </c>
      <c r="C3" s="60" t="str">
        <f>Investície!C3</f>
        <v>Zokruhovanie Staré mesto II. etapa</v>
      </c>
      <c r="D3" s="61">
        <f>INDEX(Data!$M:$M,MATCH('komunálny odpad'!A3,Data!$A:$A,0))</f>
        <v>30</v>
      </c>
      <c r="E3" s="61" t="str">
        <f>INDEX(Data!$J:$J,MATCH('komunálny odpad'!A3,Data!$A:$A,0))</f>
        <v>2026-2029</v>
      </c>
      <c r="F3" s="63">
        <f>INDEX(Data!$W:$W,MATCH('komunálny odpad'!A3,Data!$A:$A,0))</f>
        <v>0</v>
      </c>
      <c r="G3" s="62">
        <f>$F3*Vychodiská!$C$43</f>
        <v>0</v>
      </c>
      <c r="H3" s="62">
        <f>$F3*Vychodiská!$C$43</f>
        <v>0</v>
      </c>
      <c r="I3" s="62">
        <f>$F3*Vychodiská!$C$43</f>
        <v>0</v>
      </c>
      <c r="J3" s="62">
        <f>$F3*Vychodiská!$C$43</f>
        <v>0</v>
      </c>
      <c r="K3" s="62">
        <f>$F3*Vychodiská!$C$43</f>
        <v>0</v>
      </c>
      <c r="L3" s="62">
        <f>$F3*Vychodiská!$C$43</f>
        <v>0</v>
      </c>
      <c r="M3" s="62">
        <f>$F3*Vychodiská!$C$43</f>
        <v>0</v>
      </c>
      <c r="N3" s="62">
        <f>$F3*Vychodiská!$C$43</f>
        <v>0</v>
      </c>
      <c r="O3" s="62">
        <f>$F3*Vychodiská!$C$43</f>
        <v>0</v>
      </c>
      <c r="P3" s="62">
        <f>$F3*Vychodiská!$C$43</f>
        <v>0</v>
      </c>
      <c r="Q3" s="62">
        <f>$F3*Vychodiská!$C$43</f>
        <v>0</v>
      </c>
      <c r="R3" s="62">
        <f>$F3*Vychodiská!$C$43</f>
        <v>0</v>
      </c>
      <c r="S3" s="62">
        <f>$F3*Vychodiská!$C$43</f>
        <v>0</v>
      </c>
      <c r="T3" s="62">
        <f>$F3*Vychodiská!$C$43</f>
        <v>0</v>
      </c>
      <c r="U3" s="62">
        <f>$F3*Vychodiská!$C$43</f>
        <v>0</v>
      </c>
      <c r="V3" s="62">
        <f>$F3*Vychodiská!$C$43</f>
        <v>0</v>
      </c>
      <c r="W3" s="62">
        <f>$F3*Vychodiská!$C$43</f>
        <v>0</v>
      </c>
      <c r="X3" s="62">
        <f>$F3*Vychodiská!$C$43</f>
        <v>0</v>
      </c>
      <c r="Y3" s="62">
        <f>$F3*Vychodiská!$C$43</f>
        <v>0</v>
      </c>
      <c r="Z3" s="62">
        <f>$F3*Vychodiská!$C$43</f>
        <v>0</v>
      </c>
      <c r="AA3" s="62">
        <f>$F3*Vychodiská!$C$43</f>
        <v>0</v>
      </c>
      <c r="AB3" s="62">
        <f>$F3*Vychodiská!$C$43</f>
        <v>0</v>
      </c>
      <c r="AC3" s="62">
        <f>$F3*Vychodiská!$C$43</f>
        <v>0</v>
      </c>
      <c r="AD3" s="62">
        <f>$F3*Vychodiská!$C$43</f>
        <v>0</v>
      </c>
      <c r="AE3" s="62">
        <f>$F3*Vychodiská!$C$43</f>
        <v>0</v>
      </c>
      <c r="AF3" s="62">
        <f>$F3*Vychodiská!$C$43</f>
        <v>0</v>
      </c>
      <c r="AG3" s="62">
        <f>$F3*Vychodiská!$C$43</f>
        <v>0</v>
      </c>
      <c r="AH3" s="62">
        <f>$F3*Vychodiská!$C$43</f>
        <v>0</v>
      </c>
      <c r="AI3" s="62">
        <f>$F3*Vychodiská!$C$43</f>
        <v>0</v>
      </c>
      <c r="AJ3" s="63">
        <f>$F3*Vychodiská!$C$43</f>
        <v>0</v>
      </c>
      <c r="AK3" s="62">
        <f>G3</f>
        <v>0</v>
      </c>
      <c r="AL3" s="62">
        <f>SUM($G3:H3)</f>
        <v>0</v>
      </c>
      <c r="AM3" s="62">
        <f>SUM($G3:I3)</f>
        <v>0</v>
      </c>
      <c r="AN3" s="62">
        <f>SUM($G3:J3)</f>
        <v>0</v>
      </c>
      <c r="AO3" s="62">
        <f>SUM($G3:K3)</f>
        <v>0</v>
      </c>
      <c r="AP3" s="62">
        <f>SUM($G3:L3)</f>
        <v>0</v>
      </c>
      <c r="AQ3" s="62">
        <f>SUM($G3:M3)</f>
        <v>0</v>
      </c>
      <c r="AR3" s="62">
        <f>SUM($G3:N3)</f>
        <v>0</v>
      </c>
      <c r="AS3" s="62">
        <f>SUM($G3:O3)</f>
        <v>0</v>
      </c>
      <c r="AT3" s="62">
        <f>SUM($G3:P3)</f>
        <v>0</v>
      </c>
      <c r="AU3" s="62">
        <f>SUM($G3:Q3)</f>
        <v>0</v>
      </c>
      <c r="AV3" s="62">
        <f>SUM($G3:R3)</f>
        <v>0</v>
      </c>
      <c r="AW3" s="62">
        <f>SUM($G3:S3)</f>
        <v>0</v>
      </c>
      <c r="AX3" s="62">
        <f>SUM($G3:T3)</f>
        <v>0</v>
      </c>
      <c r="AY3" s="62">
        <f>SUM($G3:U3)</f>
        <v>0</v>
      </c>
      <c r="AZ3" s="62">
        <f>SUM($G3:V3)</f>
        <v>0</v>
      </c>
      <c r="BA3" s="62">
        <f>SUM($G3:W3)</f>
        <v>0</v>
      </c>
      <c r="BB3" s="62">
        <f>SUM($G3:X3)</f>
        <v>0</v>
      </c>
      <c r="BC3" s="62">
        <f>SUM($G3:Y3)</f>
        <v>0</v>
      </c>
      <c r="BD3" s="62">
        <f>SUM($G3:Z3)</f>
        <v>0</v>
      </c>
      <c r="BE3" s="62">
        <f>SUM($G3:AA3)</f>
        <v>0</v>
      </c>
      <c r="BF3" s="62">
        <f>SUM($G3:AB3)</f>
        <v>0</v>
      </c>
      <c r="BG3" s="62">
        <f>SUM($G3:AC3)</f>
        <v>0</v>
      </c>
      <c r="BH3" s="62">
        <f>SUM($G3:AD3)</f>
        <v>0</v>
      </c>
      <c r="BI3" s="62">
        <f>SUM($G3:AE3)</f>
        <v>0</v>
      </c>
      <c r="BJ3" s="62">
        <f>SUM($G3:AF3)</f>
        <v>0</v>
      </c>
      <c r="BK3" s="62">
        <f>SUM($G3:AG3)</f>
        <v>0</v>
      </c>
      <c r="BL3" s="62">
        <f>SUM($G3:AH3)</f>
        <v>0</v>
      </c>
      <c r="BM3" s="62">
        <f>SUM($G3:AI3)</f>
        <v>0</v>
      </c>
      <c r="BN3" s="64">
        <f>SUM($G3:AJ3)</f>
        <v>0</v>
      </c>
      <c r="BO3" s="65">
        <f>IF(CU3=0,0,G3/(1+Vychodiská!$C$178)^'komunálny odpad'!CU3)</f>
        <v>0</v>
      </c>
      <c r="BP3" s="62">
        <f>IF(CV3=0,0,H3/(1+Vychodiská!$C$178)^'komunálny odpad'!CV3)</f>
        <v>0</v>
      </c>
      <c r="BQ3" s="62">
        <f>IF(CW3=0,0,I3/(1+Vychodiská!$C$178)^'komunálny odpad'!CW3)</f>
        <v>0</v>
      </c>
      <c r="BR3" s="62">
        <f>IF(CX3=0,0,J3/(1+Vychodiská!$C$178)^'komunálny odpad'!CX3)</f>
        <v>0</v>
      </c>
      <c r="BS3" s="62">
        <f>IF(CY3=0,0,K3/(1+Vychodiská!$C$178)^'komunálny odpad'!CY3)</f>
        <v>0</v>
      </c>
      <c r="BT3" s="62">
        <f>IF(CZ3=0,0,L3/(1+Vychodiská!$C$178)^'komunálny odpad'!CZ3)</f>
        <v>0</v>
      </c>
      <c r="BU3" s="62">
        <f>IF(DA3=0,0,M3/(1+Vychodiská!$C$178)^'komunálny odpad'!DA3)</f>
        <v>0</v>
      </c>
      <c r="BV3" s="62">
        <f>IF(DB3=0,0,N3/(1+Vychodiská!$C$178)^'komunálny odpad'!DB3)</f>
        <v>0</v>
      </c>
      <c r="BW3" s="62">
        <f>IF(DC3=0,0,O3/(1+Vychodiská!$C$178)^'komunálny odpad'!DC3)</f>
        <v>0</v>
      </c>
      <c r="BX3" s="62">
        <f>IF(DD3=0,0,P3/(1+Vychodiská!$C$178)^'komunálny odpad'!DD3)</f>
        <v>0</v>
      </c>
      <c r="BY3" s="62">
        <f>IF(DE3=0,0,Q3/(1+Vychodiská!$C$178)^'komunálny odpad'!DE3)</f>
        <v>0</v>
      </c>
      <c r="BZ3" s="62">
        <f>IF(DF3=0,0,R3/(1+Vychodiská!$C$178)^'komunálny odpad'!DF3)</f>
        <v>0</v>
      </c>
      <c r="CA3" s="62">
        <f>IF(DG3=0,0,S3/(1+Vychodiská!$C$178)^'komunálny odpad'!DG3)</f>
        <v>0</v>
      </c>
      <c r="CB3" s="62">
        <f>IF(DH3=0,0,T3/(1+Vychodiská!$C$178)^'komunálny odpad'!DH3)</f>
        <v>0</v>
      </c>
      <c r="CC3" s="62">
        <f>IF(DI3=0,0,U3/(1+Vychodiská!$C$178)^'komunálny odpad'!DI3)</f>
        <v>0</v>
      </c>
      <c r="CD3" s="62">
        <f>IF(DJ3=0,0,V3/(1+Vychodiská!$C$178)^'komunálny odpad'!DJ3)</f>
        <v>0</v>
      </c>
      <c r="CE3" s="62">
        <f>IF(DK3=0,0,W3/(1+Vychodiská!$C$178)^'komunálny odpad'!DK3)</f>
        <v>0</v>
      </c>
      <c r="CF3" s="62">
        <f>IF(DL3=0,0,X3/(1+Vychodiská!$C$178)^'komunálny odpad'!DL3)</f>
        <v>0</v>
      </c>
      <c r="CG3" s="62">
        <f>IF(DM3=0,0,Y3/(1+Vychodiská!$C$178)^'komunálny odpad'!DM3)</f>
        <v>0</v>
      </c>
      <c r="CH3" s="62">
        <f>IF(DN3=0,0,Z3/(1+Vychodiská!$C$178)^'komunálny odpad'!DN3)</f>
        <v>0</v>
      </c>
      <c r="CI3" s="62">
        <f>IF(DO3=0,0,AA3/(1+Vychodiská!$C$178)^'komunálny odpad'!DO3)</f>
        <v>0</v>
      </c>
      <c r="CJ3" s="62">
        <f>IF(DP3=0,0,AB3/(1+Vychodiská!$C$178)^'komunálny odpad'!DP3)</f>
        <v>0</v>
      </c>
      <c r="CK3" s="62">
        <f>IF(DQ3=0,0,AC3/(1+Vychodiská!$C$178)^'komunálny odpad'!DQ3)</f>
        <v>0</v>
      </c>
      <c r="CL3" s="62">
        <f>IF(DR3=0,0,AD3/(1+Vychodiská!$C$178)^'komunálny odpad'!DR3)</f>
        <v>0</v>
      </c>
      <c r="CM3" s="62">
        <f>IF(DS3=0,0,AE3/(1+Vychodiská!$C$178)^'komunálny odpad'!DS3)</f>
        <v>0</v>
      </c>
      <c r="CN3" s="62">
        <f>IF(DT3=0,0,AF3/(1+Vychodiská!$C$178)^'komunálny odpad'!DT3)</f>
        <v>0</v>
      </c>
      <c r="CO3" s="62">
        <f>IF(DU3=0,0,AG3/(1+Vychodiská!$C$178)^'komunálny odpad'!DU3)</f>
        <v>0</v>
      </c>
      <c r="CP3" s="62">
        <f>IF(DV3=0,0,AH3/(1+Vychodiská!$C$178)^'komunálny odpad'!DV3)</f>
        <v>0</v>
      </c>
      <c r="CQ3" s="62">
        <f>IF(DW3=0,0,AI3/(1+Vychodiská!$C$178)^'komunálny odpad'!DW3)</f>
        <v>0</v>
      </c>
      <c r="CR3" s="63">
        <f>IF(DX3=0,0,AJ3/(1+Vychodiská!$C$178)^'komunálny odpad'!DX3)</f>
        <v>0</v>
      </c>
      <c r="CS3" s="66">
        <f>SUM(BO3:CR3)</f>
        <v>0</v>
      </c>
      <c r="CT3" s="62"/>
      <c r="CU3" s="67">
        <f t="shared" ref="CU3:CU24" si="0">(VALUE(RIGHT(E3,4))-VALUE(LEFT(E3,4)))+2</f>
        <v>5</v>
      </c>
      <c r="CV3" s="67">
        <f>IF(CU3=0,0,IF(CV$2&gt;$D3,0,CU3+1))</f>
        <v>6</v>
      </c>
      <c r="CW3" s="67">
        <f t="shared" ref="CW3:DX3" si="1">IF(CV3=0,0,IF(CW$2&gt;$D3,0,CV3+1))</f>
        <v>7</v>
      </c>
      <c r="CX3" s="67">
        <f t="shared" si="1"/>
        <v>8</v>
      </c>
      <c r="CY3" s="67">
        <f t="shared" si="1"/>
        <v>9</v>
      </c>
      <c r="CZ3" s="67">
        <f t="shared" si="1"/>
        <v>10</v>
      </c>
      <c r="DA3" s="67">
        <f t="shared" si="1"/>
        <v>11</v>
      </c>
      <c r="DB3" s="67">
        <f t="shared" si="1"/>
        <v>12</v>
      </c>
      <c r="DC3" s="67">
        <f t="shared" si="1"/>
        <v>13</v>
      </c>
      <c r="DD3" s="67">
        <f t="shared" si="1"/>
        <v>14</v>
      </c>
      <c r="DE3" s="67">
        <f t="shared" si="1"/>
        <v>15</v>
      </c>
      <c r="DF3" s="67">
        <f t="shared" si="1"/>
        <v>16</v>
      </c>
      <c r="DG3" s="67">
        <f t="shared" si="1"/>
        <v>17</v>
      </c>
      <c r="DH3" s="67">
        <f t="shared" si="1"/>
        <v>18</v>
      </c>
      <c r="DI3" s="67">
        <f t="shared" si="1"/>
        <v>19</v>
      </c>
      <c r="DJ3" s="67">
        <f t="shared" si="1"/>
        <v>20</v>
      </c>
      <c r="DK3" s="67">
        <f t="shared" si="1"/>
        <v>21</v>
      </c>
      <c r="DL3" s="67">
        <f t="shared" si="1"/>
        <v>22</v>
      </c>
      <c r="DM3" s="67">
        <f t="shared" si="1"/>
        <v>23</v>
      </c>
      <c r="DN3" s="67">
        <f t="shared" si="1"/>
        <v>24</v>
      </c>
      <c r="DO3" s="67">
        <f t="shared" si="1"/>
        <v>25</v>
      </c>
      <c r="DP3" s="67">
        <f t="shared" si="1"/>
        <v>26</v>
      </c>
      <c r="DQ3" s="67">
        <f t="shared" si="1"/>
        <v>27</v>
      </c>
      <c r="DR3" s="67">
        <f t="shared" si="1"/>
        <v>28</v>
      </c>
      <c r="DS3" s="67">
        <f t="shared" si="1"/>
        <v>29</v>
      </c>
      <c r="DT3" s="67">
        <f t="shared" si="1"/>
        <v>30</v>
      </c>
      <c r="DU3" s="67">
        <f t="shared" si="1"/>
        <v>31</v>
      </c>
      <c r="DV3" s="67">
        <f t="shared" si="1"/>
        <v>32</v>
      </c>
      <c r="DW3" s="67">
        <f t="shared" si="1"/>
        <v>33</v>
      </c>
      <c r="DX3" s="68">
        <f t="shared" si="1"/>
        <v>34</v>
      </c>
    </row>
    <row r="4" spans="1:128" s="69" customFormat="1" ht="31" customHeight="1" x14ac:dyDescent="0.35">
      <c r="A4" s="59">
        <f>Investície!A4</f>
        <v>2</v>
      </c>
      <c r="B4" s="60" t="str">
        <f>Investície!B4</f>
        <v xml:space="preserve">MHTH, a.s. - závod Bratislava </v>
      </c>
      <c r="C4" s="60" t="str">
        <f>Investície!C4</f>
        <v>Prekládka HV DN 300 Mlynská dolina</v>
      </c>
      <c r="D4" s="61">
        <f>INDEX(Data!$M:$M,MATCH('komunálny odpad'!A4,Data!$A:$A,0))</f>
        <v>30</v>
      </c>
      <c r="E4" s="61" t="str">
        <f>INDEX(Data!$J:$J,MATCH('komunálny odpad'!A4,Data!$A:$A,0))</f>
        <v>2024 - 2025</v>
      </c>
      <c r="F4" s="63">
        <f>INDEX(Data!$W:$W,MATCH('komunálny odpad'!A4,Data!$A:$A,0))</f>
        <v>0</v>
      </c>
      <c r="G4" s="62">
        <f>$F4*Vychodiská!$C$43</f>
        <v>0</v>
      </c>
      <c r="H4" s="62">
        <f>$F4*Vychodiská!$C$43</f>
        <v>0</v>
      </c>
      <c r="I4" s="62">
        <f>$F4*Vychodiská!$C$43</f>
        <v>0</v>
      </c>
      <c r="J4" s="62">
        <f>$F4*Vychodiská!$C$43</f>
        <v>0</v>
      </c>
      <c r="K4" s="62">
        <f>$F4*Vychodiská!$C$43</f>
        <v>0</v>
      </c>
      <c r="L4" s="62">
        <f>$F4*Vychodiská!$C$43</f>
        <v>0</v>
      </c>
      <c r="M4" s="62">
        <f>$F4*Vychodiská!$C$43</f>
        <v>0</v>
      </c>
      <c r="N4" s="62">
        <f>$F4*Vychodiská!$C$43</f>
        <v>0</v>
      </c>
      <c r="O4" s="62">
        <f>$F4*Vychodiská!$C$43</f>
        <v>0</v>
      </c>
      <c r="P4" s="62">
        <f>$F4*Vychodiská!$C$43</f>
        <v>0</v>
      </c>
      <c r="Q4" s="62">
        <f>$F4*Vychodiská!$C$43</f>
        <v>0</v>
      </c>
      <c r="R4" s="62">
        <f>$F4*Vychodiská!$C$43</f>
        <v>0</v>
      </c>
      <c r="S4" s="62">
        <f>$F4*Vychodiská!$C$43</f>
        <v>0</v>
      </c>
      <c r="T4" s="62">
        <f>$F4*Vychodiská!$C$43</f>
        <v>0</v>
      </c>
      <c r="U4" s="62">
        <f>$F4*Vychodiská!$C$43</f>
        <v>0</v>
      </c>
      <c r="V4" s="62">
        <f>$F4*Vychodiská!$C$43</f>
        <v>0</v>
      </c>
      <c r="W4" s="62">
        <f>$F4*Vychodiská!$C$43</f>
        <v>0</v>
      </c>
      <c r="X4" s="62">
        <f>$F4*Vychodiská!$C$43</f>
        <v>0</v>
      </c>
      <c r="Y4" s="62">
        <f>$F4*Vychodiská!$C$43</f>
        <v>0</v>
      </c>
      <c r="Z4" s="62">
        <f>$F4*Vychodiská!$C$43</f>
        <v>0</v>
      </c>
      <c r="AA4" s="62">
        <f>$F4*Vychodiská!$C$43</f>
        <v>0</v>
      </c>
      <c r="AB4" s="62">
        <f>$F4*Vychodiská!$C$43</f>
        <v>0</v>
      </c>
      <c r="AC4" s="62">
        <f>$F4*Vychodiská!$C$43</f>
        <v>0</v>
      </c>
      <c r="AD4" s="62">
        <f>$F4*Vychodiská!$C$43</f>
        <v>0</v>
      </c>
      <c r="AE4" s="62">
        <f>$F4*Vychodiská!$C$43</f>
        <v>0</v>
      </c>
      <c r="AF4" s="62">
        <f>$F4*Vychodiská!$C$43</f>
        <v>0</v>
      </c>
      <c r="AG4" s="62">
        <f>$F4*Vychodiská!$C$43</f>
        <v>0</v>
      </c>
      <c r="AH4" s="62">
        <f>$F4*Vychodiská!$C$43</f>
        <v>0</v>
      </c>
      <c r="AI4" s="62">
        <f>$F4*Vychodiská!$C$43</f>
        <v>0</v>
      </c>
      <c r="AJ4" s="63">
        <f>$F4*Vychodiská!$C$43</f>
        <v>0</v>
      </c>
      <c r="AK4" s="62">
        <f t="shared" ref="AK4:AK24" si="2">G4</f>
        <v>0</v>
      </c>
      <c r="AL4" s="62">
        <f>SUM($G4:H4)</f>
        <v>0</v>
      </c>
      <c r="AM4" s="62">
        <f>SUM($G4:I4)</f>
        <v>0</v>
      </c>
      <c r="AN4" s="62">
        <f>SUM($G4:J4)</f>
        <v>0</v>
      </c>
      <c r="AO4" s="62">
        <f>SUM($G4:K4)</f>
        <v>0</v>
      </c>
      <c r="AP4" s="62">
        <f>SUM($G4:L4)</f>
        <v>0</v>
      </c>
      <c r="AQ4" s="62">
        <f>SUM($G4:M4)</f>
        <v>0</v>
      </c>
      <c r="AR4" s="62">
        <f>SUM($G4:N4)</f>
        <v>0</v>
      </c>
      <c r="AS4" s="62">
        <f>SUM($G4:O4)</f>
        <v>0</v>
      </c>
      <c r="AT4" s="62">
        <f>SUM($G4:P4)</f>
        <v>0</v>
      </c>
      <c r="AU4" s="62">
        <f>SUM($G4:Q4)</f>
        <v>0</v>
      </c>
      <c r="AV4" s="62">
        <f>SUM($G4:R4)</f>
        <v>0</v>
      </c>
      <c r="AW4" s="62">
        <f>SUM($G4:S4)</f>
        <v>0</v>
      </c>
      <c r="AX4" s="62">
        <f>SUM($G4:T4)</f>
        <v>0</v>
      </c>
      <c r="AY4" s="62">
        <f>SUM($G4:U4)</f>
        <v>0</v>
      </c>
      <c r="AZ4" s="62">
        <f>SUM($G4:V4)</f>
        <v>0</v>
      </c>
      <c r="BA4" s="62">
        <f>SUM($G4:W4)</f>
        <v>0</v>
      </c>
      <c r="BB4" s="62">
        <f>SUM($G4:X4)</f>
        <v>0</v>
      </c>
      <c r="BC4" s="62">
        <f>SUM($G4:Y4)</f>
        <v>0</v>
      </c>
      <c r="BD4" s="62">
        <f>SUM($G4:Z4)</f>
        <v>0</v>
      </c>
      <c r="BE4" s="62">
        <f>SUM($G4:AA4)</f>
        <v>0</v>
      </c>
      <c r="BF4" s="62">
        <f>SUM($G4:AB4)</f>
        <v>0</v>
      </c>
      <c r="BG4" s="62">
        <f>SUM($G4:AC4)</f>
        <v>0</v>
      </c>
      <c r="BH4" s="62">
        <f>SUM($G4:AD4)</f>
        <v>0</v>
      </c>
      <c r="BI4" s="62">
        <f>SUM($G4:AE4)</f>
        <v>0</v>
      </c>
      <c r="BJ4" s="62">
        <f>SUM($G4:AF4)</f>
        <v>0</v>
      </c>
      <c r="BK4" s="62">
        <f>SUM($G4:AG4)</f>
        <v>0</v>
      </c>
      <c r="BL4" s="62">
        <f>SUM($G4:AH4)</f>
        <v>0</v>
      </c>
      <c r="BM4" s="62">
        <f>SUM($G4:AI4)</f>
        <v>0</v>
      </c>
      <c r="BN4" s="63">
        <f>SUM($G4:AJ4)</f>
        <v>0</v>
      </c>
      <c r="BO4" s="65">
        <f>IF(CU4=0,0,G4/(1+Vychodiská!$C$178)^'komunálny odpad'!CU4)</f>
        <v>0</v>
      </c>
      <c r="BP4" s="62">
        <f>IF(CV4=0,0,H4/(1+Vychodiská!$C$178)^'komunálny odpad'!CV4)</f>
        <v>0</v>
      </c>
      <c r="BQ4" s="62">
        <f>IF(CW4=0,0,I4/(1+Vychodiská!$C$178)^'komunálny odpad'!CW4)</f>
        <v>0</v>
      </c>
      <c r="BR4" s="62">
        <f>IF(CX4=0,0,J4/(1+Vychodiská!$C$178)^'komunálny odpad'!CX4)</f>
        <v>0</v>
      </c>
      <c r="BS4" s="62">
        <f>IF(CY4=0,0,K4/(1+Vychodiská!$C$178)^'komunálny odpad'!CY4)</f>
        <v>0</v>
      </c>
      <c r="BT4" s="62">
        <f>IF(CZ4=0,0,L4/(1+Vychodiská!$C$178)^'komunálny odpad'!CZ4)</f>
        <v>0</v>
      </c>
      <c r="BU4" s="62">
        <f>IF(DA4=0,0,M4/(1+Vychodiská!$C$178)^'komunálny odpad'!DA4)</f>
        <v>0</v>
      </c>
      <c r="BV4" s="62">
        <f>IF(DB4=0,0,N4/(1+Vychodiská!$C$178)^'komunálny odpad'!DB4)</f>
        <v>0</v>
      </c>
      <c r="BW4" s="62">
        <f>IF(DC4=0,0,O4/(1+Vychodiská!$C$178)^'komunálny odpad'!DC4)</f>
        <v>0</v>
      </c>
      <c r="BX4" s="62">
        <f>IF(DD4=0,0,P4/(1+Vychodiská!$C$178)^'komunálny odpad'!DD4)</f>
        <v>0</v>
      </c>
      <c r="BY4" s="62">
        <f>IF(DE4=0,0,Q4/(1+Vychodiská!$C$178)^'komunálny odpad'!DE4)</f>
        <v>0</v>
      </c>
      <c r="BZ4" s="62">
        <f>IF(DF4=0,0,R4/(1+Vychodiská!$C$178)^'komunálny odpad'!DF4)</f>
        <v>0</v>
      </c>
      <c r="CA4" s="62">
        <f>IF(DG4=0,0,S4/(1+Vychodiská!$C$178)^'komunálny odpad'!DG4)</f>
        <v>0</v>
      </c>
      <c r="CB4" s="62">
        <f>IF(DH4=0,0,T4/(1+Vychodiská!$C$178)^'komunálny odpad'!DH4)</f>
        <v>0</v>
      </c>
      <c r="CC4" s="62">
        <f>IF(DI4=0,0,U4/(1+Vychodiská!$C$178)^'komunálny odpad'!DI4)</f>
        <v>0</v>
      </c>
      <c r="CD4" s="62">
        <f>IF(DJ4=0,0,V4/(1+Vychodiská!$C$178)^'komunálny odpad'!DJ4)</f>
        <v>0</v>
      </c>
      <c r="CE4" s="62">
        <f>IF(DK4=0,0,W4/(1+Vychodiská!$C$178)^'komunálny odpad'!DK4)</f>
        <v>0</v>
      </c>
      <c r="CF4" s="62">
        <f>IF(DL4=0,0,X4/(1+Vychodiská!$C$178)^'komunálny odpad'!DL4)</f>
        <v>0</v>
      </c>
      <c r="CG4" s="62">
        <f>IF(DM4=0,0,Y4/(1+Vychodiská!$C$178)^'komunálny odpad'!DM4)</f>
        <v>0</v>
      </c>
      <c r="CH4" s="62">
        <f>IF(DN4=0,0,Z4/(1+Vychodiská!$C$178)^'komunálny odpad'!DN4)</f>
        <v>0</v>
      </c>
      <c r="CI4" s="62">
        <f>IF(DO4=0,0,AA4/(1+Vychodiská!$C$178)^'komunálny odpad'!DO4)</f>
        <v>0</v>
      </c>
      <c r="CJ4" s="62">
        <f>IF(DP4=0,0,AB4/(1+Vychodiská!$C$178)^'komunálny odpad'!DP4)</f>
        <v>0</v>
      </c>
      <c r="CK4" s="62">
        <f>IF(DQ4=0,0,AC4/(1+Vychodiská!$C$178)^'komunálny odpad'!DQ4)</f>
        <v>0</v>
      </c>
      <c r="CL4" s="62">
        <f>IF(DR4=0,0,AD4/(1+Vychodiská!$C$178)^'komunálny odpad'!DR4)</f>
        <v>0</v>
      </c>
      <c r="CM4" s="62">
        <f>IF(DS4=0,0,AE4/(1+Vychodiská!$C$178)^'komunálny odpad'!DS4)</f>
        <v>0</v>
      </c>
      <c r="CN4" s="62">
        <f>IF(DT4=0,0,AF4/(1+Vychodiská!$C$178)^'komunálny odpad'!DT4)</f>
        <v>0</v>
      </c>
      <c r="CO4" s="62">
        <f>IF(DU4=0,0,AG4/(1+Vychodiská!$C$178)^'komunálny odpad'!DU4)</f>
        <v>0</v>
      </c>
      <c r="CP4" s="62">
        <f>IF(DV4=0,0,AH4/(1+Vychodiská!$C$178)^'komunálny odpad'!DV4)</f>
        <v>0</v>
      </c>
      <c r="CQ4" s="62">
        <f>IF(DW4=0,0,AI4/(1+Vychodiská!$C$178)^'komunálny odpad'!DW4)</f>
        <v>0</v>
      </c>
      <c r="CR4" s="63">
        <f>IF(DX4=0,0,AJ4/(1+Vychodiská!$C$178)^'komunálny odpad'!DX4)</f>
        <v>0</v>
      </c>
      <c r="CS4" s="66">
        <f>SUM(BO4:CR4)</f>
        <v>0</v>
      </c>
      <c r="CT4" s="62"/>
      <c r="CU4" s="67">
        <f t="shared" si="0"/>
        <v>3</v>
      </c>
      <c r="CV4" s="67">
        <f t="shared" ref="CV4:DX4" si="3">IF(CU4=0,0,IF(CV$2&gt;$D4,0,CU4+1))</f>
        <v>4</v>
      </c>
      <c r="CW4" s="67">
        <f t="shared" si="3"/>
        <v>5</v>
      </c>
      <c r="CX4" s="67">
        <f t="shared" si="3"/>
        <v>6</v>
      </c>
      <c r="CY4" s="67">
        <f t="shared" si="3"/>
        <v>7</v>
      </c>
      <c r="CZ4" s="67">
        <f t="shared" si="3"/>
        <v>8</v>
      </c>
      <c r="DA4" s="67">
        <f t="shared" si="3"/>
        <v>9</v>
      </c>
      <c r="DB4" s="67">
        <f t="shared" si="3"/>
        <v>10</v>
      </c>
      <c r="DC4" s="67">
        <f t="shared" si="3"/>
        <v>11</v>
      </c>
      <c r="DD4" s="67">
        <f t="shared" si="3"/>
        <v>12</v>
      </c>
      <c r="DE4" s="67">
        <f t="shared" si="3"/>
        <v>13</v>
      </c>
      <c r="DF4" s="67">
        <f t="shared" si="3"/>
        <v>14</v>
      </c>
      <c r="DG4" s="67">
        <f t="shared" si="3"/>
        <v>15</v>
      </c>
      <c r="DH4" s="67">
        <f t="shared" si="3"/>
        <v>16</v>
      </c>
      <c r="DI4" s="67">
        <f t="shared" si="3"/>
        <v>17</v>
      </c>
      <c r="DJ4" s="67">
        <f t="shared" si="3"/>
        <v>18</v>
      </c>
      <c r="DK4" s="67">
        <f t="shared" si="3"/>
        <v>19</v>
      </c>
      <c r="DL4" s="67">
        <f t="shared" si="3"/>
        <v>20</v>
      </c>
      <c r="DM4" s="67">
        <f t="shared" si="3"/>
        <v>21</v>
      </c>
      <c r="DN4" s="67">
        <f t="shared" si="3"/>
        <v>22</v>
      </c>
      <c r="DO4" s="67">
        <f t="shared" si="3"/>
        <v>23</v>
      </c>
      <c r="DP4" s="67">
        <f t="shared" si="3"/>
        <v>24</v>
      </c>
      <c r="DQ4" s="67">
        <f t="shared" si="3"/>
        <v>25</v>
      </c>
      <c r="DR4" s="67">
        <f t="shared" si="3"/>
        <v>26</v>
      </c>
      <c r="DS4" s="67">
        <f t="shared" si="3"/>
        <v>27</v>
      </c>
      <c r="DT4" s="67">
        <f t="shared" si="3"/>
        <v>28</v>
      </c>
      <c r="DU4" s="67">
        <f t="shared" si="3"/>
        <v>29</v>
      </c>
      <c r="DV4" s="67">
        <f t="shared" si="3"/>
        <v>30</v>
      </c>
      <c r="DW4" s="67">
        <f t="shared" si="3"/>
        <v>31</v>
      </c>
      <c r="DX4" s="68">
        <f t="shared" si="3"/>
        <v>32</v>
      </c>
    </row>
    <row r="5" spans="1:128" s="69" customFormat="1" ht="31" customHeight="1" x14ac:dyDescent="0.35">
      <c r="A5" s="59">
        <f>Investície!A5</f>
        <v>3</v>
      </c>
      <c r="B5" s="60" t="str">
        <f>Investície!B5</f>
        <v xml:space="preserve">MHTH, a.s. - závod Bratislava </v>
      </c>
      <c r="C5" s="60" t="str">
        <f>Investície!C5</f>
        <v>Výstavba technológie na vysoko účinnú kombinovanú výrobu elektriny a tepla ako náhrady za súčasné zdroje v SCZT Západ</v>
      </c>
      <c r="D5" s="61">
        <f>INDEX(Data!$M:$M,MATCH('komunálny odpad'!A5,Data!$A:$A,0))</f>
        <v>30</v>
      </c>
      <c r="E5" s="61" t="str">
        <f>INDEX(Data!$J:$J,MATCH('komunálny odpad'!A5,Data!$A:$A,0))</f>
        <v>2024 - 2027</v>
      </c>
      <c r="F5" s="63">
        <f>INDEX(Data!$W:$W,MATCH('komunálny odpad'!A5,Data!$A:$A,0))</f>
        <v>0</v>
      </c>
      <c r="G5" s="62">
        <f>$F5*Vychodiská!$C$43</f>
        <v>0</v>
      </c>
      <c r="H5" s="62">
        <f>$F5*Vychodiská!$C$43</f>
        <v>0</v>
      </c>
      <c r="I5" s="62">
        <f>$F5*Vychodiská!$C$43</f>
        <v>0</v>
      </c>
      <c r="J5" s="62">
        <f>$F5*Vychodiská!$C$43</f>
        <v>0</v>
      </c>
      <c r="K5" s="62">
        <f>$F5*Vychodiská!$C$43</f>
        <v>0</v>
      </c>
      <c r="L5" s="62">
        <f>$F5*Vychodiská!$C$43</f>
        <v>0</v>
      </c>
      <c r="M5" s="62">
        <f>$F5*Vychodiská!$C$43</f>
        <v>0</v>
      </c>
      <c r="N5" s="62">
        <f>$F5*Vychodiská!$C$43</f>
        <v>0</v>
      </c>
      <c r="O5" s="62">
        <f>$F5*Vychodiská!$C$43</f>
        <v>0</v>
      </c>
      <c r="P5" s="62">
        <f>$F5*Vychodiská!$C$43</f>
        <v>0</v>
      </c>
      <c r="Q5" s="62">
        <f>$F5*Vychodiská!$C$43</f>
        <v>0</v>
      </c>
      <c r="R5" s="62">
        <f>$F5*Vychodiská!$C$43</f>
        <v>0</v>
      </c>
      <c r="S5" s="62">
        <f>$F5*Vychodiská!$C$43</f>
        <v>0</v>
      </c>
      <c r="T5" s="62">
        <f>$F5*Vychodiská!$C$43</f>
        <v>0</v>
      </c>
      <c r="U5" s="62">
        <f>$F5*Vychodiská!$C$43</f>
        <v>0</v>
      </c>
      <c r="V5" s="62">
        <f>$F5*Vychodiská!$C$43</f>
        <v>0</v>
      </c>
      <c r="W5" s="62">
        <f>$F5*Vychodiská!$C$43</f>
        <v>0</v>
      </c>
      <c r="X5" s="62">
        <f>$F5*Vychodiská!$C$43</f>
        <v>0</v>
      </c>
      <c r="Y5" s="62">
        <f>$F5*Vychodiská!$C$43</f>
        <v>0</v>
      </c>
      <c r="Z5" s="62">
        <f>$F5*Vychodiská!$C$43</f>
        <v>0</v>
      </c>
      <c r="AA5" s="62">
        <f>$F5*Vychodiská!$C$43</f>
        <v>0</v>
      </c>
      <c r="AB5" s="62">
        <f>$F5*Vychodiská!$C$43</f>
        <v>0</v>
      </c>
      <c r="AC5" s="62">
        <f>$F5*Vychodiská!$C$43</f>
        <v>0</v>
      </c>
      <c r="AD5" s="62">
        <f>$F5*Vychodiská!$C$43</f>
        <v>0</v>
      </c>
      <c r="AE5" s="62">
        <f>$F5*Vychodiská!$C$43</f>
        <v>0</v>
      </c>
      <c r="AF5" s="62">
        <f>$F5*Vychodiská!$C$43</f>
        <v>0</v>
      </c>
      <c r="AG5" s="62">
        <f>$F5*Vychodiská!$C$43</f>
        <v>0</v>
      </c>
      <c r="AH5" s="62">
        <f>$F5*Vychodiská!$C$43</f>
        <v>0</v>
      </c>
      <c r="AI5" s="62">
        <f>$F5*Vychodiská!$C$43</f>
        <v>0</v>
      </c>
      <c r="AJ5" s="63">
        <f>$F5*Vychodiská!$C$43</f>
        <v>0</v>
      </c>
      <c r="AK5" s="62">
        <f t="shared" si="2"/>
        <v>0</v>
      </c>
      <c r="AL5" s="62">
        <f>SUM($G5:H5)</f>
        <v>0</v>
      </c>
      <c r="AM5" s="62">
        <f>SUM($G5:I5)</f>
        <v>0</v>
      </c>
      <c r="AN5" s="62">
        <f>SUM($G5:J5)</f>
        <v>0</v>
      </c>
      <c r="AO5" s="62">
        <f>SUM($G5:K5)</f>
        <v>0</v>
      </c>
      <c r="AP5" s="62">
        <f>SUM($G5:L5)</f>
        <v>0</v>
      </c>
      <c r="AQ5" s="62">
        <f>SUM($G5:M5)</f>
        <v>0</v>
      </c>
      <c r="AR5" s="62">
        <f>SUM($G5:N5)</f>
        <v>0</v>
      </c>
      <c r="AS5" s="62">
        <f>SUM($G5:O5)</f>
        <v>0</v>
      </c>
      <c r="AT5" s="62">
        <f>SUM($G5:P5)</f>
        <v>0</v>
      </c>
      <c r="AU5" s="62">
        <f>SUM($G5:Q5)</f>
        <v>0</v>
      </c>
      <c r="AV5" s="62">
        <f>SUM($G5:R5)</f>
        <v>0</v>
      </c>
      <c r="AW5" s="62">
        <f>SUM($G5:S5)</f>
        <v>0</v>
      </c>
      <c r="AX5" s="62">
        <f>SUM($G5:T5)</f>
        <v>0</v>
      </c>
      <c r="AY5" s="62">
        <f>SUM($G5:U5)</f>
        <v>0</v>
      </c>
      <c r="AZ5" s="62">
        <f>SUM($G5:V5)</f>
        <v>0</v>
      </c>
      <c r="BA5" s="62">
        <f>SUM($G5:W5)</f>
        <v>0</v>
      </c>
      <c r="BB5" s="62">
        <f>SUM($G5:X5)</f>
        <v>0</v>
      </c>
      <c r="BC5" s="62">
        <f>SUM($G5:Y5)</f>
        <v>0</v>
      </c>
      <c r="BD5" s="62">
        <f>SUM($G5:Z5)</f>
        <v>0</v>
      </c>
      <c r="BE5" s="62">
        <f>SUM($G5:AA5)</f>
        <v>0</v>
      </c>
      <c r="BF5" s="62">
        <f>SUM($G5:AB5)</f>
        <v>0</v>
      </c>
      <c r="BG5" s="62">
        <f>SUM($G5:AC5)</f>
        <v>0</v>
      </c>
      <c r="BH5" s="62">
        <f>SUM($G5:AD5)</f>
        <v>0</v>
      </c>
      <c r="BI5" s="62">
        <f>SUM($G5:AE5)</f>
        <v>0</v>
      </c>
      <c r="BJ5" s="62">
        <f>SUM($G5:AF5)</f>
        <v>0</v>
      </c>
      <c r="BK5" s="62">
        <f>SUM($G5:AG5)</f>
        <v>0</v>
      </c>
      <c r="BL5" s="62">
        <f>SUM($G5:AH5)</f>
        <v>0</v>
      </c>
      <c r="BM5" s="62">
        <f>SUM($G5:AI5)</f>
        <v>0</v>
      </c>
      <c r="BN5" s="63">
        <f>SUM($G5:AJ5)</f>
        <v>0</v>
      </c>
      <c r="BO5" s="65">
        <f>IF(CU5=0,0,G5/(1+Vychodiská!$C$178)^'komunálny odpad'!CU5)</f>
        <v>0</v>
      </c>
      <c r="BP5" s="62">
        <f>IF(CV5=0,0,H5/(1+Vychodiská!$C$178)^'komunálny odpad'!CV5)</f>
        <v>0</v>
      </c>
      <c r="BQ5" s="62">
        <f>IF(CW5=0,0,I5/(1+Vychodiská!$C$178)^'komunálny odpad'!CW5)</f>
        <v>0</v>
      </c>
      <c r="BR5" s="62">
        <f>IF(CX5=0,0,J5/(1+Vychodiská!$C$178)^'komunálny odpad'!CX5)</f>
        <v>0</v>
      </c>
      <c r="BS5" s="62">
        <f>IF(CY5=0,0,K5/(1+Vychodiská!$C$178)^'komunálny odpad'!CY5)</f>
        <v>0</v>
      </c>
      <c r="BT5" s="62">
        <f>IF(CZ5=0,0,L5/(1+Vychodiská!$C$178)^'komunálny odpad'!CZ5)</f>
        <v>0</v>
      </c>
      <c r="BU5" s="62">
        <f>IF(DA5=0,0,M5/(1+Vychodiská!$C$178)^'komunálny odpad'!DA5)</f>
        <v>0</v>
      </c>
      <c r="BV5" s="62">
        <f>IF(DB5=0,0,N5/(1+Vychodiská!$C$178)^'komunálny odpad'!DB5)</f>
        <v>0</v>
      </c>
      <c r="BW5" s="62">
        <f>IF(DC5=0,0,O5/(1+Vychodiská!$C$178)^'komunálny odpad'!DC5)</f>
        <v>0</v>
      </c>
      <c r="BX5" s="62">
        <f>IF(DD5=0,0,P5/(1+Vychodiská!$C$178)^'komunálny odpad'!DD5)</f>
        <v>0</v>
      </c>
      <c r="BY5" s="62">
        <f>IF(DE5=0,0,Q5/(1+Vychodiská!$C$178)^'komunálny odpad'!DE5)</f>
        <v>0</v>
      </c>
      <c r="BZ5" s="62">
        <f>IF(DF5=0,0,R5/(1+Vychodiská!$C$178)^'komunálny odpad'!DF5)</f>
        <v>0</v>
      </c>
      <c r="CA5" s="62">
        <f>IF(DG5=0,0,S5/(1+Vychodiská!$C$178)^'komunálny odpad'!DG5)</f>
        <v>0</v>
      </c>
      <c r="CB5" s="62">
        <f>IF(DH5=0,0,T5/(1+Vychodiská!$C$178)^'komunálny odpad'!DH5)</f>
        <v>0</v>
      </c>
      <c r="CC5" s="62">
        <f>IF(DI5=0,0,U5/(1+Vychodiská!$C$178)^'komunálny odpad'!DI5)</f>
        <v>0</v>
      </c>
      <c r="CD5" s="62">
        <f>IF(DJ5=0,0,V5/(1+Vychodiská!$C$178)^'komunálny odpad'!DJ5)</f>
        <v>0</v>
      </c>
      <c r="CE5" s="62">
        <f>IF(DK5=0,0,W5/(1+Vychodiská!$C$178)^'komunálny odpad'!DK5)</f>
        <v>0</v>
      </c>
      <c r="CF5" s="62">
        <f>IF(DL5=0,0,X5/(1+Vychodiská!$C$178)^'komunálny odpad'!DL5)</f>
        <v>0</v>
      </c>
      <c r="CG5" s="62">
        <f>IF(DM5=0,0,Y5/(1+Vychodiská!$C$178)^'komunálny odpad'!DM5)</f>
        <v>0</v>
      </c>
      <c r="CH5" s="62">
        <f>IF(DN5=0,0,Z5/(1+Vychodiská!$C$178)^'komunálny odpad'!DN5)</f>
        <v>0</v>
      </c>
      <c r="CI5" s="62">
        <f>IF(DO5=0,0,AA5/(1+Vychodiská!$C$178)^'komunálny odpad'!DO5)</f>
        <v>0</v>
      </c>
      <c r="CJ5" s="62">
        <f>IF(DP5=0,0,AB5/(1+Vychodiská!$C$178)^'komunálny odpad'!DP5)</f>
        <v>0</v>
      </c>
      <c r="CK5" s="62">
        <f>IF(DQ5=0,0,AC5/(1+Vychodiská!$C$178)^'komunálny odpad'!DQ5)</f>
        <v>0</v>
      </c>
      <c r="CL5" s="62">
        <f>IF(DR5=0,0,AD5/(1+Vychodiská!$C$178)^'komunálny odpad'!DR5)</f>
        <v>0</v>
      </c>
      <c r="CM5" s="62">
        <f>IF(DS5=0,0,AE5/(1+Vychodiská!$C$178)^'komunálny odpad'!DS5)</f>
        <v>0</v>
      </c>
      <c r="CN5" s="62">
        <f>IF(DT5=0,0,AF5/(1+Vychodiská!$C$178)^'komunálny odpad'!DT5)</f>
        <v>0</v>
      </c>
      <c r="CO5" s="62">
        <f>IF(DU5=0,0,AG5/(1+Vychodiská!$C$178)^'komunálny odpad'!DU5)</f>
        <v>0</v>
      </c>
      <c r="CP5" s="62">
        <f>IF(DV5=0,0,AH5/(1+Vychodiská!$C$178)^'komunálny odpad'!DV5)</f>
        <v>0</v>
      </c>
      <c r="CQ5" s="62">
        <f>IF(DW5=0,0,AI5/(1+Vychodiská!$C$178)^'komunálny odpad'!DW5)</f>
        <v>0</v>
      </c>
      <c r="CR5" s="63">
        <f>IF(DX5=0,0,AJ5/(1+Vychodiská!$C$178)^'komunálny odpad'!DX5)</f>
        <v>0</v>
      </c>
      <c r="CS5" s="66">
        <f t="shared" ref="CS5:CS24" si="4">SUM(BO5:CR5)</f>
        <v>0</v>
      </c>
      <c r="CT5" s="62"/>
      <c r="CU5" s="67">
        <f t="shared" si="0"/>
        <v>5</v>
      </c>
      <c r="CV5" s="67">
        <f t="shared" ref="CV5:DX5" si="5">IF(CU5=0,0,IF(CV$2&gt;$D5,0,CU5+1))</f>
        <v>6</v>
      </c>
      <c r="CW5" s="67">
        <f t="shared" si="5"/>
        <v>7</v>
      </c>
      <c r="CX5" s="67">
        <f t="shared" si="5"/>
        <v>8</v>
      </c>
      <c r="CY5" s="67">
        <f t="shared" si="5"/>
        <v>9</v>
      </c>
      <c r="CZ5" s="67">
        <f t="shared" si="5"/>
        <v>10</v>
      </c>
      <c r="DA5" s="67">
        <f t="shared" si="5"/>
        <v>11</v>
      </c>
      <c r="DB5" s="67">
        <f t="shared" si="5"/>
        <v>12</v>
      </c>
      <c r="DC5" s="67">
        <f t="shared" si="5"/>
        <v>13</v>
      </c>
      <c r="DD5" s="67">
        <f t="shared" si="5"/>
        <v>14</v>
      </c>
      <c r="DE5" s="67">
        <f t="shared" si="5"/>
        <v>15</v>
      </c>
      <c r="DF5" s="67">
        <f t="shared" si="5"/>
        <v>16</v>
      </c>
      <c r="DG5" s="67">
        <f t="shared" si="5"/>
        <v>17</v>
      </c>
      <c r="DH5" s="67">
        <f t="shared" si="5"/>
        <v>18</v>
      </c>
      <c r="DI5" s="67">
        <f t="shared" si="5"/>
        <v>19</v>
      </c>
      <c r="DJ5" s="67">
        <f t="shared" si="5"/>
        <v>20</v>
      </c>
      <c r="DK5" s="67">
        <f t="shared" si="5"/>
        <v>21</v>
      </c>
      <c r="DL5" s="67">
        <f t="shared" si="5"/>
        <v>22</v>
      </c>
      <c r="DM5" s="67">
        <f t="shared" si="5"/>
        <v>23</v>
      </c>
      <c r="DN5" s="67">
        <f t="shared" si="5"/>
        <v>24</v>
      </c>
      <c r="DO5" s="67">
        <f t="shared" si="5"/>
        <v>25</v>
      </c>
      <c r="DP5" s="67">
        <f t="shared" si="5"/>
        <v>26</v>
      </c>
      <c r="DQ5" s="67">
        <f t="shared" si="5"/>
        <v>27</v>
      </c>
      <c r="DR5" s="67">
        <f t="shared" si="5"/>
        <v>28</v>
      </c>
      <c r="DS5" s="67">
        <f t="shared" si="5"/>
        <v>29</v>
      </c>
      <c r="DT5" s="67">
        <f t="shared" si="5"/>
        <v>30</v>
      </c>
      <c r="DU5" s="67">
        <f t="shared" si="5"/>
        <v>31</v>
      </c>
      <c r="DV5" s="67">
        <f t="shared" si="5"/>
        <v>32</v>
      </c>
      <c r="DW5" s="67">
        <f t="shared" si="5"/>
        <v>33</v>
      </c>
      <c r="DX5" s="68">
        <f t="shared" si="5"/>
        <v>34</v>
      </c>
    </row>
    <row r="6" spans="1:128" s="69" customFormat="1" ht="31" customHeight="1" x14ac:dyDescent="0.35">
      <c r="A6" s="59">
        <f>Investície!A6</f>
        <v>4</v>
      </c>
      <c r="B6" s="60" t="str">
        <f>Investície!B6</f>
        <v xml:space="preserve">MHTH, a.s. - závod Bratislava </v>
      </c>
      <c r="C6" s="60" t="str">
        <f>Investície!C6</f>
        <v>Výstavba technológie navysoko účinnú kombinovanú výrobu elektriny a tepla ako náhrady za súčasné zdroje v SCZT Východ</v>
      </c>
      <c r="D6" s="61">
        <f>INDEX(Data!$M:$M,MATCH('komunálny odpad'!A6,Data!$A:$A,0))</f>
        <v>30</v>
      </c>
      <c r="E6" s="61" t="str">
        <f>INDEX(Data!$J:$J,MATCH('komunálny odpad'!A6,Data!$A:$A,0))</f>
        <v>2024 - 2027</v>
      </c>
      <c r="F6" s="63">
        <f>INDEX(Data!$W:$W,MATCH('komunálny odpad'!A6,Data!$A:$A,0))</f>
        <v>0</v>
      </c>
      <c r="G6" s="62">
        <f>$F6*Vychodiská!$C$43</f>
        <v>0</v>
      </c>
      <c r="H6" s="62">
        <f>$F6*Vychodiská!$C$43</f>
        <v>0</v>
      </c>
      <c r="I6" s="62">
        <f>$F6*Vychodiská!$C$43</f>
        <v>0</v>
      </c>
      <c r="J6" s="62">
        <f>$F6*Vychodiská!$C$43</f>
        <v>0</v>
      </c>
      <c r="K6" s="62">
        <f>$F6*Vychodiská!$C$43</f>
        <v>0</v>
      </c>
      <c r="L6" s="62">
        <f>$F6*Vychodiská!$C$43</f>
        <v>0</v>
      </c>
      <c r="M6" s="62">
        <f>$F6*Vychodiská!$C$43</f>
        <v>0</v>
      </c>
      <c r="N6" s="62">
        <f>$F6*Vychodiská!$C$43</f>
        <v>0</v>
      </c>
      <c r="O6" s="62">
        <f>$F6*Vychodiská!$C$43</f>
        <v>0</v>
      </c>
      <c r="P6" s="62">
        <f>$F6*Vychodiská!$C$43</f>
        <v>0</v>
      </c>
      <c r="Q6" s="62">
        <f>$F6*Vychodiská!$C$43</f>
        <v>0</v>
      </c>
      <c r="R6" s="62">
        <f>$F6*Vychodiská!$C$43</f>
        <v>0</v>
      </c>
      <c r="S6" s="62">
        <f>$F6*Vychodiská!$C$43</f>
        <v>0</v>
      </c>
      <c r="T6" s="62">
        <f>$F6*Vychodiská!$C$43</f>
        <v>0</v>
      </c>
      <c r="U6" s="62">
        <f>$F6*Vychodiská!$C$43</f>
        <v>0</v>
      </c>
      <c r="V6" s="62">
        <f>$F6*Vychodiská!$C$43</f>
        <v>0</v>
      </c>
      <c r="W6" s="62">
        <f>$F6*Vychodiská!$C$43</f>
        <v>0</v>
      </c>
      <c r="X6" s="62">
        <f>$F6*Vychodiská!$C$43</f>
        <v>0</v>
      </c>
      <c r="Y6" s="62">
        <f>$F6*Vychodiská!$C$43</f>
        <v>0</v>
      </c>
      <c r="Z6" s="62">
        <f>$F6*Vychodiská!$C$43</f>
        <v>0</v>
      </c>
      <c r="AA6" s="62">
        <f>$F6*Vychodiská!$C$43</f>
        <v>0</v>
      </c>
      <c r="AB6" s="62">
        <f>$F6*Vychodiská!$C$43</f>
        <v>0</v>
      </c>
      <c r="AC6" s="62">
        <f>$F6*Vychodiská!$C$43</f>
        <v>0</v>
      </c>
      <c r="AD6" s="62">
        <f>$F6*Vychodiská!$C$43</f>
        <v>0</v>
      </c>
      <c r="AE6" s="62">
        <f>$F6*Vychodiská!$C$43</f>
        <v>0</v>
      </c>
      <c r="AF6" s="62">
        <f>$F6*Vychodiská!$C$43</f>
        <v>0</v>
      </c>
      <c r="AG6" s="62">
        <f>$F6*Vychodiská!$C$43</f>
        <v>0</v>
      </c>
      <c r="AH6" s="62">
        <f>$F6*Vychodiská!$C$43</f>
        <v>0</v>
      </c>
      <c r="AI6" s="62">
        <f>$F6*Vychodiská!$C$43</f>
        <v>0</v>
      </c>
      <c r="AJ6" s="63">
        <f>$F6*Vychodiská!$C$43</f>
        <v>0</v>
      </c>
      <c r="AK6" s="62">
        <f t="shared" si="2"/>
        <v>0</v>
      </c>
      <c r="AL6" s="62">
        <f>SUM($G6:H6)</f>
        <v>0</v>
      </c>
      <c r="AM6" s="62">
        <f>SUM($G6:I6)</f>
        <v>0</v>
      </c>
      <c r="AN6" s="62">
        <f>SUM($G6:J6)</f>
        <v>0</v>
      </c>
      <c r="AO6" s="62">
        <f>SUM($G6:K6)</f>
        <v>0</v>
      </c>
      <c r="AP6" s="62">
        <f>SUM($G6:L6)</f>
        <v>0</v>
      </c>
      <c r="AQ6" s="62">
        <f>SUM($G6:M6)</f>
        <v>0</v>
      </c>
      <c r="AR6" s="62">
        <f>SUM($G6:N6)</f>
        <v>0</v>
      </c>
      <c r="AS6" s="62">
        <f>SUM($G6:O6)</f>
        <v>0</v>
      </c>
      <c r="AT6" s="62">
        <f>SUM($G6:P6)</f>
        <v>0</v>
      </c>
      <c r="AU6" s="62">
        <f>SUM($G6:Q6)</f>
        <v>0</v>
      </c>
      <c r="AV6" s="62">
        <f>SUM($G6:R6)</f>
        <v>0</v>
      </c>
      <c r="AW6" s="62">
        <f>SUM($G6:S6)</f>
        <v>0</v>
      </c>
      <c r="AX6" s="62">
        <f>SUM($G6:T6)</f>
        <v>0</v>
      </c>
      <c r="AY6" s="62">
        <f>SUM($G6:U6)</f>
        <v>0</v>
      </c>
      <c r="AZ6" s="62">
        <f>SUM($G6:V6)</f>
        <v>0</v>
      </c>
      <c r="BA6" s="62">
        <f>SUM($G6:W6)</f>
        <v>0</v>
      </c>
      <c r="BB6" s="62">
        <f>SUM($G6:X6)</f>
        <v>0</v>
      </c>
      <c r="BC6" s="62">
        <f>SUM($G6:Y6)</f>
        <v>0</v>
      </c>
      <c r="BD6" s="62">
        <f>SUM($G6:Z6)</f>
        <v>0</v>
      </c>
      <c r="BE6" s="62">
        <f>SUM($G6:AA6)</f>
        <v>0</v>
      </c>
      <c r="BF6" s="62">
        <f>SUM($G6:AB6)</f>
        <v>0</v>
      </c>
      <c r="BG6" s="62">
        <f>SUM($G6:AC6)</f>
        <v>0</v>
      </c>
      <c r="BH6" s="62">
        <f>SUM($G6:AD6)</f>
        <v>0</v>
      </c>
      <c r="BI6" s="62">
        <f>SUM($G6:AE6)</f>
        <v>0</v>
      </c>
      <c r="BJ6" s="62">
        <f>SUM($G6:AF6)</f>
        <v>0</v>
      </c>
      <c r="BK6" s="62">
        <f>SUM($G6:AG6)</f>
        <v>0</v>
      </c>
      <c r="BL6" s="62">
        <f>SUM($G6:AH6)</f>
        <v>0</v>
      </c>
      <c r="BM6" s="62">
        <f>SUM($G6:AI6)</f>
        <v>0</v>
      </c>
      <c r="BN6" s="63">
        <f>SUM($G6:AJ6)</f>
        <v>0</v>
      </c>
      <c r="BO6" s="65">
        <f>IF(CU6=0,0,G6/(1+Vychodiská!$C$178)^'komunálny odpad'!CU6)</f>
        <v>0</v>
      </c>
      <c r="BP6" s="62">
        <f>IF(CV6=0,0,H6/(1+Vychodiská!$C$178)^'komunálny odpad'!CV6)</f>
        <v>0</v>
      </c>
      <c r="BQ6" s="62">
        <f>IF(CW6=0,0,I6/(1+Vychodiská!$C$178)^'komunálny odpad'!CW6)</f>
        <v>0</v>
      </c>
      <c r="BR6" s="62">
        <f>IF(CX6=0,0,J6/(1+Vychodiská!$C$178)^'komunálny odpad'!CX6)</f>
        <v>0</v>
      </c>
      <c r="BS6" s="62">
        <f>IF(CY6=0,0,K6/(1+Vychodiská!$C$178)^'komunálny odpad'!CY6)</f>
        <v>0</v>
      </c>
      <c r="BT6" s="62">
        <f>IF(CZ6=0,0,L6/(1+Vychodiská!$C$178)^'komunálny odpad'!CZ6)</f>
        <v>0</v>
      </c>
      <c r="BU6" s="62">
        <f>IF(DA6=0,0,M6/(1+Vychodiská!$C$178)^'komunálny odpad'!DA6)</f>
        <v>0</v>
      </c>
      <c r="BV6" s="62">
        <f>IF(DB6=0,0,N6/(1+Vychodiská!$C$178)^'komunálny odpad'!DB6)</f>
        <v>0</v>
      </c>
      <c r="BW6" s="62">
        <f>IF(DC6=0,0,O6/(1+Vychodiská!$C$178)^'komunálny odpad'!DC6)</f>
        <v>0</v>
      </c>
      <c r="BX6" s="62">
        <f>IF(DD6=0,0,P6/(1+Vychodiská!$C$178)^'komunálny odpad'!DD6)</f>
        <v>0</v>
      </c>
      <c r="BY6" s="62">
        <f>IF(DE6=0,0,Q6/(1+Vychodiská!$C$178)^'komunálny odpad'!DE6)</f>
        <v>0</v>
      </c>
      <c r="BZ6" s="62">
        <f>IF(DF6=0,0,R6/(1+Vychodiská!$C$178)^'komunálny odpad'!DF6)</f>
        <v>0</v>
      </c>
      <c r="CA6" s="62">
        <f>IF(DG6=0,0,S6/(1+Vychodiská!$C$178)^'komunálny odpad'!DG6)</f>
        <v>0</v>
      </c>
      <c r="CB6" s="62">
        <f>IF(DH6=0,0,T6/(1+Vychodiská!$C$178)^'komunálny odpad'!DH6)</f>
        <v>0</v>
      </c>
      <c r="CC6" s="62">
        <f>IF(DI6=0,0,U6/(1+Vychodiská!$C$178)^'komunálny odpad'!DI6)</f>
        <v>0</v>
      </c>
      <c r="CD6" s="62">
        <f>IF(DJ6=0,0,V6/(1+Vychodiská!$C$178)^'komunálny odpad'!DJ6)</f>
        <v>0</v>
      </c>
      <c r="CE6" s="62">
        <f>IF(DK6=0,0,W6/(1+Vychodiská!$C$178)^'komunálny odpad'!DK6)</f>
        <v>0</v>
      </c>
      <c r="CF6" s="62">
        <f>IF(DL6=0,0,X6/(1+Vychodiská!$C$178)^'komunálny odpad'!DL6)</f>
        <v>0</v>
      </c>
      <c r="CG6" s="62">
        <f>IF(DM6=0,0,Y6/(1+Vychodiská!$C$178)^'komunálny odpad'!DM6)</f>
        <v>0</v>
      </c>
      <c r="CH6" s="62">
        <f>IF(DN6=0,0,Z6/(1+Vychodiská!$C$178)^'komunálny odpad'!DN6)</f>
        <v>0</v>
      </c>
      <c r="CI6" s="62">
        <f>IF(DO6=0,0,AA6/(1+Vychodiská!$C$178)^'komunálny odpad'!DO6)</f>
        <v>0</v>
      </c>
      <c r="CJ6" s="62">
        <f>IF(DP6=0,0,AB6/(1+Vychodiská!$C$178)^'komunálny odpad'!DP6)</f>
        <v>0</v>
      </c>
      <c r="CK6" s="62">
        <f>IF(DQ6=0,0,AC6/(1+Vychodiská!$C$178)^'komunálny odpad'!DQ6)</f>
        <v>0</v>
      </c>
      <c r="CL6" s="62">
        <f>IF(DR6=0,0,AD6/(1+Vychodiská!$C$178)^'komunálny odpad'!DR6)</f>
        <v>0</v>
      </c>
      <c r="CM6" s="62">
        <f>IF(DS6=0,0,AE6/(1+Vychodiská!$C$178)^'komunálny odpad'!DS6)</f>
        <v>0</v>
      </c>
      <c r="CN6" s="62">
        <f>IF(DT6=0,0,AF6/(1+Vychodiská!$C$178)^'komunálny odpad'!DT6)</f>
        <v>0</v>
      </c>
      <c r="CO6" s="62">
        <f>IF(DU6=0,0,AG6/(1+Vychodiská!$C$178)^'komunálny odpad'!DU6)</f>
        <v>0</v>
      </c>
      <c r="CP6" s="62">
        <f>IF(DV6=0,0,AH6/(1+Vychodiská!$C$178)^'komunálny odpad'!DV6)</f>
        <v>0</v>
      </c>
      <c r="CQ6" s="62">
        <f>IF(DW6=0,0,AI6/(1+Vychodiská!$C$178)^'komunálny odpad'!DW6)</f>
        <v>0</v>
      </c>
      <c r="CR6" s="63">
        <f>IF(DX6=0,0,AJ6/(1+Vychodiská!$C$178)^'komunálny odpad'!DX6)</f>
        <v>0</v>
      </c>
      <c r="CS6" s="66">
        <f t="shared" si="4"/>
        <v>0</v>
      </c>
      <c r="CT6" s="62"/>
      <c r="CU6" s="67">
        <f t="shared" si="0"/>
        <v>5</v>
      </c>
      <c r="CV6" s="67">
        <f t="shared" ref="CV6:DX6" si="6">IF(CU6=0,0,IF(CV$2&gt;$D6,0,CU6+1))</f>
        <v>6</v>
      </c>
      <c r="CW6" s="67">
        <f t="shared" si="6"/>
        <v>7</v>
      </c>
      <c r="CX6" s="67">
        <f t="shared" si="6"/>
        <v>8</v>
      </c>
      <c r="CY6" s="67">
        <f t="shared" si="6"/>
        <v>9</v>
      </c>
      <c r="CZ6" s="67">
        <f t="shared" si="6"/>
        <v>10</v>
      </c>
      <c r="DA6" s="67">
        <f t="shared" si="6"/>
        <v>11</v>
      </c>
      <c r="DB6" s="67">
        <f t="shared" si="6"/>
        <v>12</v>
      </c>
      <c r="DC6" s="67">
        <f t="shared" si="6"/>
        <v>13</v>
      </c>
      <c r="DD6" s="67">
        <f t="shared" si="6"/>
        <v>14</v>
      </c>
      <c r="DE6" s="67">
        <f t="shared" si="6"/>
        <v>15</v>
      </c>
      <c r="DF6" s="67">
        <f t="shared" si="6"/>
        <v>16</v>
      </c>
      <c r="DG6" s="67">
        <f t="shared" si="6"/>
        <v>17</v>
      </c>
      <c r="DH6" s="67">
        <f t="shared" si="6"/>
        <v>18</v>
      </c>
      <c r="DI6" s="67">
        <f t="shared" si="6"/>
        <v>19</v>
      </c>
      <c r="DJ6" s="67">
        <f t="shared" si="6"/>
        <v>20</v>
      </c>
      <c r="DK6" s="67">
        <f t="shared" si="6"/>
        <v>21</v>
      </c>
      <c r="DL6" s="67">
        <f t="shared" si="6"/>
        <v>22</v>
      </c>
      <c r="DM6" s="67">
        <f t="shared" si="6"/>
        <v>23</v>
      </c>
      <c r="DN6" s="67">
        <f t="shared" si="6"/>
        <v>24</v>
      </c>
      <c r="DO6" s="67">
        <f t="shared" si="6"/>
        <v>25</v>
      </c>
      <c r="DP6" s="67">
        <f t="shared" si="6"/>
        <v>26</v>
      </c>
      <c r="DQ6" s="67">
        <f t="shared" si="6"/>
        <v>27</v>
      </c>
      <c r="DR6" s="67">
        <f t="shared" si="6"/>
        <v>28</v>
      </c>
      <c r="DS6" s="67">
        <f t="shared" si="6"/>
        <v>29</v>
      </c>
      <c r="DT6" s="67">
        <f t="shared" si="6"/>
        <v>30</v>
      </c>
      <c r="DU6" s="67">
        <f t="shared" si="6"/>
        <v>31</v>
      </c>
      <c r="DV6" s="67">
        <f t="shared" si="6"/>
        <v>32</v>
      </c>
      <c r="DW6" s="67">
        <f t="shared" si="6"/>
        <v>33</v>
      </c>
      <c r="DX6" s="68">
        <f t="shared" si="6"/>
        <v>34</v>
      </c>
    </row>
    <row r="7" spans="1:128" s="69" customFormat="1" ht="31" customHeight="1" x14ac:dyDescent="0.35">
      <c r="A7" s="59">
        <f>Investície!A7</f>
        <v>5</v>
      </c>
      <c r="B7" s="60" t="str">
        <f>Investície!B7</f>
        <v xml:space="preserve">MHTH, a.s. - závod Bratislava </v>
      </c>
      <c r="C7" s="60" t="str">
        <f>Investície!C7</f>
        <v>Výmena tepelnej izolácie a oplechovania HV potrubí BA východ napájač JUH, Akumulácia tepelnej energie</v>
      </c>
      <c r="D7" s="61">
        <f>INDEX(Data!$M:$M,MATCH('komunálny odpad'!A7,Data!$A:$A,0))</f>
        <v>30</v>
      </c>
      <c r="E7" s="61" t="str">
        <f>INDEX(Data!$J:$J,MATCH('komunálny odpad'!A7,Data!$A:$A,0))</f>
        <v>2024 - 2025</v>
      </c>
      <c r="F7" s="63">
        <f>INDEX(Data!$W:$W,MATCH('komunálny odpad'!A7,Data!$A:$A,0))</f>
        <v>0</v>
      </c>
      <c r="G7" s="62">
        <f>$F7*Vychodiská!$C$43</f>
        <v>0</v>
      </c>
      <c r="H7" s="62">
        <f>$F7*Vychodiská!$C$43</f>
        <v>0</v>
      </c>
      <c r="I7" s="62">
        <f>$F7*Vychodiská!$C$43</f>
        <v>0</v>
      </c>
      <c r="J7" s="62">
        <f>$F7*Vychodiská!$C$43</f>
        <v>0</v>
      </c>
      <c r="K7" s="62">
        <f>$F7*Vychodiská!$C$43</f>
        <v>0</v>
      </c>
      <c r="L7" s="62">
        <f>$F7*Vychodiská!$C$43</f>
        <v>0</v>
      </c>
      <c r="M7" s="62">
        <f>$F7*Vychodiská!$C$43</f>
        <v>0</v>
      </c>
      <c r="N7" s="62">
        <f>$F7*Vychodiská!$C$43</f>
        <v>0</v>
      </c>
      <c r="O7" s="62">
        <f>$F7*Vychodiská!$C$43</f>
        <v>0</v>
      </c>
      <c r="P7" s="62">
        <f>$F7*Vychodiská!$C$43</f>
        <v>0</v>
      </c>
      <c r="Q7" s="62">
        <f>$F7*Vychodiská!$C$43</f>
        <v>0</v>
      </c>
      <c r="R7" s="62">
        <f>$F7*Vychodiská!$C$43</f>
        <v>0</v>
      </c>
      <c r="S7" s="62">
        <f>$F7*Vychodiská!$C$43</f>
        <v>0</v>
      </c>
      <c r="T7" s="62">
        <f>$F7*Vychodiská!$C$43</f>
        <v>0</v>
      </c>
      <c r="U7" s="62">
        <f>$F7*Vychodiská!$C$43</f>
        <v>0</v>
      </c>
      <c r="V7" s="62">
        <f>$F7*Vychodiská!$C$43</f>
        <v>0</v>
      </c>
      <c r="W7" s="62">
        <f>$F7*Vychodiská!$C$43</f>
        <v>0</v>
      </c>
      <c r="X7" s="62">
        <f>$F7*Vychodiská!$C$43</f>
        <v>0</v>
      </c>
      <c r="Y7" s="62">
        <f>$F7*Vychodiská!$C$43</f>
        <v>0</v>
      </c>
      <c r="Z7" s="62">
        <f>$F7*Vychodiská!$C$43</f>
        <v>0</v>
      </c>
      <c r="AA7" s="62">
        <f>$F7*Vychodiská!$C$43</f>
        <v>0</v>
      </c>
      <c r="AB7" s="62">
        <f>$F7*Vychodiská!$C$43</f>
        <v>0</v>
      </c>
      <c r="AC7" s="62">
        <f>$F7*Vychodiská!$C$43</f>
        <v>0</v>
      </c>
      <c r="AD7" s="62">
        <f>$F7*Vychodiská!$C$43</f>
        <v>0</v>
      </c>
      <c r="AE7" s="62">
        <f>$F7*Vychodiská!$C$43</f>
        <v>0</v>
      </c>
      <c r="AF7" s="62">
        <f>$F7*Vychodiská!$C$43</f>
        <v>0</v>
      </c>
      <c r="AG7" s="62">
        <f>$F7*Vychodiská!$C$43</f>
        <v>0</v>
      </c>
      <c r="AH7" s="62">
        <f>$F7*Vychodiská!$C$43</f>
        <v>0</v>
      </c>
      <c r="AI7" s="62">
        <f>$F7*Vychodiská!$C$43</f>
        <v>0</v>
      </c>
      <c r="AJ7" s="63">
        <f>$F7*Vychodiská!$C$43</f>
        <v>0</v>
      </c>
      <c r="AK7" s="62">
        <f t="shared" si="2"/>
        <v>0</v>
      </c>
      <c r="AL7" s="62">
        <f>SUM($G7:H7)</f>
        <v>0</v>
      </c>
      <c r="AM7" s="62">
        <f>SUM($G7:I7)</f>
        <v>0</v>
      </c>
      <c r="AN7" s="62">
        <f>SUM($G7:J7)</f>
        <v>0</v>
      </c>
      <c r="AO7" s="62">
        <f>SUM($G7:K7)</f>
        <v>0</v>
      </c>
      <c r="AP7" s="62">
        <f>SUM($G7:L7)</f>
        <v>0</v>
      </c>
      <c r="AQ7" s="62">
        <f>SUM($G7:M7)</f>
        <v>0</v>
      </c>
      <c r="AR7" s="62">
        <f>SUM($G7:N7)</f>
        <v>0</v>
      </c>
      <c r="AS7" s="62">
        <f>SUM($G7:O7)</f>
        <v>0</v>
      </c>
      <c r="AT7" s="62">
        <f>SUM($G7:P7)</f>
        <v>0</v>
      </c>
      <c r="AU7" s="62">
        <f>SUM($G7:Q7)</f>
        <v>0</v>
      </c>
      <c r="AV7" s="62">
        <f>SUM($G7:R7)</f>
        <v>0</v>
      </c>
      <c r="AW7" s="62">
        <f>SUM($G7:S7)</f>
        <v>0</v>
      </c>
      <c r="AX7" s="62">
        <f>SUM($G7:T7)</f>
        <v>0</v>
      </c>
      <c r="AY7" s="62">
        <f>SUM($G7:U7)</f>
        <v>0</v>
      </c>
      <c r="AZ7" s="62">
        <f>SUM($G7:V7)</f>
        <v>0</v>
      </c>
      <c r="BA7" s="62">
        <f>SUM($G7:W7)</f>
        <v>0</v>
      </c>
      <c r="BB7" s="62">
        <f>SUM($G7:X7)</f>
        <v>0</v>
      </c>
      <c r="BC7" s="62">
        <f>SUM($G7:Y7)</f>
        <v>0</v>
      </c>
      <c r="BD7" s="62">
        <f>SUM($G7:Z7)</f>
        <v>0</v>
      </c>
      <c r="BE7" s="62">
        <f>SUM($G7:AA7)</f>
        <v>0</v>
      </c>
      <c r="BF7" s="62">
        <f>SUM($G7:AB7)</f>
        <v>0</v>
      </c>
      <c r="BG7" s="62">
        <f>SUM($G7:AC7)</f>
        <v>0</v>
      </c>
      <c r="BH7" s="62">
        <f>SUM($G7:AD7)</f>
        <v>0</v>
      </c>
      <c r="BI7" s="62">
        <f>SUM($G7:AE7)</f>
        <v>0</v>
      </c>
      <c r="BJ7" s="62">
        <f>SUM($G7:AF7)</f>
        <v>0</v>
      </c>
      <c r="BK7" s="62">
        <f>SUM($G7:AG7)</f>
        <v>0</v>
      </c>
      <c r="BL7" s="62">
        <f>SUM($G7:AH7)</f>
        <v>0</v>
      </c>
      <c r="BM7" s="62">
        <f>SUM($G7:AI7)</f>
        <v>0</v>
      </c>
      <c r="BN7" s="63">
        <f>SUM($G7:AJ7)</f>
        <v>0</v>
      </c>
      <c r="BO7" s="65">
        <f>IF(CU7=0,0,G7/(1+Vychodiská!$C$178)^'komunálny odpad'!CU7)</f>
        <v>0</v>
      </c>
      <c r="BP7" s="62">
        <f>IF(CV7=0,0,H7/(1+Vychodiská!$C$178)^'komunálny odpad'!CV7)</f>
        <v>0</v>
      </c>
      <c r="BQ7" s="62">
        <f>IF(CW7=0,0,I7/(1+Vychodiská!$C$178)^'komunálny odpad'!CW7)</f>
        <v>0</v>
      </c>
      <c r="BR7" s="62">
        <f>IF(CX7=0,0,J7/(1+Vychodiská!$C$178)^'komunálny odpad'!CX7)</f>
        <v>0</v>
      </c>
      <c r="BS7" s="62">
        <f>IF(CY7=0,0,K7/(1+Vychodiská!$C$178)^'komunálny odpad'!CY7)</f>
        <v>0</v>
      </c>
      <c r="BT7" s="62">
        <f>IF(CZ7=0,0,L7/(1+Vychodiská!$C$178)^'komunálny odpad'!CZ7)</f>
        <v>0</v>
      </c>
      <c r="BU7" s="62">
        <f>IF(DA7=0,0,M7/(1+Vychodiská!$C$178)^'komunálny odpad'!DA7)</f>
        <v>0</v>
      </c>
      <c r="BV7" s="62">
        <f>IF(DB7=0,0,N7/(1+Vychodiská!$C$178)^'komunálny odpad'!DB7)</f>
        <v>0</v>
      </c>
      <c r="BW7" s="62">
        <f>IF(DC7=0,0,O7/(1+Vychodiská!$C$178)^'komunálny odpad'!DC7)</f>
        <v>0</v>
      </c>
      <c r="BX7" s="62">
        <f>IF(DD7=0,0,P7/(1+Vychodiská!$C$178)^'komunálny odpad'!DD7)</f>
        <v>0</v>
      </c>
      <c r="BY7" s="62">
        <f>IF(DE7=0,0,Q7/(1+Vychodiská!$C$178)^'komunálny odpad'!DE7)</f>
        <v>0</v>
      </c>
      <c r="BZ7" s="62">
        <f>IF(DF7=0,0,R7/(1+Vychodiská!$C$178)^'komunálny odpad'!DF7)</f>
        <v>0</v>
      </c>
      <c r="CA7" s="62">
        <f>IF(DG7=0,0,S7/(1+Vychodiská!$C$178)^'komunálny odpad'!DG7)</f>
        <v>0</v>
      </c>
      <c r="CB7" s="62">
        <f>IF(DH7=0,0,T7/(1+Vychodiská!$C$178)^'komunálny odpad'!DH7)</f>
        <v>0</v>
      </c>
      <c r="CC7" s="62">
        <f>IF(DI7=0,0,U7/(1+Vychodiská!$C$178)^'komunálny odpad'!DI7)</f>
        <v>0</v>
      </c>
      <c r="CD7" s="62">
        <f>IF(DJ7=0,0,V7/(1+Vychodiská!$C$178)^'komunálny odpad'!DJ7)</f>
        <v>0</v>
      </c>
      <c r="CE7" s="62">
        <f>IF(DK7=0,0,W7/(1+Vychodiská!$C$178)^'komunálny odpad'!DK7)</f>
        <v>0</v>
      </c>
      <c r="CF7" s="62">
        <f>IF(DL7=0,0,X7/(1+Vychodiská!$C$178)^'komunálny odpad'!DL7)</f>
        <v>0</v>
      </c>
      <c r="CG7" s="62">
        <f>IF(DM7=0,0,Y7/(1+Vychodiská!$C$178)^'komunálny odpad'!DM7)</f>
        <v>0</v>
      </c>
      <c r="CH7" s="62">
        <f>IF(DN7=0,0,Z7/(1+Vychodiská!$C$178)^'komunálny odpad'!DN7)</f>
        <v>0</v>
      </c>
      <c r="CI7" s="62">
        <f>IF(DO7=0,0,AA7/(1+Vychodiská!$C$178)^'komunálny odpad'!DO7)</f>
        <v>0</v>
      </c>
      <c r="CJ7" s="62">
        <f>IF(DP7=0,0,AB7/(1+Vychodiská!$C$178)^'komunálny odpad'!DP7)</f>
        <v>0</v>
      </c>
      <c r="CK7" s="62">
        <f>IF(DQ7=0,0,AC7/(1+Vychodiská!$C$178)^'komunálny odpad'!DQ7)</f>
        <v>0</v>
      </c>
      <c r="CL7" s="62">
        <f>IF(DR7=0,0,AD7/(1+Vychodiská!$C$178)^'komunálny odpad'!DR7)</f>
        <v>0</v>
      </c>
      <c r="CM7" s="62">
        <f>IF(DS7=0,0,AE7/(1+Vychodiská!$C$178)^'komunálny odpad'!DS7)</f>
        <v>0</v>
      </c>
      <c r="CN7" s="62">
        <f>IF(DT7=0,0,AF7/(1+Vychodiská!$C$178)^'komunálny odpad'!DT7)</f>
        <v>0</v>
      </c>
      <c r="CO7" s="62">
        <f>IF(DU7=0,0,AG7/(1+Vychodiská!$C$178)^'komunálny odpad'!DU7)</f>
        <v>0</v>
      </c>
      <c r="CP7" s="62">
        <f>IF(DV7=0,0,AH7/(1+Vychodiská!$C$178)^'komunálny odpad'!DV7)</f>
        <v>0</v>
      </c>
      <c r="CQ7" s="62">
        <f>IF(DW7=0,0,AI7/(1+Vychodiská!$C$178)^'komunálny odpad'!DW7)</f>
        <v>0</v>
      </c>
      <c r="CR7" s="63">
        <f>IF(DX7=0,0,AJ7/(1+Vychodiská!$C$178)^'komunálny odpad'!DX7)</f>
        <v>0</v>
      </c>
      <c r="CS7" s="66">
        <f t="shared" si="4"/>
        <v>0</v>
      </c>
      <c r="CT7" s="62"/>
      <c r="CU7" s="67">
        <f t="shared" si="0"/>
        <v>3</v>
      </c>
      <c r="CV7" s="67">
        <f t="shared" ref="CV7:DX7" si="7">IF(CU7=0,0,IF(CV$2&gt;$D7,0,CU7+1))</f>
        <v>4</v>
      </c>
      <c r="CW7" s="67">
        <f t="shared" si="7"/>
        <v>5</v>
      </c>
      <c r="CX7" s="67">
        <f t="shared" si="7"/>
        <v>6</v>
      </c>
      <c r="CY7" s="67">
        <f t="shared" si="7"/>
        <v>7</v>
      </c>
      <c r="CZ7" s="67">
        <f t="shared" si="7"/>
        <v>8</v>
      </c>
      <c r="DA7" s="67">
        <f t="shared" si="7"/>
        <v>9</v>
      </c>
      <c r="DB7" s="67">
        <f t="shared" si="7"/>
        <v>10</v>
      </c>
      <c r="DC7" s="67">
        <f t="shared" si="7"/>
        <v>11</v>
      </c>
      <c r="DD7" s="67">
        <f t="shared" si="7"/>
        <v>12</v>
      </c>
      <c r="DE7" s="67">
        <f t="shared" si="7"/>
        <v>13</v>
      </c>
      <c r="DF7" s="67">
        <f t="shared" si="7"/>
        <v>14</v>
      </c>
      <c r="DG7" s="67">
        <f t="shared" si="7"/>
        <v>15</v>
      </c>
      <c r="DH7" s="67">
        <f t="shared" si="7"/>
        <v>16</v>
      </c>
      <c r="DI7" s="67">
        <f t="shared" si="7"/>
        <v>17</v>
      </c>
      <c r="DJ7" s="67">
        <f t="shared" si="7"/>
        <v>18</v>
      </c>
      <c r="DK7" s="67">
        <f t="shared" si="7"/>
        <v>19</v>
      </c>
      <c r="DL7" s="67">
        <f t="shared" si="7"/>
        <v>20</v>
      </c>
      <c r="DM7" s="67">
        <f t="shared" si="7"/>
        <v>21</v>
      </c>
      <c r="DN7" s="67">
        <f t="shared" si="7"/>
        <v>22</v>
      </c>
      <c r="DO7" s="67">
        <f t="shared" si="7"/>
        <v>23</v>
      </c>
      <c r="DP7" s="67">
        <f t="shared" si="7"/>
        <v>24</v>
      </c>
      <c r="DQ7" s="67">
        <f t="shared" si="7"/>
        <v>25</v>
      </c>
      <c r="DR7" s="67">
        <f t="shared" si="7"/>
        <v>26</v>
      </c>
      <c r="DS7" s="67">
        <f t="shared" si="7"/>
        <v>27</v>
      </c>
      <c r="DT7" s="67">
        <f t="shared" si="7"/>
        <v>28</v>
      </c>
      <c r="DU7" s="67">
        <f t="shared" si="7"/>
        <v>29</v>
      </c>
      <c r="DV7" s="67">
        <f t="shared" si="7"/>
        <v>30</v>
      </c>
      <c r="DW7" s="67">
        <f t="shared" si="7"/>
        <v>31</v>
      </c>
      <c r="DX7" s="68">
        <f t="shared" si="7"/>
        <v>32</v>
      </c>
    </row>
    <row r="8" spans="1:128" s="69" customFormat="1" ht="31" customHeight="1" x14ac:dyDescent="0.35">
      <c r="A8" s="59">
        <f>Investície!A8</f>
        <v>6</v>
      </c>
      <c r="B8" s="60" t="str">
        <f>Investície!B8</f>
        <v xml:space="preserve">MHTH, a.s. - závod Bratislava </v>
      </c>
      <c r="C8" s="60" t="str">
        <f>Investície!C8</f>
        <v>Výstavba technológie na vysoko účinnú kombinovanú výrobu elektriny a tepla ako náhrady za súčasné zdroje v SCZT Západ - Akumulácia</v>
      </c>
      <c r="D8" s="61">
        <f>INDEX(Data!$M:$M,MATCH('komunálny odpad'!A8,Data!$A:$A,0))</f>
        <v>30</v>
      </c>
      <c r="E8" s="61" t="str">
        <f>INDEX(Data!$J:$J,MATCH('komunálny odpad'!A8,Data!$A:$A,0))</f>
        <v>2024 - 2025</v>
      </c>
      <c r="F8" s="63">
        <f>INDEX(Data!$W:$W,MATCH('komunálny odpad'!A8,Data!$A:$A,0))</f>
        <v>0</v>
      </c>
      <c r="G8" s="62">
        <f>$F8*Vychodiská!$C$43</f>
        <v>0</v>
      </c>
      <c r="H8" s="62">
        <f>$F8*Vychodiská!$C$43</f>
        <v>0</v>
      </c>
      <c r="I8" s="62">
        <f>$F8*Vychodiská!$C$43</f>
        <v>0</v>
      </c>
      <c r="J8" s="62">
        <f>$F8*Vychodiská!$C$43</f>
        <v>0</v>
      </c>
      <c r="K8" s="62">
        <f>$F8*Vychodiská!$C$43</f>
        <v>0</v>
      </c>
      <c r="L8" s="62">
        <f>$F8*Vychodiská!$C$43</f>
        <v>0</v>
      </c>
      <c r="M8" s="62">
        <f>$F8*Vychodiská!$C$43</f>
        <v>0</v>
      </c>
      <c r="N8" s="62">
        <f>$F8*Vychodiská!$C$43</f>
        <v>0</v>
      </c>
      <c r="O8" s="62">
        <f>$F8*Vychodiská!$C$43</f>
        <v>0</v>
      </c>
      <c r="P8" s="62">
        <f>$F8*Vychodiská!$C$43</f>
        <v>0</v>
      </c>
      <c r="Q8" s="62">
        <f>$F8*Vychodiská!$C$43</f>
        <v>0</v>
      </c>
      <c r="R8" s="62">
        <f>$F8*Vychodiská!$C$43</f>
        <v>0</v>
      </c>
      <c r="S8" s="62">
        <f>$F8*Vychodiská!$C$43</f>
        <v>0</v>
      </c>
      <c r="T8" s="62">
        <f>$F8*Vychodiská!$C$43</f>
        <v>0</v>
      </c>
      <c r="U8" s="62">
        <f>$F8*Vychodiská!$C$43</f>
        <v>0</v>
      </c>
      <c r="V8" s="62">
        <f>$F8*Vychodiská!$C$43</f>
        <v>0</v>
      </c>
      <c r="W8" s="62">
        <f>$F8*Vychodiská!$C$43</f>
        <v>0</v>
      </c>
      <c r="X8" s="62">
        <f>$F8*Vychodiská!$C$43</f>
        <v>0</v>
      </c>
      <c r="Y8" s="62">
        <f>$F8*Vychodiská!$C$43</f>
        <v>0</v>
      </c>
      <c r="Z8" s="62">
        <f>$F8*Vychodiská!$C$43</f>
        <v>0</v>
      </c>
      <c r="AA8" s="62">
        <f>$F8*Vychodiská!$C$43</f>
        <v>0</v>
      </c>
      <c r="AB8" s="62">
        <f>$F8*Vychodiská!$C$43</f>
        <v>0</v>
      </c>
      <c r="AC8" s="62">
        <f>$F8*Vychodiská!$C$43</f>
        <v>0</v>
      </c>
      <c r="AD8" s="62">
        <f>$F8*Vychodiská!$C$43</f>
        <v>0</v>
      </c>
      <c r="AE8" s="62">
        <f>$F8*Vychodiská!$C$43</f>
        <v>0</v>
      </c>
      <c r="AF8" s="62">
        <f>$F8*Vychodiská!$C$43</f>
        <v>0</v>
      </c>
      <c r="AG8" s="62">
        <f>$F8*Vychodiská!$C$43</f>
        <v>0</v>
      </c>
      <c r="AH8" s="62">
        <f>$F8*Vychodiská!$C$43</f>
        <v>0</v>
      </c>
      <c r="AI8" s="62">
        <f>$F8*Vychodiská!$C$43</f>
        <v>0</v>
      </c>
      <c r="AJ8" s="63">
        <f>$F8*Vychodiská!$C$43</f>
        <v>0</v>
      </c>
      <c r="AK8" s="62">
        <f t="shared" si="2"/>
        <v>0</v>
      </c>
      <c r="AL8" s="62">
        <f>SUM($G8:H8)</f>
        <v>0</v>
      </c>
      <c r="AM8" s="62">
        <f>SUM($G8:I8)</f>
        <v>0</v>
      </c>
      <c r="AN8" s="62">
        <f>SUM($G8:J8)</f>
        <v>0</v>
      </c>
      <c r="AO8" s="62">
        <f>SUM($G8:K8)</f>
        <v>0</v>
      </c>
      <c r="AP8" s="62">
        <f>SUM($G8:L8)</f>
        <v>0</v>
      </c>
      <c r="AQ8" s="62">
        <f>SUM($G8:M8)</f>
        <v>0</v>
      </c>
      <c r="AR8" s="62">
        <f>SUM($G8:N8)</f>
        <v>0</v>
      </c>
      <c r="AS8" s="62">
        <f>SUM($G8:O8)</f>
        <v>0</v>
      </c>
      <c r="AT8" s="62">
        <f>SUM($G8:P8)</f>
        <v>0</v>
      </c>
      <c r="AU8" s="62">
        <f>SUM($G8:Q8)</f>
        <v>0</v>
      </c>
      <c r="AV8" s="62">
        <f>SUM($G8:R8)</f>
        <v>0</v>
      </c>
      <c r="AW8" s="62">
        <f>SUM($G8:S8)</f>
        <v>0</v>
      </c>
      <c r="AX8" s="62">
        <f>SUM($G8:T8)</f>
        <v>0</v>
      </c>
      <c r="AY8" s="62">
        <f>SUM($G8:U8)</f>
        <v>0</v>
      </c>
      <c r="AZ8" s="62">
        <f>SUM($G8:V8)</f>
        <v>0</v>
      </c>
      <c r="BA8" s="62">
        <f>SUM($G8:W8)</f>
        <v>0</v>
      </c>
      <c r="BB8" s="62">
        <f>SUM($G8:X8)</f>
        <v>0</v>
      </c>
      <c r="BC8" s="62">
        <f>SUM($G8:Y8)</f>
        <v>0</v>
      </c>
      <c r="BD8" s="62">
        <f>SUM($G8:Z8)</f>
        <v>0</v>
      </c>
      <c r="BE8" s="62">
        <f>SUM($G8:AA8)</f>
        <v>0</v>
      </c>
      <c r="BF8" s="62">
        <f>SUM($G8:AB8)</f>
        <v>0</v>
      </c>
      <c r="BG8" s="62">
        <f>SUM($G8:AC8)</f>
        <v>0</v>
      </c>
      <c r="BH8" s="62">
        <f>SUM($G8:AD8)</f>
        <v>0</v>
      </c>
      <c r="BI8" s="62">
        <f>SUM($G8:AE8)</f>
        <v>0</v>
      </c>
      <c r="BJ8" s="62">
        <f>SUM($G8:AF8)</f>
        <v>0</v>
      </c>
      <c r="BK8" s="62">
        <f>SUM($G8:AG8)</f>
        <v>0</v>
      </c>
      <c r="BL8" s="62">
        <f>SUM($G8:AH8)</f>
        <v>0</v>
      </c>
      <c r="BM8" s="62">
        <f>SUM($G8:AI8)</f>
        <v>0</v>
      </c>
      <c r="BN8" s="63">
        <f>SUM($G8:AJ8)</f>
        <v>0</v>
      </c>
      <c r="BO8" s="65">
        <f>IF(CU8=0,0,G8/(1+Vychodiská!$C$178)^'komunálny odpad'!CU8)</f>
        <v>0</v>
      </c>
      <c r="BP8" s="62">
        <f>IF(CV8=0,0,H8/(1+Vychodiská!$C$178)^'komunálny odpad'!CV8)</f>
        <v>0</v>
      </c>
      <c r="BQ8" s="62">
        <f>IF(CW8=0,0,I8/(1+Vychodiská!$C$178)^'komunálny odpad'!CW8)</f>
        <v>0</v>
      </c>
      <c r="BR8" s="62">
        <f>IF(CX8=0,0,J8/(1+Vychodiská!$C$178)^'komunálny odpad'!CX8)</f>
        <v>0</v>
      </c>
      <c r="BS8" s="62">
        <f>IF(CY8=0,0,K8/(1+Vychodiská!$C$178)^'komunálny odpad'!CY8)</f>
        <v>0</v>
      </c>
      <c r="BT8" s="62">
        <f>IF(CZ8=0,0,L8/(1+Vychodiská!$C$178)^'komunálny odpad'!CZ8)</f>
        <v>0</v>
      </c>
      <c r="BU8" s="62">
        <f>IF(DA8=0,0,M8/(1+Vychodiská!$C$178)^'komunálny odpad'!DA8)</f>
        <v>0</v>
      </c>
      <c r="BV8" s="62">
        <f>IF(DB8=0,0,N8/(1+Vychodiská!$C$178)^'komunálny odpad'!DB8)</f>
        <v>0</v>
      </c>
      <c r="BW8" s="62">
        <f>IF(DC8=0,0,O8/(1+Vychodiská!$C$178)^'komunálny odpad'!DC8)</f>
        <v>0</v>
      </c>
      <c r="BX8" s="62">
        <f>IF(DD8=0,0,P8/(1+Vychodiská!$C$178)^'komunálny odpad'!DD8)</f>
        <v>0</v>
      </c>
      <c r="BY8" s="62">
        <f>IF(DE8=0,0,Q8/(1+Vychodiská!$C$178)^'komunálny odpad'!DE8)</f>
        <v>0</v>
      </c>
      <c r="BZ8" s="62">
        <f>IF(DF8=0,0,R8/(1+Vychodiská!$C$178)^'komunálny odpad'!DF8)</f>
        <v>0</v>
      </c>
      <c r="CA8" s="62">
        <f>IF(DG8=0,0,S8/(1+Vychodiská!$C$178)^'komunálny odpad'!DG8)</f>
        <v>0</v>
      </c>
      <c r="CB8" s="62">
        <f>IF(DH8=0,0,T8/(1+Vychodiská!$C$178)^'komunálny odpad'!DH8)</f>
        <v>0</v>
      </c>
      <c r="CC8" s="62">
        <f>IF(DI8=0,0,U8/(1+Vychodiská!$C$178)^'komunálny odpad'!DI8)</f>
        <v>0</v>
      </c>
      <c r="CD8" s="62">
        <f>IF(DJ8=0,0,V8/(1+Vychodiská!$C$178)^'komunálny odpad'!DJ8)</f>
        <v>0</v>
      </c>
      <c r="CE8" s="62">
        <f>IF(DK8=0,0,W8/(1+Vychodiská!$C$178)^'komunálny odpad'!DK8)</f>
        <v>0</v>
      </c>
      <c r="CF8" s="62">
        <f>IF(DL8=0,0,X8/(1+Vychodiská!$C$178)^'komunálny odpad'!DL8)</f>
        <v>0</v>
      </c>
      <c r="CG8" s="62">
        <f>IF(DM8=0,0,Y8/(1+Vychodiská!$C$178)^'komunálny odpad'!DM8)</f>
        <v>0</v>
      </c>
      <c r="CH8" s="62">
        <f>IF(DN8=0,0,Z8/(1+Vychodiská!$C$178)^'komunálny odpad'!DN8)</f>
        <v>0</v>
      </c>
      <c r="CI8" s="62">
        <f>IF(DO8=0,0,AA8/(1+Vychodiská!$C$178)^'komunálny odpad'!DO8)</f>
        <v>0</v>
      </c>
      <c r="CJ8" s="62">
        <f>IF(DP8=0,0,AB8/(1+Vychodiská!$C$178)^'komunálny odpad'!DP8)</f>
        <v>0</v>
      </c>
      <c r="CK8" s="62">
        <f>IF(DQ8=0,0,AC8/(1+Vychodiská!$C$178)^'komunálny odpad'!DQ8)</f>
        <v>0</v>
      </c>
      <c r="CL8" s="62">
        <f>IF(DR8=0,0,AD8/(1+Vychodiská!$C$178)^'komunálny odpad'!DR8)</f>
        <v>0</v>
      </c>
      <c r="CM8" s="62">
        <f>IF(DS8=0,0,AE8/(1+Vychodiská!$C$178)^'komunálny odpad'!DS8)</f>
        <v>0</v>
      </c>
      <c r="CN8" s="62">
        <f>IF(DT8=0,0,AF8/(1+Vychodiská!$C$178)^'komunálny odpad'!DT8)</f>
        <v>0</v>
      </c>
      <c r="CO8" s="62">
        <f>IF(DU8=0,0,AG8/(1+Vychodiská!$C$178)^'komunálny odpad'!DU8)</f>
        <v>0</v>
      </c>
      <c r="CP8" s="62">
        <f>IF(DV8=0,0,AH8/(1+Vychodiská!$C$178)^'komunálny odpad'!DV8)</f>
        <v>0</v>
      </c>
      <c r="CQ8" s="62">
        <f>IF(DW8=0,0,AI8/(1+Vychodiská!$C$178)^'komunálny odpad'!DW8)</f>
        <v>0</v>
      </c>
      <c r="CR8" s="63">
        <f>IF(DX8=0,0,AJ8/(1+Vychodiská!$C$178)^'komunálny odpad'!DX8)</f>
        <v>0</v>
      </c>
      <c r="CS8" s="66">
        <f t="shared" si="4"/>
        <v>0</v>
      </c>
      <c r="CT8" s="62"/>
      <c r="CU8" s="67">
        <f t="shared" si="0"/>
        <v>3</v>
      </c>
      <c r="CV8" s="67">
        <f t="shared" ref="CV8:DX8" si="8">IF(CU8=0,0,IF(CV$2&gt;$D8,0,CU8+1))</f>
        <v>4</v>
      </c>
      <c r="CW8" s="67">
        <f t="shared" si="8"/>
        <v>5</v>
      </c>
      <c r="CX8" s="67">
        <f t="shared" si="8"/>
        <v>6</v>
      </c>
      <c r="CY8" s="67">
        <f t="shared" si="8"/>
        <v>7</v>
      </c>
      <c r="CZ8" s="67">
        <f t="shared" si="8"/>
        <v>8</v>
      </c>
      <c r="DA8" s="67">
        <f t="shared" si="8"/>
        <v>9</v>
      </c>
      <c r="DB8" s="67">
        <f t="shared" si="8"/>
        <v>10</v>
      </c>
      <c r="DC8" s="67">
        <f t="shared" si="8"/>
        <v>11</v>
      </c>
      <c r="DD8" s="67">
        <f t="shared" si="8"/>
        <v>12</v>
      </c>
      <c r="DE8" s="67">
        <f t="shared" si="8"/>
        <v>13</v>
      </c>
      <c r="DF8" s="67">
        <f t="shared" si="8"/>
        <v>14</v>
      </c>
      <c r="DG8" s="67">
        <f t="shared" si="8"/>
        <v>15</v>
      </c>
      <c r="DH8" s="67">
        <f t="shared" si="8"/>
        <v>16</v>
      </c>
      <c r="DI8" s="67">
        <f t="shared" si="8"/>
        <v>17</v>
      </c>
      <c r="DJ8" s="67">
        <f t="shared" si="8"/>
        <v>18</v>
      </c>
      <c r="DK8" s="67">
        <f t="shared" si="8"/>
        <v>19</v>
      </c>
      <c r="DL8" s="67">
        <f t="shared" si="8"/>
        <v>20</v>
      </c>
      <c r="DM8" s="67">
        <f t="shared" si="8"/>
        <v>21</v>
      </c>
      <c r="DN8" s="67">
        <f t="shared" si="8"/>
        <v>22</v>
      </c>
      <c r="DO8" s="67">
        <f t="shared" si="8"/>
        <v>23</v>
      </c>
      <c r="DP8" s="67">
        <f t="shared" si="8"/>
        <v>24</v>
      </c>
      <c r="DQ8" s="67">
        <f t="shared" si="8"/>
        <v>25</v>
      </c>
      <c r="DR8" s="67">
        <f t="shared" si="8"/>
        <v>26</v>
      </c>
      <c r="DS8" s="67">
        <f t="shared" si="8"/>
        <v>27</v>
      </c>
      <c r="DT8" s="67">
        <f t="shared" si="8"/>
        <v>28</v>
      </c>
      <c r="DU8" s="67">
        <f t="shared" si="8"/>
        <v>29</v>
      </c>
      <c r="DV8" s="67">
        <f t="shared" si="8"/>
        <v>30</v>
      </c>
      <c r="DW8" s="67">
        <f t="shared" si="8"/>
        <v>31</v>
      </c>
      <c r="DX8" s="68">
        <f t="shared" si="8"/>
        <v>32</v>
      </c>
    </row>
    <row r="9" spans="1:128" s="69" customFormat="1" ht="31" customHeight="1" x14ac:dyDescent="0.35">
      <c r="A9" s="59">
        <f>Investície!A9</f>
        <v>7</v>
      </c>
      <c r="B9" s="60" t="str">
        <f>Investície!B9</f>
        <v xml:space="preserve">MHTH, a.s. - závod Bratislava </v>
      </c>
      <c r="C9" s="60" t="str">
        <f>Investície!C9</f>
        <v>Modernizácia rozšírenia HV pre oblasť Dúbravka</v>
      </c>
      <c r="D9" s="61">
        <f>INDEX(Data!$M:$M,MATCH('komunálny odpad'!A9,Data!$A:$A,0))</f>
        <v>30</v>
      </c>
      <c r="E9" s="61" t="str">
        <f>INDEX(Data!$J:$J,MATCH('komunálny odpad'!A9,Data!$A:$A,0))</f>
        <v>2025 - 2026</v>
      </c>
      <c r="F9" s="63">
        <f>INDEX(Data!$W:$W,MATCH('komunálny odpad'!A9,Data!$A:$A,0))</f>
        <v>0</v>
      </c>
      <c r="G9" s="62">
        <f>$F9*Vychodiská!$C$43</f>
        <v>0</v>
      </c>
      <c r="H9" s="62">
        <f>$F9*Vychodiská!$C$43</f>
        <v>0</v>
      </c>
      <c r="I9" s="62">
        <f>$F9*Vychodiská!$C$43</f>
        <v>0</v>
      </c>
      <c r="J9" s="62">
        <f>$F9*Vychodiská!$C$43</f>
        <v>0</v>
      </c>
      <c r="K9" s="62">
        <f>$F9*Vychodiská!$C$43</f>
        <v>0</v>
      </c>
      <c r="L9" s="62">
        <f>$F9*Vychodiská!$C$43</f>
        <v>0</v>
      </c>
      <c r="M9" s="62">
        <f>$F9*Vychodiská!$C$43</f>
        <v>0</v>
      </c>
      <c r="N9" s="62">
        <f>$F9*Vychodiská!$C$43</f>
        <v>0</v>
      </c>
      <c r="O9" s="62">
        <f>$F9*Vychodiská!$C$43</f>
        <v>0</v>
      </c>
      <c r="P9" s="62">
        <f>$F9*Vychodiská!$C$43</f>
        <v>0</v>
      </c>
      <c r="Q9" s="62">
        <f>$F9*Vychodiská!$C$43</f>
        <v>0</v>
      </c>
      <c r="R9" s="62">
        <f>$F9*Vychodiská!$C$43</f>
        <v>0</v>
      </c>
      <c r="S9" s="62">
        <f>$F9*Vychodiská!$C$43</f>
        <v>0</v>
      </c>
      <c r="T9" s="62">
        <f>$F9*Vychodiská!$C$43</f>
        <v>0</v>
      </c>
      <c r="U9" s="62">
        <f>$F9*Vychodiská!$C$43</f>
        <v>0</v>
      </c>
      <c r="V9" s="62">
        <f>$F9*Vychodiská!$C$43</f>
        <v>0</v>
      </c>
      <c r="W9" s="62">
        <f>$F9*Vychodiská!$C$43</f>
        <v>0</v>
      </c>
      <c r="X9" s="62">
        <f>$F9*Vychodiská!$C$43</f>
        <v>0</v>
      </c>
      <c r="Y9" s="62">
        <f>$F9*Vychodiská!$C$43</f>
        <v>0</v>
      </c>
      <c r="Z9" s="62">
        <f>$F9*Vychodiská!$C$43</f>
        <v>0</v>
      </c>
      <c r="AA9" s="62">
        <f>$F9*Vychodiská!$C$43</f>
        <v>0</v>
      </c>
      <c r="AB9" s="62">
        <f>$F9*Vychodiská!$C$43</f>
        <v>0</v>
      </c>
      <c r="AC9" s="62">
        <f>$F9*Vychodiská!$C$43</f>
        <v>0</v>
      </c>
      <c r="AD9" s="62">
        <f>$F9*Vychodiská!$C$43</f>
        <v>0</v>
      </c>
      <c r="AE9" s="62">
        <f>$F9*Vychodiská!$C$43</f>
        <v>0</v>
      </c>
      <c r="AF9" s="62">
        <f>$F9*Vychodiská!$C$43</f>
        <v>0</v>
      </c>
      <c r="AG9" s="62">
        <f>$F9*Vychodiská!$C$43</f>
        <v>0</v>
      </c>
      <c r="AH9" s="62">
        <f>$F9*Vychodiská!$C$43</f>
        <v>0</v>
      </c>
      <c r="AI9" s="62">
        <f>$F9*Vychodiská!$C$43</f>
        <v>0</v>
      </c>
      <c r="AJ9" s="63">
        <f>$F9*Vychodiská!$C$43</f>
        <v>0</v>
      </c>
      <c r="AK9" s="62">
        <f t="shared" si="2"/>
        <v>0</v>
      </c>
      <c r="AL9" s="62">
        <f>SUM($G9:H9)</f>
        <v>0</v>
      </c>
      <c r="AM9" s="62">
        <f>SUM($G9:I9)</f>
        <v>0</v>
      </c>
      <c r="AN9" s="62">
        <f>SUM($G9:J9)</f>
        <v>0</v>
      </c>
      <c r="AO9" s="62">
        <f>SUM($G9:K9)</f>
        <v>0</v>
      </c>
      <c r="AP9" s="62">
        <f>SUM($G9:L9)</f>
        <v>0</v>
      </c>
      <c r="AQ9" s="62">
        <f>SUM($G9:M9)</f>
        <v>0</v>
      </c>
      <c r="AR9" s="62">
        <f>SUM($G9:N9)</f>
        <v>0</v>
      </c>
      <c r="AS9" s="62">
        <f>SUM($G9:O9)</f>
        <v>0</v>
      </c>
      <c r="AT9" s="62">
        <f>SUM($G9:P9)</f>
        <v>0</v>
      </c>
      <c r="AU9" s="62">
        <f>SUM($G9:Q9)</f>
        <v>0</v>
      </c>
      <c r="AV9" s="62">
        <f>SUM($G9:R9)</f>
        <v>0</v>
      </c>
      <c r="AW9" s="62">
        <f>SUM($G9:S9)</f>
        <v>0</v>
      </c>
      <c r="AX9" s="62">
        <f>SUM($G9:T9)</f>
        <v>0</v>
      </c>
      <c r="AY9" s="62">
        <f>SUM($G9:U9)</f>
        <v>0</v>
      </c>
      <c r="AZ9" s="62">
        <f>SUM($G9:V9)</f>
        <v>0</v>
      </c>
      <c r="BA9" s="62">
        <f>SUM($G9:W9)</f>
        <v>0</v>
      </c>
      <c r="BB9" s="62">
        <f>SUM($G9:X9)</f>
        <v>0</v>
      </c>
      <c r="BC9" s="62">
        <f>SUM($G9:Y9)</f>
        <v>0</v>
      </c>
      <c r="BD9" s="62">
        <f>SUM($G9:Z9)</f>
        <v>0</v>
      </c>
      <c r="BE9" s="62">
        <f>SUM($G9:AA9)</f>
        <v>0</v>
      </c>
      <c r="BF9" s="62">
        <f>SUM($G9:AB9)</f>
        <v>0</v>
      </c>
      <c r="BG9" s="62">
        <f>SUM($G9:AC9)</f>
        <v>0</v>
      </c>
      <c r="BH9" s="62">
        <f>SUM($G9:AD9)</f>
        <v>0</v>
      </c>
      <c r="BI9" s="62">
        <f>SUM($G9:AE9)</f>
        <v>0</v>
      </c>
      <c r="BJ9" s="62">
        <f>SUM($G9:AF9)</f>
        <v>0</v>
      </c>
      <c r="BK9" s="62">
        <f>SUM($G9:AG9)</f>
        <v>0</v>
      </c>
      <c r="BL9" s="62">
        <f>SUM($G9:AH9)</f>
        <v>0</v>
      </c>
      <c r="BM9" s="62">
        <f>SUM($G9:AI9)</f>
        <v>0</v>
      </c>
      <c r="BN9" s="63">
        <f>SUM($G9:AJ9)</f>
        <v>0</v>
      </c>
      <c r="BO9" s="65">
        <f>IF(CU9=0,0,G9/(1+Vychodiská!$C$178)^'komunálny odpad'!CU9)</f>
        <v>0</v>
      </c>
      <c r="BP9" s="62">
        <f>IF(CV9=0,0,H9/(1+Vychodiská!$C$178)^'komunálny odpad'!CV9)</f>
        <v>0</v>
      </c>
      <c r="BQ9" s="62">
        <f>IF(CW9=0,0,I9/(1+Vychodiská!$C$178)^'komunálny odpad'!CW9)</f>
        <v>0</v>
      </c>
      <c r="BR9" s="62">
        <f>IF(CX9=0,0,J9/(1+Vychodiská!$C$178)^'komunálny odpad'!CX9)</f>
        <v>0</v>
      </c>
      <c r="BS9" s="62">
        <f>IF(CY9=0,0,K9/(1+Vychodiská!$C$178)^'komunálny odpad'!CY9)</f>
        <v>0</v>
      </c>
      <c r="BT9" s="62">
        <f>IF(CZ9=0,0,L9/(1+Vychodiská!$C$178)^'komunálny odpad'!CZ9)</f>
        <v>0</v>
      </c>
      <c r="BU9" s="62">
        <f>IF(DA9=0,0,M9/(1+Vychodiská!$C$178)^'komunálny odpad'!DA9)</f>
        <v>0</v>
      </c>
      <c r="BV9" s="62">
        <f>IF(DB9=0,0,N9/(1+Vychodiská!$C$178)^'komunálny odpad'!DB9)</f>
        <v>0</v>
      </c>
      <c r="BW9" s="62">
        <f>IF(DC9=0,0,O9/(1+Vychodiská!$C$178)^'komunálny odpad'!DC9)</f>
        <v>0</v>
      </c>
      <c r="BX9" s="62">
        <f>IF(DD9=0,0,P9/(1+Vychodiská!$C$178)^'komunálny odpad'!DD9)</f>
        <v>0</v>
      </c>
      <c r="BY9" s="62">
        <f>IF(DE9=0,0,Q9/(1+Vychodiská!$C$178)^'komunálny odpad'!DE9)</f>
        <v>0</v>
      </c>
      <c r="BZ9" s="62">
        <f>IF(DF9=0,0,R9/(1+Vychodiská!$C$178)^'komunálny odpad'!DF9)</f>
        <v>0</v>
      </c>
      <c r="CA9" s="62">
        <f>IF(DG9=0,0,S9/(1+Vychodiská!$C$178)^'komunálny odpad'!DG9)</f>
        <v>0</v>
      </c>
      <c r="CB9" s="62">
        <f>IF(DH9=0,0,T9/(1+Vychodiská!$C$178)^'komunálny odpad'!DH9)</f>
        <v>0</v>
      </c>
      <c r="CC9" s="62">
        <f>IF(DI9=0,0,U9/(1+Vychodiská!$C$178)^'komunálny odpad'!DI9)</f>
        <v>0</v>
      </c>
      <c r="CD9" s="62">
        <f>IF(DJ9=0,0,V9/(1+Vychodiská!$C$178)^'komunálny odpad'!DJ9)</f>
        <v>0</v>
      </c>
      <c r="CE9" s="62">
        <f>IF(DK9=0,0,W9/(1+Vychodiská!$C$178)^'komunálny odpad'!DK9)</f>
        <v>0</v>
      </c>
      <c r="CF9" s="62">
        <f>IF(DL9=0,0,X9/(1+Vychodiská!$C$178)^'komunálny odpad'!DL9)</f>
        <v>0</v>
      </c>
      <c r="CG9" s="62">
        <f>IF(DM9=0,0,Y9/(1+Vychodiská!$C$178)^'komunálny odpad'!DM9)</f>
        <v>0</v>
      </c>
      <c r="CH9" s="62">
        <f>IF(DN9=0,0,Z9/(1+Vychodiská!$C$178)^'komunálny odpad'!DN9)</f>
        <v>0</v>
      </c>
      <c r="CI9" s="62">
        <f>IF(DO9=0,0,AA9/(1+Vychodiská!$C$178)^'komunálny odpad'!DO9)</f>
        <v>0</v>
      </c>
      <c r="CJ9" s="62">
        <f>IF(DP9=0,0,AB9/(1+Vychodiská!$C$178)^'komunálny odpad'!DP9)</f>
        <v>0</v>
      </c>
      <c r="CK9" s="62">
        <f>IF(DQ9=0,0,AC9/(1+Vychodiská!$C$178)^'komunálny odpad'!DQ9)</f>
        <v>0</v>
      </c>
      <c r="CL9" s="62">
        <f>IF(DR9=0,0,AD9/(1+Vychodiská!$C$178)^'komunálny odpad'!DR9)</f>
        <v>0</v>
      </c>
      <c r="CM9" s="62">
        <f>IF(DS9=0,0,AE9/(1+Vychodiská!$C$178)^'komunálny odpad'!DS9)</f>
        <v>0</v>
      </c>
      <c r="CN9" s="62">
        <f>IF(DT9=0,0,AF9/(1+Vychodiská!$C$178)^'komunálny odpad'!DT9)</f>
        <v>0</v>
      </c>
      <c r="CO9" s="62">
        <f>IF(DU9=0,0,AG9/(1+Vychodiská!$C$178)^'komunálny odpad'!DU9)</f>
        <v>0</v>
      </c>
      <c r="CP9" s="62">
        <f>IF(DV9=0,0,AH9/(1+Vychodiská!$C$178)^'komunálny odpad'!DV9)</f>
        <v>0</v>
      </c>
      <c r="CQ9" s="62">
        <f>IF(DW9=0,0,AI9/(1+Vychodiská!$C$178)^'komunálny odpad'!DW9)</f>
        <v>0</v>
      </c>
      <c r="CR9" s="63">
        <f>IF(DX9=0,0,AJ9/(1+Vychodiská!$C$178)^'komunálny odpad'!DX9)</f>
        <v>0</v>
      </c>
      <c r="CS9" s="66">
        <f t="shared" si="4"/>
        <v>0</v>
      </c>
      <c r="CT9" s="62"/>
      <c r="CU9" s="67">
        <f t="shared" si="0"/>
        <v>3</v>
      </c>
      <c r="CV9" s="67">
        <f t="shared" ref="CV9:DX9" si="9">IF(CU9=0,0,IF(CV$2&gt;$D9,0,CU9+1))</f>
        <v>4</v>
      </c>
      <c r="CW9" s="67">
        <f t="shared" si="9"/>
        <v>5</v>
      </c>
      <c r="CX9" s="67">
        <f t="shared" si="9"/>
        <v>6</v>
      </c>
      <c r="CY9" s="67">
        <f t="shared" si="9"/>
        <v>7</v>
      </c>
      <c r="CZ9" s="67">
        <f t="shared" si="9"/>
        <v>8</v>
      </c>
      <c r="DA9" s="67">
        <f t="shared" si="9"/>
        <v>9</v>
      </c>
      <c r="DB9" s="67">
        <f t="shared" si="9"/>
        <v>10</v>
      </c>
      <c r="DC9" s="67">
        <f t="shared" si="9"/>
        <v>11</v>
      </c>
      <c r="DD9" s="67">
        <f t="shared" si="9"/>
        <v>12</v>
      </c>
      <c r="DE9" s="67">
        <f t="shared" si="9"/>
        <v>13</v>
      </c>
      <c r="DF9" s="67">
        <f t="shared" si="9"/>
        <v>14</v>
      </c>
      <c r="DG9" s="67">
        <f t="shared" si="9"/>
        <v>15</v>
      </c>
      <c r="DH9" s="67">
        <f t="shared" si="9"/>
        <v>16</v>
      </c>
      <c r="DI9" s="67">
        <f t="shared" si="9"/>
        <v>17</v>
      </c>
      <c r="DJ9" s="67">
        <f t="shared" si="9"/>
        <v>18</v>
      </c>
      <c r="DK9" s="67">
        <f t="shared" si="9"/>
        <v>19</v>
      </c>
      <c r="DL9" s="67">
        <f t="shared" si="9"/>
        <v>20</v>
      </c>
      <c r="DM9" s="67">
        <f t="shared" si="9"/>
        <v>21</v>
      </c>
      <c r="DN9" s="67">
        <f t="shared" si="9"/>
        <v>22</v>
      </c>
      <c r="DO9" s="67">
        <f t="shared" si="9"/>
        <v>23</v>
      </c>
      <c r="DP9" s="67">
        <f t="shared" si="9"/>
        <v>24</v>
      </c>
      <c r="DQ9" s="67">
        <f t="shared" si="9"/>
        <v>25</v>
      </c>
      <c r="DR9" s="67">
        <f t="shared" si="9"/>
        <v>26</v>
      </c>
      <c r="DS9" s="67">
        <f t="shared" si="9"/>
        <v>27</v>
      </c>
      <c r="DT9" s="67">
        <f t="shared" si="9"/>
        <v>28</v>
      </c>
      <c r="DU9" s="67">
        <f t="shared" si="9"/>
        <v>29</v>
      </c>
      <c r="DV9" s="67">
        <f t="shared" si="9"/>
        <v>30</v>
      </c>
      <c r="DW9" s="67">
        <f t="shared" si="9"/>
        <v>31</v>
      </c>
      <c r="DX9" s="68">
        <f t="shared" si="9"/>
        <v>32</v>
      </c>
    </row>
    <row r="10" spans="1:128" s="69" customFormat="1" ht="31" customHeight="1" x14ac:dyDescent="0.35">
      <c r="A10" s="59">
        <f>Investície!A10</f>
        <v>8</v>
      </c>
      <c r="B10" s="60" t="str">
        <f>Investície!B10</f>
        <v xml:space="preserve">MHTH, a.s. - závod Bratislava </v>
      </c>
      <c r="C10" s="60" t="str">
        <f>Investície!C10</f>
        <v xml:space="preserve">Rekonštrukcia vodného hospodárstva </v>
      </c>
      <c r="D10" s="61">
        <f>INDEX(Data!$M:$M,MATCH('komunálny odpad'!A10,Data!$A:$A,0))</f>
        <v>30</v>
      </c>
      <c r="E10" s="61">
        <f>INDEX(Data!$J:$J,MATCH('komunálny odpad'!A10,Data!$A:$A,0))</f>
        <v>2028</v>
      </c>
      <c r="F10" s="63">
        <f>INDEX(Data!$W:$W,MATCH('komunálny odpad'!A10,Data!$A:$A,0))</f>
        <v>0</v>
      </c>
      <c r="G10" s="62">
        <f>$F10*Vychodiská!$C$43</f>
        <v>0</v>
      </c>
      <c r="H10" s="62">
        <f>$F10*Vychodiská!$C$43</f>
        <v>0</v>
      </c>
      <c r="I10" s="62">
        <f>$F10*Vychodiská!$C$43</f>
        <v>0</v>
      </c>
      <c r="J10" s="62">
        <f>$F10*Vychodiská!$C$43</f>
        <v>0</v>
      </c>
      <c r="K10" s="62">
        <f>$F10*Vychodiská!$C$43</f>
        <v>0</v>
      </c>
      <c r="L10" s="62">
        <f>$F10*Vychodiská!$C$43</f>
        <v>0</v>
      </c>
      <c r="M10" s="62">
        <f>$F10*Vychodiská!$C$43</f>
        <v>0</v>
      </c>
      <c r="N10" s="62">
        <f>$F10*Vychodiská!$C$43</f>
        <v>0</v>
      </c>
      <c r="O10" s="62">
        <f>$F10*Vychodiská!$C$43</f>
        <v>0</v>
      </c>
      <c r="P10" s="62">
        <f>$F10*Vychodiská!$C$43</f>
        <v>0</v>
      </c>
      <c r="Q10" s="62">
        <f>$F10*Vychodiská!$C$43</f>
        <v>0</v>
      </c>
      <c r="R10" s="62">
        <f>$F10*Vychodiská!$C$43</f>
        <v>0</v>
      </c>
      <c r="S10" s="62">
        <f>$F10*Vychodiská!$C$43</f>
        <v>0</v>
      </c>
      <c r="T10" s="62">
        <f>$F10*Vychodiská!$C$43</f>
        <v>0</v>
      </c>
      <c r="U10" s="62">
        <f>$F10*Vychodiská!$C$43</f>
        <v>0</v>
      </c>
      <c r="V10" s="62">
        <f>$F10*Vychodiská!$C$43</f>
        <v>0</v>
      </c>
      <c r="W10" s="62">
        <f>$F10*Vychodiská!$C$43</f>
        <v>0</v>
      </c>
      <c r="X10" s="62">
        <f>$F10*Vychodiská!$C$43</f>
        <v>0</v>
      </c>
      <c r="Y10" s="62">
        <f>$F10*Vychodiská!$C$43</f>
        <v>0</v>
      </c>
      <c r="Z10" s="62">
        <f>$F10*Vychodiská!$C$43</f>
        <v>0</v>
      </c>
      <c r="AA10" s="62">
        <f>$F10*Vychodiská!$C$43</f>
        <v>0</v>
      </c>
      <c r="AB10" s="62">
        <f>$F10*Vychodiská!$C$43</f>
        <v>0</v>
      </c>
      <c r="AC10" s="62">
        <f>$F10*Vychodiská!$C$43</f>
        <v>0</v>
      </c>
      <c r="AD10" s="62">
        <f>$F10*Vychodiská!$C$43</f>
        <v>0</v>
      </c>
      <c r="AE10" s="62">
        <f>$F10*Vychodiská!$C$43</f>
        <v>0</v>
      </c>
      <c r="AF10" s="62">
        <f>$F10*Vychodiská!$C$43</f>
        <v>0</v>
      </c>
      <c r="AG10" s="62">
        <f>$F10*Vychodiská!$C$43</f>
        <v>0</v>
      </c>
      <c r="AH10" s="62">
        <f>$F10*Vychodiská!$C$43</f>
        <v>0</v>
      </c>
      <c r="AI10" s="62">
        <f>$F10*Vychodiská!$C$43</f>
        <v>0</v>
      </c>
      <c r="AJ10" s="63">
        <f>$F10*Vychodiská!$C$43</f>
        <v>0</v>
      </c>
      <c r="AK10" s="62">
        <f t="shared" si="2"/>
        <v>0</v>
      </c>
      <c r="AL10" s="62">
        <f>SUM($G10:H10)</f>
        <v>0</v>
      </c>
      <c r="AM10" s="62">
        <f>SUM($G10:I10)</f>
        <v>0</v>
      </c>
      <c r="AN10" s="62">
        <f>SUM($G10:J10)</f>
        <v>0</v>
      </c>
      <c r="AO10" s="62">
        <f>SUM($G10:K10)</f>
        <v>0</v>
      </c>
      <c r="AP10" s="62">
        <f>SUM($G10:L10)</f>
        <v>0</v>
      </c>
      <c r="AQ10" s="62">
        <f>SUM($G10:M10)</f>
        <v>0</v>
      </c>
      <c r="AR10" s="62">
        <f>SUM($G10:N10)</f>
        <v>0</v>
      </c>
      <c r="AS10" s="62">
        <f>SUM($G10:O10)</f>
        <v>0</v>
      </c>
      <c r="AT10" s="62">
        <f>SUM($G10:P10)</f>
        <v>0</v>
      </c>
      <c r="AU10" s="62">
        <f>SUM($G10:Q10)</f>
        <v>0</v>
      </c>
      <c r="AV10" s="62">
        <f>SUM($G10:R10)</f>
        <v>0</v>
      </c>
      <c r="AW10" s="62">
        <f>SUM($G10:S10)</f>
        <v>0</v>
      </c>
      <c r="AX10" s="62">
        <f>SUM($G10:T10)</f>
        <v>0</v>
      </c>
      <c r="AY10" s="62">
        <f>SUM($G10:U10)</f>
        <v>0</v>
      </c>
      <c r="AZ10" s="62">
        <f>SUM($G10:V10)</f>
        <v>0</v>
      </c>
      <c r="BA10" s="62">
        <f>SUM($G10:W10)</f>
        <v>0</v>
      </c>
      <c r="BB10" s="62">
        <f>SUM($G10:X10)</f>
        <v>0</v>
      </c>
      <c r="BC10" s="62">
        <f>SUM($G10:Y10)</f>
        <v>0</v>
      </c>
      <c r="BD10" s="62">
        <f>SUM($G10:Z10)</f>
        <v>0</v>
      </c>
      <c r="BE10" s="62">
        <f>SUM($G10:AA10)</f>
        <v>0</v>
      </c>
      <c r="BF10" s="62">
        <f>SUM($G10:AB10)</f>
        <v>0</v>
      </c>
      <c r="BG10" s="62">
        <f>SUM($G10:AC10)</f>
        <v>0</v>
      </c>
      <c r="BH10" s="62">
        <f>SUM($G10:AD10)</f>
        <v>0</v>
      </c>
      <c r="BI10" s="62">
        <f>SUM($G10:AE10)</f>
        <v>0</v>
      </c>
      <c r="BJ10" s="62">
        <f>SUM($G10:AF10)</f>
        <v>0</v>
      </c>
      <c r="BK10" s="62">
        <f>SUM($G10:AG10)</f>
        <v>0</v>
      </c>
      <c r="BL10" s="62">
        <f>SUM($G10:AH10)</f>
        <v>0</v>
      </c>
      <c r="BM10" s="62">
        <f>SUM($G10:AI10)</f>
        <v>0</v>
      </c>
      <c r="BN10" s="63">
        <f>SUM($G10:AJ10)</f>
        <v>0</v>
      </c>
      <c r="BO10" s="65">
        <f>IF(CU10=0,0,G10/(1+Vychodiská!$C$178)^'komunálny odpad'!CU10)</f>
        <v>0</v>
      </c>
      <c r="BP10" s="62">
        <f>IF(CV10=0,0,H10/(1+Vychodiská!$C$178)^'komunálny odpad'!CV10)</f>
        <v>0</v>
      </c>
      <c r="BQ10" s="62">
        <f>IF(CW10=0,0,I10/(1+Vychodiská!$C$178)^'komunálny odpad'!CW10)</f>
        <v>0</v>
      </c>
      <c r="BR10" s="62">
        <f>IF(CX10=0,0,J10/(1+Vychodiská!$C$178)^'komunálny odpad'!CX10)</f>
        <v>0</v>
      </c>
      <c r="BS10" s="62">
        <f>IF(CY10=0,0,K10/(1+Vychodiská!$C$178)^'komunálny odpad'!CY10)</f>
        <v>0</v>
      </c>
      <c r="BT10" s="62">
        <f>IF(CZ10=0,0,L10/(1+Vychodiská!$C$178)^'komunálny odpad'!CZ10)</f>
        <v>0</v>
      </c>
      <c r="BU10" s="62">
        <f>IF(DA10=0,0,M10/(1+Vychodiská!$C$178)^'komunálny odpad'!DA10)</f>
        <v>0</v>
      </c>
      <c r="BV10" s="62">
        <f>IF(DB10=0,0,N10/(1+Vychodiská!$C$178)^'komunálny odpad'!DB10)</f>
        <v>0</v>
      </c>
      <c r="BW10" s="62">
        <f>IF(DC10=0,0,O10/(1+Vychodiská!$C$178)^'komunálny odpad'!DC10)</f>
        <v>0</v>
      </c>
      <c r="BX10" s="62">
        <f>IF(DD10=0,0,P10/(1+Vychodiská!$C$178)^'komunálny odpad'!DD10)</f>
        <v>0</v>
      </c>
      <c r="BY10" s="62">
        <f>IF(DE10=0,0,Q10/(1+Vychodiská!$C$178)^'komunálny odpad'!DE10)</f>
        <v>0</v>
      </c>
      <c r="BZ10" s="62">
        <f>IF(DF10=0,0,R10/(1+Vychodiská!$C$178)^'komunálny odpad'!DF10)</f>
        <v>0</v>
      </c>
      <c r="CA10" s="62">
        <f>IF(DG10=0,0,S10/(1+Vychodiská!$C$178)^'komunálny odpad'!DG10)</f>
        <v>0</v>
      </c>
      <c r="CB10" s="62">
        <f>IF(DH10=0,0,T10/(1+Vychodiská!$C$178)^'komunálny odpad'!DH10)</f>
        <v>0</v>
      </c>
      <c r="CC10" s="62">
        <f>IF(DI10=0,0,U10/(1+Vychodiská!$C$178)^'komunálny odpad'!DI10)</f>
        <v>0</v>
      </c>
      <c r="CD10" s="62">
        <f>IF(DJ10=0,0,V10/(1+Vychodiská!$C$178)^'komunálny odpad'!DJ10)</f>
        <v>0</v>
      </c>
      <c r="CE10" s="62">
        <f>IF(DK10=0,0,W10/(1+Vychodiská!$C$178)^'komunálny odpad'!DK10)</f>
        <v>0</v>
      </c>
      <c r="CF10" s="62">
        <f>IF(DL10=0,0,X10/(1+Vychodiská!$C$178)^'komunálny odpad'!DL10)</f>
        <v>0</v>
      </c>
      <c r="CG10" s="62">
        <f>IF(DM10=0,0,Y10/(1+Vychodiská!$C$178)^'komunálny odpad'!DM10)</f>
        <v>0</v>
      </c>
      <c r="CH10" s="62">
        <f>IF(DN10=0,0,Z10/(1+Vychodiská!$C$178)^'komunálny odpad'!DN10)</f>
        <v>0</v>
      </c>
      <c r="CI10" s="62">
        <f>IF(DO10=0,0,AA10/(1+Vychodiská!$C$178)^'komunálny odpad'!DO10)</f>
        <v>0</v>
      </c>
      <c r="CJ10" s="62">
        <f>IF(DP10=0,0,AB10/(1+Vychodiská!$C$178)^'komunálny odpad'!DP10)</f>
        <v>0</v>
      </c>
      <c r="CK10" s="62">
        <f>IF(DQ10=0,0,AC10/(1+Vychodiská!$C$178)^'komunálny odpad'!DQ10)</f>
        <v>0</v>
      </c>
      <c r="CL10" s="62">
        <f>IF(DR10=0,0,AD10/(1+Vychodiská!$C$178)^'komunálny odpad'!DR10)</f>
        <v>0</v>
      </c>
      <c r="CM10" s="62">
        <f>IF(DS10=0,0,AE10/(1+Vychodiská!$C$178)^'komunálny odpad'!DS10)</f>
        <v>0</v>
      </c>
      <c r="CN10" s="62">
        <f>IF(DT10=0,0,AF10/(1+Vychodiská!$C$178)^'komunálny odpad'!DT10)</f>
        <v>0</v>
      </c>
      <c r="CO10" s="62">
        <f>IF(DU10=0,0,AG10/(1+Vychodiská!$C$178)^'komunálny odpad'!DU10)</f>
        <v>0</v>
      </c>
      <c r="CP10" s="62">
        <f>IF(DV10=0,0,AH10/(1+Vychodiská!$C$178)^'komunálny odpad'!DV10)</f>
        <v>0</v>
      </c>
      <c r="CQ10" s="62">
        <f>IF(DW10=0,0,AI10/(1+Vychodiská!$C$178)^'komunálny odpad'!DW10)</f>
        <v>0</v>
      </c>
      <c r="CR10" s="63">
        <f>IF(DX10=0,0,AJ10/(1+Vychodiská!$C$178)^'komunálny odpad'!DX10)</f>
        <v>0</v>
      </c>
      <c r="CS10" s="66">
        <f t="shared" si="4"/>
        <v>0</v>
      </c>
      <c r="CT10" s="62"/>
      <c r="CU10" s="67">
        <f t="shared" si="0"/>
        <v>2</v>
      </c>
      <c r="CV10" s="67">
        <f t="shared" ref="CV10:DX10" si="10">IF(CU10=0,0,IF(CV$2&gt;$D10,0,CU10+1))</f>
        <v>3</v>
      </c>
      <c r="CW10" s="67">
        <f t="shared" si="10"/>
        <v>4</v>
      </c>
      <c r="CX10" s="67">
        <f t="shared" si="10"/>
        <v>5</v>
      </c>
      <c r="CY10" s="67">
        <f t="shared" si="10"/>
        <v>6</v>
      </c>
      <c r="CZ10" s="67">
        <f t="shared" si="10"/>
        <v>7</v>
      </c>
      <c r="DA10" s="67">
        <f t="shared" si="10"/>
        <v>8</v>
      </c>
      <c r="DB10" s="67">
        <f t="shared" si="10"/>
        <v>9</v>
      </c>
      <c r="DC10" s="67">
        <f t="shared" si="10"/>
        <v>10</v>
      </c>
      <c r="DD10" s="67">
        <f t="shared" si="10"/>
        <v>11</v>
      </c>
      <c r="DE10" s="67">
        <f t="shared" si="10"/>
        <v>12</v>
      </c>
      <c r="DF10" s="67">
        <f t="shared" si="10"/>
        <v>13</v>
      </c>
      <c r="DG10" s="67">
        <f t="shared" si="10"/>
        <v>14</v>
      </c>
      <c r="DH10" s="67">
        <f t="shared" si="10"/>
        <v>15</v>
      </c>
      <c r="DI10" s="67">
        <f t="shared" si="10"/>
        <v>16</v>
      </c>
      <c r="DJ10" s="67">
        <f t="shared" si="10"/>
        <v>17</v>
      </c>
      <c r="DK10" s="67">
        <f t="shared" si="10"/>
        <v>18</v>
      </c>
      <c r="DL10" s="67">
        <f t="shared" si="10"/>
        <v>19</v>
      </c>
      <c r="DM10" s="67">
        <f t="shared" si="10"/>
        <v>20</v>
      </c>
      <c r="DN10" s="67">
        <f t="shared" si="10"/>
        <v>21</v>
      </c>
      <c r="DO10" s="67">
        <f t="shared" si="10"/>
        <v>22</v>
      </c>
      <c r="DP10" s="67">
        <f t="shared" si="10"/>
        <v>23</v>
      </c>
      <c r="DQ10" s="67">
        <f t="shared" si="10"/>
        <v>24</v>
      </c>
      <c r="DR10" s="67">
        <f t="shared" si="10"/>
        <v>25</v>
      </c>
      <c r="DS10" s="67">
        <f t="shared" si="10"/>
        <v>26</v>
      </c>
      <c r="DT10" s="67">
        <f t="shared" si="10"/>
        <v>27</v>
      </c>
      <c r="DU10" s="67">
        <f t="shared" si="10"/>
        <v>28</v>
      </c>
      <c r="DV10" s="67">
        <f t="shared" si="10"/>
        <v>29</v>
      </c>
      <c r="DW10" s="67">
        <f t="shared" si="10"/>
        <v>30</v>
      </c>
      <c r="DX10" s="68">
        <f t="shared" si="10"/>
        <v>31</v>
      </c>
    </row>
    <row r="11" spans="1:128" s="69" customFormat="1" ht="31" customHeight="1" x14ac:dyDescent="0.35">
      <c r="A11" s="59">
        <f>Investície!A11</f>
        <v>9</v>
      </c>
      <c r="B11" s="60" t="str">
        <f>Investície!B11</f>
        <v>MHTH, a.s. - závod Košice</v>
      </c>
      <c r="C11" s="60" t="str">
        <f>Investície!C11</f>
        <v>Modernizácia nadzemných častí primárnych napájačov SCZT</v>
      </c>
      <c r="D11" s="61">
        <f>INDEX(Data!$M:$M,MATCH('komunálny odpad'!A11,Data!$A:$A,0))</f>
        <v>20</v>
      </c>
      <c r="E11" s="61" t="str">
        <f>INDEX(Data!$J:$J,MATCH('komunálny odpad'!A11,Data!$A:$A,0))</f>
        <v>2024 - 2025</v>
      </c>
      <c r="F11" s="63">
        <f>INDEX(Data!$W:$W,MATCH('komunálny odpad'!A11,Data!$A:$A,0))</f>
        <v>0</v>
      </c>
      <c r="G11" s="62">
        <f>$F11*Vychodiská!$C$43</f>
        <v>0</v>
      </c>
      <c r="H11" s="62">
        <f>$F11*Vychodiská!$C$43</f>
        <v>0</v>
      </c>
      <c r="I11" s="62">
        <f>$F11*Vychodiská!$C$43</f>
        <v>0</v>
      </c>
      <c r="J11" s="62">
        <f>$F11*Vychodiská!$C$43</f>
        <v>0</v>
      </c>
      <c r="K11" s="62">
        <f>$F11*Vychodiská!$C$43</f>
        <v>0</v>
      </c>
      <c r="L11" s="62">
        <f>$F11*Vychodiská!$C$43</f>
        <v>0</v>
      </c>
      <c r="M11" s="62">
        <f>$F11*Vychodiská!$C$43</f>
        <v>0</v>
      </c>
      <c r="N11" s="62">
        <f>$F11*Vychodiská!$C$43</f>
        <v>0</v>
      </c>
      <c r="O11" s="62">
        <f>$F11*Vychodiská!$C$43</f>
        <v>0</v>
      </c>
      <c r="P11" s="62">
        <f>$F11*Vychodiská!$C$43</f>
        <v>0</v>
      </c>
      <c r="Q11" s="62">
        <f>$F11*Vychodiská!$C$43</f>
        <v>0</v>
      </c>
      <c r="R11" s="62">
        <f>$F11*Vychodiská!$C$43</f>
        <v>0</v>
      </c>
      <c r="S11" s="62">
        <f>$F11*Vychodiská!$C$43</f>
        <v>0</v>
      </c>
      <c r="T11" s="62">
        <f>$F11*Vychodiská!$C$43</f>
        <v>0</v>
      </c>
      <c r="U11" s="62">
        <f>$F11*Vychodiská!$C$43</f>
        <v>0</v>
      </c>
      <c r="V11" s="62">
        <f>$F11*Vychodiská!$C$43</f>
        <v>0</v>
      </c>
      <c r="W11" s="62">
        <f>$F11*Vychodiská!$C$43</f>
        <v>0</v>
      </c>
      <c r="X11" s="62">
        <f>$F11*Vychodiská!$C$43</f>
        <v>0</v>
      </c>
      <c r="Y11" s="62">
        <f>$F11*Vychodiská!$C$43</f>
        <v>0</v>
      </c>
      <c r="Z11" s="62">
        <f>$F11*Vychodiská!$C$43</f>
        <v>0</v>
      </c>
      <c r="AA11" s="62">
        <f>$F11*Vychodiská!$C$43</f>
        <v>0</v>
      </c>
      <c r="AB11" s="62">
        <f>$F11*Vychodiská!$C$43</f>
        <v>0</v>
      </c>
      <c r="AC11" s="62">
        <f>$F11*Vychodiská!$C$43</f>
        <v>0</v>
      </c>
      <c r="AD11" s="62">
        <f>$F11*Vychodiská!$C$43</f>
        <v>0</v>
      </c>
      <c r="AE11" s="62">
        <f>$F11*Vychodiská!$C$43</f>
        <v>0</v>
      </c>
      <c r="AF11" s="62">
        <f>$F11*Vychodiská!$C$43</f>
        <v>0</v>
      </c>
      <c r="AG11" s="62">
        <f>$F11*Vychodiská!$C$43</f>
        <v>0</v>
      </c>
      <c r="AH11" s="62">
        <f>$F11*Vychodiská!$C$43</f>
        <v>0</v>
      </c>
      <c r="AI11" s="62">
        <f>$F11*Vychodiská!$C$43</f>
        <v>0</v>
      </c>
      <c r="AJ11" s="63">
        <f>$F11*Vychodiská!$C$43</f>
        <v>0</v>
      </c>
      <c r="AK11" s="62">
        <f t="shared" si="2"/>
        <v>0</v>
      </c>
      <c r="AL11" s="62">
        <f>SUM($G11:H11)</f>
        <v>0</v>
      </c>
      <c r="AM11" s="62">
        <f>SUM($G11:I11)</f>
        <v>0</v>
      </c>
      <c r="AN11" s="62">
        <f>SUM($G11:J11)</f>
        <v>0</v>
      </c>
      <c r="AO11" s="62">
        <f>SUM($G11:K11)</f>
        <v>0</v>
      </c>
      <c r="AP11" s="62">
        <f>SUM($G11:L11)</f>
        <v>0</v>
      </c>
      <c r="AQ11" s="62">
        <f>SUM($G11:M11)</f>
        <v>0</v>
      </c>
      <c r="AR11" s="62">
        <f>SUM($G11:N11)</f>
        <v>0</v>
      </c>
      <c r="AS11" s="62">
        <f>SUM($G11:O11)</f>
        <v>0</v>
      </c>
      <c r="AT11" s="62">
        <f>SUM($G11:P11)</f>
        <v>0</v>
      </c>
      <c r="AU11" s="62">
        <f>SUM($G11:Q11)</f>
        <v>0</v>
      </c>
      <c r="AV11" s="62">
        <f>SUM($G11:R11)</f>
        <v>0</v>
      </c>
      <c r="AW11" s="62">
        <f>SUM($G11:S11)</f>
        <v>0</v>
      </c>
      <c r="AX11" s="62">
        <f>SUM($G11:T11)</f>
        <v>0</v>
      </c>
      <c r="AY11" s="62">
        <f>SUM($G11:U11)</f>
        <v>0</v>
      </c>
      <c r="AZ11" s="62">
        <f>SUM($G11:V11)</f>
        <v>0</v>
      </c>
      <c r="BA11" s="62">
        <f>SUM($G11:W11)</f>
        <v>0</v>
      </c>
      <c r="BB11" s="62">
        <f>SUM($G11:X11)</f>
        <v>0</v>
      </c>
      <c r="BC11" s="62">
        <f>SUM($G11:Y11)</f>
        <v>0</v>
      </c>
      <c r="BD11" s="62">
        <f>SUM($G11:Z11)</f>
        <v>0</v>
      </c>
      <c r="BE11" s="62">
        <f>SUM($G11:AA11)</f>
        <v>0</v>
      </c>
      <c r="BF11" s="62">
        <f>SUM($G11:AB11)</f>
        <v>0</v>
      </c>
      <c r="BG11" s="62">
        <f>SUM($G11:AC11)</f>
        <v>0</v>
      </c>
      <c r="BH11" s="62">
        <f>SUM($G11:AD11)</f>
        <v>0</v>
      </c>
      <c r="BI11" s="62">
        <f>SUM($G11:AE11)</f>
        <v>0</v>
      </c>
      <c r="BJ11" s="62">
        <f>SUM($G11:AF11)</f>
        <v>0</v>
      </c>
      <c r="BK11" s="62">
        <f>SUM($G11:AG11)</f>
        <v>0</v>
      </c>
      <c r="BL11" s="62">
        <f>SUM($G11:AH11)</f>
        <v>0</v>
      </c>
      <c r="BM11" s="62">
        <f>SUM($G11:AI11)</f>
        <v>0</v>
      </c>
      <c r="BN11" s="63">
        <f>SUM($G11:AJ11)</f>
        <v>0</v>
      </c>
      <c r="BO11" s="65">
        <f>IF(CU11=0,0,G11/(1+Vychodiská!$C$178)^'komunálny odpad'!CU11)</f>
        <v>0</v>
      </c>
      <c r="BP11" s="62">
        <f>IF(CV11=0,0,H11/(1+Vychodiská!$C$178)^'komunálny odpad'!CV11)</f>
        <v>0</v>
      </c>
      <c r="BQ11" s="62">
        <f>IF(CW11=0,0,I11/(1+Vychodiská!$C$178)^'komunálny odpad'!CW11)</f>
        <v>0</v>
      </c>
      <c r="BR11" s="62">
        <f>IF(CX11=0,0,J11/(1+Vychodiská!$C$178)^'komunálny odpad'!CX11)</f>
        <v>0</v>
      </c>
      <c r="BS11" s="62">
        <f>IF(CY11=0,0,K11/(1+Vychodiská!$C$178)^'komunálny odpad'!CY11)</f>
        <v>0</v>
      </c>
      <c r="BT11" s="62">
        <f>IF(CZ11=0,0,L11/(1+Vychodiská!$C$178)^'komunálny odpad'!CZ11)</f>
        <v>0</v>
      </c>
      <c r="BU11" s="62">
        <f>IF(DA11=0,0,M11/(1+Vychodiská!$C$178)^'komunálny odpad'!DA11)</f>
        <v>0</v>
      </c>
      <c r="BV11" s="62">
        <f>IF(DB11=0,0,N11/(1+Vychodiská!$C$178)^'komunálny odpad'!DB11)</f>
        <v>0</v>
      </c>
      <c r="BW11" s="62">
        <f>IF(DC11=0,0,O11/(1+Vychodiská!$C$178)^'komunálny odpad'!DC11)</f>
        <v>0</v>
      </c>
      <c r="BX11" s="62">
        <f>IF(DD11=0,0,P11/(1+Vychodiská!$C$178)^'komunálny odpad'!DD11)</f>
        <v>0</v>
      </c>
      <c r="BY11" s="62">
        <f>IF(DE11=0,0,Q11/(1+Vychodiská!$C$178)^'komunálny odpad'!DE11)</f>
        <v>0</v>
      </c>
      <c r="BZ11" s="62">
        <f>IF(DF11=0,0,R11/(1+Vychodiská!$C$178)^'komunálny odpad'!DF11)</f>
        <v>0</v>
      </c>
      <c r="CA11" s="62">
        <f>IF(DG11=0,0,S11/(1+Vychodiská!$C$178)^'komunálny odpad'!DG11)</f>
        <v>0</v>
      </c>
      <c r="CB11" s="62">
        <f>IF(DH11=0,0,T11/(1+Vychodiská!$C$178)^'komunálny odpad'!DH11)</f>
        <v>0</v>
      </c>
      <c r="CC11" s="62">
        <f>IF(DI11=0,0,U11/(1+Vychodiská!$C$178)^'komunálny odpad'!DI11)</f>
        <v>0</v>
      </c>
      <c r="CD11" s="62">
        <f>IF(DJ11=0,0,V11/(1+Vychodiská!$C$178)^'komunálny odpad'!DJ11)</f>
        <v>0</v>
      </c>
      <c r="CE11" s="62">
        <f>IF(DK11=0,0,W11/(1+Vychodiská!$C$178)^'komunálny odpad'!DK11)</f>
        <v>0</v>
      </c>
      <c r="CF11" s="62">
        <f>IF(DL11=0,0,X11/(1+Vychodiská!$C$178)^'komunálny odpad'!DL11)</f>
        <v>0</v>
      </c>
      <c r="CG11" s="62">
        <f>IF(DM11=0,0,Y11/(1+Vychodiská!$C$178)^'komunálny odpad'!DM11)</f>
        <v>0</v>
      </c>
      <c r="CH11" s="62">
        <f>IF(DN11=0,0,Z11/(1+Vychodiská!$C$178)^'komunálny odpad'!DN11)</f>
        <v>0</v>
      </c>
      <c r="CI11" s="62">
        <f>IF(DO11=0,0,AA11/(1+Vychodiská!$C$178)^'komunálny odpad'!DO11)</f>
        <v>0</v>
      </c>
      <c r="CJ11" s="62">
        <f>IF(DP11=0,0,AB11/(1+Vychodiská!$C$178)^'komunálny odpad'!DP11)</f>
        <v>0</v>
      </c>
      <c r="CK11" s="62">
        <f>IF(DQ11=0,0,AC11/(1+Vychodiská!$C$178)^'komunálny odpad'!DQ11)</f>
        <v>0</v>
      </c>
      <c r="CL11" s="62">
        <f>IF(DR11=0,0,AD11/(1+Vychodiská!$C$178)^'komunálny odpad'!DR11)</f>
        <v>0</v>
      </c>
      <c r="CM11" s="62">
        <f>IF(DS11=0,0,AE11/(1+Vychodiská!$C$178)^'komunálny odpad'!DS11)</f>
        <v>0</v>
      </c>
      <c r="CN11" s="62">
        <f>IF(DT11=0,0,AF11/(1+Vychodiská!$C$178)^'komunálny odpad'!DT11)</f>
        <v>0</v>
      </c>
      <c r="CO11" s="62">
        <f>IF(DU11=0,0,AG11/(1+Vychodiská!$C$178)^'komunálny odpad'!DU11)</f>
        <v>0</v>
      </c>
      <c r="CP11" s="62">
        <f>IF(DV11=0,0,AH11/(1+Vychodiská!$C$178)^'komunálny odpad'!DV11)</f>
        <v>0</v>
      </c>
      <c r="CQ11" s="62">
        <f>IF(DW11=0,0,AI11/(1+Vychodiská!$C$178)^'komunálny odpad'!DW11)</f>
        <v>0</v>
      </c>
      <c r="CR11" s="63">
        <f>IF(DX11=0,0,AJ11/(1+Vychodiská!$C$178)^'komunálny odpad'!DX11)</f>
        <v>0</v>
      </c>
      <c r="CS11" s="66">
        <f t="shared" si="4"/>
        <v>0</v>
      </c>
      <c r="CT11" s="62"/>
      <c r="CU11" s="67">
        <f t="shared" si="0"/>
        <v>3</v>
      </c>
      <c r="CV11" s="67">
        <f t="shared" ref="CV11:DX11" si="11">IF(CU11=0,0,IF(CV$2&gt;$D11,0,CU11+1))</f>
        <v>4</v>
      </c>
      <c r="CW11" s="67">
        <f t="shared" si="11"/>
        <v>5</v>
      </c>
      <c r="CX11" s="67">
        <f t="shared" si="11"/>
        <v>6</v>
      </c>
      <c r="CY11" s="67">
        <f t="shared" si="11"/>
        <v>7</v>
      </c>
      <c r="CZ11" s="67">
        <f t="shared" si="11"/>
        <v>8</v>
      </c>
      <c r="DA11" s="67">
        <f t="shared" si="11"/>
        <v>9</v>
      </c>
      <c r="DB11" s="67">
        <f t="shared" si="11"/>
        <v>10</v>
      </c>
      <c r="DC11" s="67">
        <f t="shared" si="11"/>
        <v>11</v>
      </c>
      <c r="DD11" s="67">
        <f t="shared" si="11"/>
        <v>12</v>
      </c>
      <c r="DE11" s="67">
        <f t="shared" si="11"/>
        <v>13</v>
      </c>
      <c r="DF11" s="67">
        <f t="shared" si="11"/>
        <v>14</v>
      </c>
      <c r="DG11" s="67">
        <f t="shared" si="11"/>
        <v>15</v>
      </c>
      <c r="DH11" s="67">
        <f t="shared" si="11"/>
        <v>16</v>
      </c>
      <c r="DI11" s="67">
        <f t="shared" si="11"/>
        <v>17</v>
      </c>
      <c r="DJ11" s="67">
        <f t="shared" si="11"/>
        <v>18</v>
      </c>
      <c r="DK11" s="67">
        <f t="shared" si="11"/>
        <v>19</v>
      </c>
      <c r="DL11" s="67">
        <f t="shared" si="11"/>
        <v>20</v>
      </c>
      <c r="DM11" s="67">
        <f t="shared" si="11"/>
        <v>21</v>
      </c>
      <c r="DN11" s="67">
        <f t="shared" si="11"/>
        <v>22</v>
      </c>
      <c r="DO11" s="67">
        <f t="shared" si="11"/>
        <v>0</v>
      </c>
      <c r="DP11" s="67">
        <f t="shared" si="11"/>
        <v>0</v>
      </c>
      <c r="DQ11" s="67">
        <f t="shared" si="11"/>
        <v>0</v>
      </c>
      <c r="DR11" s="67">
        <f t="shared" si="11"/>
        <v>0</v>
      </c>
      <c r="DS11" s="67">
        <f t="shared" si="11"/>
        <v>0</v>
      </c>
      <c r="DT11" s="67">
        <f t="shared" si="11"/>
        <v>0</v>
      </c>
      <c r="DU11" s="67">
        <f t="shared" si="11"/>
        <v>0</v>
      </c>
      <c r="DV11" s="67">
        <f t="shared" si="11"/>
        <v>0</v>
      </c>
      <c r="DW11" s="67">
        <f t="shared" si="11"/>
        <v>0</v>
      </c>
      <c r="DX11" s="68">
        <f t="shared" si="11"/>
        <v>0</v>
      </c>
    </row>
    <row r="12" spans="1:128" s="69" customFormat="1" ht="31" customHeight="1" x14ac:dyDescent="0.35">
      <c r="A12" s="59">
        <f>Investície!A12</f>
        <v>10</v>
      </c>
      <c r="B12" s="60" t="str">
        <f>Investície!B12</f>
        <v>MHTH, a.s. - závod Košice</v>
      </c>
      <c r="C12" s="60" t="str">
        <f>Investície!C12</f>
        <v>2. časť  - Modernizácia nadzemných častí primárnych napájačov SCZT</v>
      </c>
      <c r="D12" s="61">
        <f>INDEX(Data!$M:$M,MATCH('komunálny odpad'!A12,Data!$A:$A,0))</f>
        <v>20</v>
      </c>
      <c r="E12" s="61" t="str">
        <f>INDEX(Data!$J:$J,MATCH('komunálny odpad'!A12,Data!$A:$A,0))</f>
        <v>2024 - 2025</v>
      </c>
      <c r="F12" s="63">
        <f>INDEX(Data!$W:$W,MATCH('komunálny odpad'!A12,Data!$A:$A,0))</f>
        <v>0</v>
      </c>
      <c r="G12" s="62">
        <f>$F12*Vychodiská!$C$43</f>
        <v>0</v>
      </c>
      <c r="H12" s="62">
        <f>$F12*Vychodiská!$C$43</f>
        <v>0</v>
      </c>
      <c r="I12" s="62">
        <f>$F12*Vychodiská!$C$43</f>
        <v>0</v>
      </c>
      <c r="J12" s="62">
        <f>$F12*Vychodiská!$C$43</f>
        <v>0</v>
      </c>
      <c r="K12" s="62">
        <f>$F12*Vychodiská!$C$43</f>
        <v>0</v>
      </c>
      <c r="L12" s="62">
        <f>$F12*Vychodiská!$C$43</f>
        <v>0</v>
      </c>
      <c r="M12" s="62">
        <f>$F12*Vychodiská!$C$43</f>
        <v>0</v>
      </c>
      <c r="N12" s="62">
        <f>$F12*Vychodiská!$C$43</f>
        <v>0</v>
      </c>
      <c r="O12" s="62">
        <f>$F12*Vychodiská!$C$43</f>
        <v>0</v>
      </c>
      <c r="P12" s="62">
        <f>$F12*Vychodiská!$C$43</f>
        <v>0</v>
      </c>
      <c r="Q12" s="62">
        <f>$F12*Vychodiská!$C$43</f>
        <v>0</v>
      </c>
      <c r="R12" s="62">
        <f>$F12*Vychodiská!$C$43</f>
        <v>0</v>
      </c>
      <c r="S12" s="62">
        <f>$F12*Vychodiská!$C$43</f>
        <v>0</v>
      </c>
      <c r="T12" s="62">
        <f>$F12*Vychodiská!$C$43</f>
        <v>0</v>
      </c>
      <c r="U12" s="62">
        <f>$F12*Vychodiská!$C$43</f>
        <v>0</v>
      </c>
      <c r="V12" s="62">
        <f>$F12*Vychodiská!$C$43</f>
        <v>0</v>
      </c>
      <c r="W12" s="62">
        <f>$F12*Vychodiská!$C$43</f>
        <v>0</v>
      </c>
      <c r="X12" s="62">
        <f>$F12*Vychodiská!$C$43</f>
        <v>0</v>
      </c>
      <c r="Y12" s="62">
        <f>$F12*Vychodiská!$C$43</f>
        <v>0</v>
      </c>
      <c r="Z12" s="62">
        <f>$F12*Vychodiská!$C$43</f>
        <v>0</v>
      </c>
      <c r="AA12" s="62">
        <f>$F12*Vychodiská!$C$43</f>
        <v>0</v>
      </c>
      <c r="AB12" s="62">
        <f>$F12*Vychodiská!$C$43</f>
        <v>0</v>
      </c>
      <c r="AC12" s="62">
        <f>$F12*Vychodiská!$C$43</f>
        <v>0</v>
      </c>
      <c r="AD12" s="62">
        <f>$F12*Vychodiská!$C$43</f>
        <v>0</v>
      </c>
      <c r="AE12" s="62">
        <f>$F12*Vychodiská!$C$43</f>
        <v>0</v>
      </c>
      <c r="AF12" s="62">
        <f>$F12*Vychodiská!$C$43</f>
        <v>0</v>
      </c>
      <c r="AG12" s="62">
        <f>$F12*Vychodiská!$C$43</f>
        <v>0</v>
      </c>
      <c r="AH12" s="62">
        <f>$F12*Vychodiská!$C$43</f>
        <v>0</v>
      </c>
      <c r="AI12" s="62">
        <f>$F12*Vychodiská!$C$43</f>
        <v>0</v>
      </c>
      <c r="AJ12" s="63">
        <f>$F12*Vychodiská!$C$43</f>
        <v>0</v>
      </c>
      <c r="AK12" s="62">
        <f t="shared" si="2"/>
        <v>0</v>
      </c>
      <c r="AL12" s="62">
        <f>SUM($G12:H12)</f>
        <v>0</v>
      </c>
      <c r="AM12" s="62">
        <f>SUM($G12:I12)</f>
        <v>0</v>
      </c>
      <c r="AN12" s="62">
        <f>SUM($G12:J12)</f>
        <v>0</v>
      </c>
      <c r="AO12" s="62">
        <f>SUM($G12:K12)</f>
        <v>0</v>
      </c>
      <c r="AP12" s="62">
        <f>SUM($G12:L12)</f>
        <v>0</v>
      </c>
      <c r="AQ12" s="62">
        <f>SUM($G12:M12)</f>
        <v>0</v>
      </c>
      <c r="AR12" s="62">
        <f>SUM($G12:N12)</f>
        <v>0</v>
      </c>
      <c r="AS12" s="62">
        <f>SUM($G12:O12)</f>
        <v>0</v>
      </c>
      <c r="AT12" s="62">
        <f>SUM($G12:P12)</f>
        <v>0</v>
      </c>
      <c r="AU12" s="62">
        <f>SUM($G12:Q12)</f>
        <v>0</v>
      </c>
      <c r="AV12" s="62">
        <f>SUM($G12:R12)</f>
        <v>0</v>
      </c>
      <c r="AW12" s="62">
        <f>SUM($G12:S12)</f>
        <v>0</v>
      </c>
      <c r="AX12" s="62">
        <f>SUM($G12:T12)</f>
        <v>0</v>
      </c>
      <c r="AY12" s="62">
        <f>SUM($G12:U12)</f>
        <v>0</v>
      </c>
      <c r="AZ12" s="62">
        <f>SUM($G12:V12)</f>
        <v>0</v>
      </c>
      <c r="BA12" s="62">
        <f>SUM($G12:W12)</f>
        <v>0</v>
      </c>
      <c r="BB12" s="62">
        <f>SUM($G12:X12)</f>
        <v>0</v>
      </c>
      <c r="BC12" s="62">
        <f>SUM($G12:Y12)</f>
        <v>0</v>
      </c>
      <c r="BD12" s="62">
        <f>SUM($G12:Z12)</f>
        <v>0</v>
      </c>
      <c r="BE12" s="62">
        <f>SUM($G12:AA12)</f>
        <v>0</v>
      </c>
      <c r="BF12" s="62">
        <f>SUM($G12:AB12)</f>
        <v>0</v>
      </c>
      <c r="BG12" s="62">
        <f>SUM($G12:AC12)</f>
        <v>0</v>
      </c>
      <c r="BH12" s="62">
        <f>SUM($G12:AD12)</f>
        <v>0</v>
      </c>
      <c r="BI12" s="62">
        <f>SUM($G12:AE12)</f>
        <v>0</v>
      </c>
      <c r="BJ12" s="62">
        <f>SUM($G12:AF12)</f>
        <v>0</v>
      </c>
      <c r="BK12" s="62">
        <f>SUM($G12:AG12)</f>
        <v>0</v>
      </c>
      <c r="BL12" s="62">
        <f>SUM($G12:AH12)</f>
        <v>0</v>
      </c>
      <c r="BM12" s="62">
        <f>SUM($G12:AI12)</f>
        <v>0</v>
      </c>
      <c r="BN12" s="63">
        <f>SUM($G12:AJ12)</f>
        <v>0</v>
      </c>
      <c r="BO12" s="65">
        <f>IF(CU12=0,0,G12/(1+Vychodiská!$C$178)^'komunálny odpad'!CU12)</f>
        <v>0</v>
      </c>
      <c r="BP12" s="62">
        <f>IF(CV12=0,0,H12/(1+Vychodiská!$C$178)^'komunálny odpad'!CV12)</f>
        <v>0</v>
      </c>
      <c r="BQ12" s="62">
        <f>IF(CW12=0,0,I12/(1+Vychodiská!$C$178)^'komunálny odpad'!CW12)</f>
        <v>0</v>
      </c>
      <c r="BR12" s="62">
        <f>IF(CX12=0,0,J12/(1+Vychodiská!$C$178)^'komunálny odpad'!CX12)</f>
        <v>0</v>
      </c>
      <c r="BS12" s="62">
        <f>IF(CY12=0,0,K12/(1+Vychodiská!$C$178)^'komunálny odpad'!CY12)</f>
        <v>0</v>
      </c>
      <c r="BT12" s="62">
        <f>IF(CZ12=0,0,L12/(1+Vychodiská!$C$178)^'komunálny odpad'!CZ12)</f>
        <v>0</v>
      </c>
      <c r="BU12" s="62">
        <f>IF(DA12=0,0,M12/(1+Vychodiská!$C$178)^'komunálny odpad'!DA12)</f>
        <v>0</v>
      </c>
      <c r="BV12" s="62">
        <f>IF(DB12=0,0,N12/(1+Vychodiská!$C$178)^'komunálny odpad'!DB12)</f>
        <v>0</v>
      </c>
      <c r="BW12" s="62">
        <f>IF(DC12=0,0,O12/(1+Vychodiská!$C$178)^'komunálny odpad'!DC12)</f>
        <v>0</v>
      </c>
      <c r="BX12" s="62">
        <f>IF(DD12=0,0,P12/(1+Vychodiská!$C$178)^'komunálny odpad'!DD12)</f>
        <v>0</v>
      </c>
      <c r="BY12" s="62">
        <f>IF(DE12=0,0,Q12/(1+Vychodiská!$C$178)^'komunálny odpad'!DE12)</f>
        <v>0</v>
      </c>
      <c r="BZ12" s="62">
        <f>IF(DF12=0,0,R12/(1+Vychodiská!$C$178)^'komunálny odpad'!DF12)</f>
        <v>0</v>
      </c>
      <c r="CA12" s="62">
        <f>IF(DG12=0,0,S12/(1+Vychodiská!$C$178)^'komunálny odpad'!DG12)</f>
        <v>0</v>
      </c>
      <c r="CB12" s="62">
        <f>IF(DH12=0,0,T12/(1+Vychodiská!$C$178)^'komunálny odpad'!DH12)</f>
        <v>0</v>
      </c>
      <c r="CC12" s="62">
        <f>IF(DI12=0,0,U12/(1+Vychodiská!$C$178)^'komunálny odpad'!DI12)</f>
        <v>0</v>
      </c>
      <c r="CD12" s="62">
        <f>IF(DJ12=0,0,V12/(1+Vychodiská!$C$178)^'komunálny odpad'!DJ12)</f>
        <v>0</v>
      </c>
      <c r="CE12" s="62">
        <f>IF(DK12=0,0,W12/(1+Vychodiská!$C$178)^'komunálny odpad'!DK12)</f>
        <v>0</v>
      </c>
      <c r="CF12" s="62">
        <f>IF(DL12=0,0,X12/(1+Vychodiská!$C$178)^'komunálny odpad'!DL12)</f>
        <v>0</v>
      </c>
      <c r="CG12" s="62">
        <f>IF(DM12=0,0,Y12/(1+Vychodiská!$C$178)^'komunálny odpad'!DM12)</f>
        <v>0</v>
      </c>
      <c r="CH12" s="62">
        <f>IF(DN12=0,0,Z12/(1+Vychodiská!$C$178)^'komunálny odpad'!DN12)</f>
        <v>0</v>
      </c>
      <c r="CI12" s="62">
        <f>IF(DO12=0,0,AA12/(1+Vychodiská!$C$178)^'komunálny odpad'!DO12)</f>
        <v>0</v>
      </c>
      <c r="CJ12" s="62">
        <f>IF(DP12=0,0,AB12/(1+Vychodiská!$C$178)^'komunálny odpad'!DP12)</f>
        <v>0</v>
      </c>
      <c r="CK12" s="62">
        <f>IF(DQ12=0,0,AC12/(1+Vychodiská!$C$178)^'komunálny odpad'!DQ12)</f>
        <v>0</v>
      </c>
      <c r="CL12" s="62">
        <f>IF(DR12=0,0,AD12/(1+Vychodiská!$C$178)^'komunálny odpad'!DR12)</f>
        <v>0</v>
      </c>
      <c r="CM12" s="62">
        <f>IF(DS12=0,0,AE12/(1+Vychodiská!$C$178)^'komunálny odpad'!DS12)</f>
        <v>0</v>
      </c>
      <c r="CN12" s="62">
        <f>IF(DT12=0,0,AF12/(1+Vychodiská!$C$178)^'komunálny odpad'!DT12)</f>
        <v>0</v>
      </c>
      <c r="CO12" s="62">
        <f>IF(DU12=0,0,AG12/(1+Vychodiská!$C$178)^'komunálny odpad'!DU12)</f>
        <v>0</v>
      </c>
      <c r="CP12" s="62">
        <f>IF(DV12=0,0,AH12/(1+Vychodiská!$C$178)^'komunálny odpad'!DV12)</f>
        <v>0</v>
      </c>
      <c r="CQ12" s="62">
        <f>IF(DW12=0,0,AI12/(1+Vychodiská!$C$178)^'komunálny odpad'!DW12)</f>
        <v>0</v>
      </c>
      <c r="CR12" s="63">
        <f>IF(DX12=0,0,AJ12/(1+Vychodiská!$C$178)^'komunálny odpad'!DX12)</f>
        <v>0</v>
      </c>
      <c r="CS12" s="66">
        <f t="shared" si="4"/>
        <v>0</v>
      </c>
      <c r="CT12" s="62"/>
      <c r="CU12" s="67">
        <f t="shared" si="0"/>
        <v>3</v>
      </c>
      <c r="CV12" s="67">
        <f t="shared" ref="CV12:DX12" si="12">IF(CU12=0,0,IF(CV$2&gt;$D12,0,CU12+1))</f>
        <v>4</v>
      </c>
      <c r="CW12" s="67">
        <f t="shared" si="12"/>
        <v>5</v>
      </c>
      <c r="CX12" s="67">
        <f t="shared" si="12"/>
        <v>6</v>
      </c>
      <c r="CY12" s="67">
        <f t="shared" si="12"/>
        <v>7</v>
      </c>
      <c r="CZ12" s="67">
        <f t="shared" si="12"/>
        <v>8</v>
      </c>
      <c r="DA12" s="67">
        <f t="shared" si="12"/>
        <v>9</v>
      </c>
      <c r="DB12" s="67">
        <f t="shared" si="12"/>
        <v>10</v>
      </c>
      <c r="DC12" s="67">
        <f t="shared" si="12"/>
        <v>11</v>
      </c>
      <c r="DD12" s="67">
        <f t="shared" si="12"/>
        <v>12</v>
      </c>
      <c r="DE12" s="67">
        <f t="shared" si="12"/>
        <v>13</v>
      </c>
      <c r="DF12" s="67">
        <f t="shared" si="12"/>
        <v>14</v>
      </c>
      <c r="DG12" s="67">
        <f t="shared" si="12"/>
        <v>15</v>
      </c>
      <c r="DH12" s="67">
        <f t="shared" si="12"/>
        <v>16</v>
      </c>
      <c r="DI12" s="67">
        <f t="shared" si="12"/>
        <v>17</v>
      </c>
      <c r="DJ12" s="67">
        <f t="shared" si="12"/>
        <v>18</v>
      </c>
      <c r="DK12" s="67">
        <f t="shared" si="12"/>
        <v>19</v>
      </c>
      <c r="DL12" s="67">
        <f t="shared" si="12"/>
        <v>20</v>
      </c>
      <c r="DM12" s="67">
        <f t="shared" si="12"/>
        <v>21</v>
      </c>
      <c r="DN12" s="67">
        <f t="shared" si="12"/>
        <v>22</v>
      </c>
      <c r="DO12" s="67">
        <f t="shared" si="12"/>
        <v>0</v>
      </c>
      <c r="DP12" s="67">
        <f t="shared" si="12"/>
        <v>0</v>
      </c>
      <c r="DQ12" s="67">
        <f t="shared" si="12"/>
        <v>0</v>
      </c>
      <c r="DR12" s="67">
        <f t="shared" si="12"/>
        <v>0</v>
      </c>
      <c r="DS12" s="67">
        <f t="shared" si="12"/>
        <v>0</v>
      </c>
      <c r="DT12" s="67">
        <f t="shared" si="12"/>
        <v>0</v>
      </c>
      <c r="DU12" s="67">
        <f t="shared" si="12"/>
        <v>0</v>
      </c>
      <c r="DV12" s="67">
        <f t="shared" si="12"/>
        <v>0</v>
      </c>
      <c r="DW12" s="67">
        <f t="shared" si="12"/>
        <v>0</v>
      </c>
      <c r="DX12" s="68">
        <f t="shared" si="12"/>
        <v>0</v>
      </c>
    </row>
    <row r="13" spans="1:128" s="69" customFormat="1" ht="31" customHeight="1" x14ac:dyDescent="0.35">
      <c r="A13" s="59">
        <f>Investície!A13</f>
        <v>11</v>
      </c>
      <c r="B13" s="60" t="str">
        <f>Investície!B13</f>
        <v>MHTH, a.s. - závod Košice</v>
      </c>
      <c r="C13" s="60" t="str">
        <f>Investície!C13</f>
        <v>Využitie geotermálnej energie v Košickej kotline</v>
      </c>
      <c r="D13" s="61">
        <f>INDEX(Data!$M:$M,MATCH('komunálny odpad'!A13,Data!$A:$A,0))</f>
        <v>40</v>
      </c>
      <c r="E13" s="61" t="str">
        <f>INDEX(Data!$J:$J,MATCH('komunálny odpad'!A13,Data!$A:$A,0))</f>
        <v>2022-2028</v>
      </c>
      <c r="F13" s="63">
        <f>INDEX(Data!$W:$W,MATCH('komunálny odpad'!A13,Data!$A:$A,0))</f>
        <v>0</v>
      </c>
      <c r="G13" s="62">
        <f>$F13*Vychodiská!$C$43</f>
        <v>0</v>
      </c>
      <c r="H13" s="62">
        <f>$F13*Vychodiská!$C$43</f>
        <v>0</v>
      </c>
      <c r="I13" s="62">
        <f>$F13*Vychodiská!$C$43</f>
        <v>0</v>
      </c>
      <c r="J13" s="62">
        <f>$F13*Vychodiská!$C$43</f>
        <v>0</v>
      </c>
      <c r="K13" s="62">
        <f>$F13*Vychodiská!$C$43</f>
        <v>0</v>
      </c>
      <c r="L13" s="62">
        <f>$F13*Vychodiská!$C$43</f>
        <v>0</v>
      </c>
      <c r="M13" s="62">
        <f>$F13*Vychodiská!$C$43</f>
        <v>0</v>
      </c>
      <c r="N13" s="62">
        <f>$F13*Vychodiská!$C$43</f>
        <v>0</v>
      </c>
      <c r="O13" s="62">
        <f>$F13*Vychodiská!$C$43</f>
        <v>0</v>
      </c>
      <c r="P13" s="62">
        <f>$F13*Vychodiská!$C$43</f>
        <v>0</v>
      </c>
      <c r="Q13" s="62">
        <f>$F13*Vychodiská!$C$43</f>
        <v>0</v>
      </c>
      <c r="R13" s="62">
        <f>$F13*Vychodiská!$C$43</f>
        <v>0</v>
      </c>
      <c r="S13" s="62">
        <f>$F13*Vychodiská!$C$43</f>
        <v>0</v>
      </c>
      <c r="T13" s="62">
        <f>$F13*Vychodiská!$C$43</f>
        <v>0</v>
      </c>
      <c r="U13" s="62">
        <f>$F13*Vychodiská!$C$43</f>
        <v>0</v>
      </c>
      <c r="V13" s="62">
        <f>$F13*Vychodiská!$C$43</f>
        <v>0</v>
      </c>
      <c r="W13" s="62">
        <f>$F13*Vychodiská!$C$43</f>
        <v>0</v>
      </c>
      <c r="X13" s="62">
        <f>$F13*Vychodiská!$C$43</f>
        <v>0</v>
      </c>
      <c r="Y13" s="62">
        <f>$F13*Vychodiská!$C$43</f>
        <v>0</v>
      </c>
      <c r="Z13" s="62">
        <f>$F13*Vychodiská!$C$43</f>
        <v>0</v>
      </c>
      <c r="AA13" s="62">
        <f>$F13*Vychodiská!$C$43</f>
        <v>0</v>
      </c>
      <c r="AB13" s="62">
        <f>$F13*Vychodiská!$C$43</f>
        <v>0</v>
      </c>
      <c r="AC13" s="62">
        <f>$F13*Vychodiská!$C$43</f>
        <v>0</v>
      </c>
      <c r="AD13" s="62">
        <f>$F13*Vychodiská!$C$43</f>
        <v>0</v>
      </c>
      <c r="AE13" s="62">
        <f>$F13*Vychodiská!$C$43</f>
        <v>0</v>
      </c>
      <c r="AF13" s="62">
        <f>$F13*Vychodiská!$C$43</f>
        <v>0</v>
      </c>
      <c r="AG13" s="62">
        <f>$F13*Vychodiská!$C$43</f>
        <v>0</v>
      </c>
      <c r="AH13" s="62">
        <f>$F13*Vychodiská!$C$43</f>
        <v>0</v>
      </c>
      <c r="AI13" s="62">
        <f>$F13*Vychodiská!$C$43</f>
        <v>0</v>
      </c>
      <c r="AJ13" s="63">
        <f>$F13*Vychodiská!$C$43</f>
        <v>0</v>
      </c>
      <c r="AK13" s="62">
        <f t="shared" si="2"/>
        <v>0</v>
      </c>
      <c r="AL13" s="62">
        <f>SUM($G13:H13)</f>
        <v>0</v>
      </c>
      <c r="AM13" s="62">
        <f>SUM($G13:I13)</f>
        <v>0</v>
      </c>
      <c r="AN13" s="62">
        <f>SUM($G13:J13)</f>
        <v>0</v>
      </c>
      <c r="AO13" s="62">
        <f>SUM($G13:K13)</f>
        <v>0</v>
      </c>
      <c r="AP13" s="62">
        <f>SUM($G13:L13)</f>
        <v>0</v>
      </c>
      <c r="AQ13" s="62">
        <f>SUM($G13:M13)</f>
        <v>0</v>
      </c>
      <c r="AR13" s="62">
        <f>SUM($G13:N13)</f>
        <v>0</v>
      </c>
      <c r="AS13" s="62">
        <f>SUM($G13:O13)</f>
        <v>0</v>
      </c>
      <c r="AT13" s="62">
        <f>SUM($G13:P13)</f>
        <v>0</v>
      </c>
      <c r="AU13" s="62">
        <f>SUM($G13:Q13)</f>
        <v>0</v>
      </c>
      <c r="AV13" s="62">
        <f>SUM($G13:R13)</f>
        <v>0</v>
      </c>
      <c r="AW13" s="62">
        <f>SUM($G13:S13)</f>
        <v>0</v>
      </c>
      <c r="AX13" s="62">
        <f>SUM($G13:T13)</f>
        <v>0</v>
      </c>
      <c r="AY13" s="62">
        <f>SUM($G13:U13)</f>
        <v>0</v>
      </c>
      <c r="AZ13" s="62">
        <f>SUM($G13:V13)</f>
        <v>0</v>
      </c>
      <c r="BA13" s="62">
        <f>SUM($G13:W13)</f>
        <v>0</v>
      </c>
      <c r="BB13" s="62">
        <f>SUM($G13:X13)</f>
        <v>0</v>
      </c>
      <c r="BC13" s="62">
        <f>SUM($G13:Y13)</f>
        <v>0</v>
      </c>
      <c r="BD13" s="62">
        <f>SUM($G13:Z13)</f>
        <v>0</v>
      </c>
      <c r="BE13" s="62">
        <f>SUM($G13:AA13)</f>
        <v>0</v>
      </c>
      <c r="BF13" s="62">
        <f>SUM($G13:AB13)</f>
        <v>0</v>
      </c>
      <c r="BG13" s="62">
        <f>SUM($G13:AC13)</f>
        <v>0</v>
      </c>
      <c r="BH13" s="62">
        <f>SUM($G13:AD13)</f>
        <v>0</v>
      </c>
      <c r="BI13" s="62">
        <f>SUM($G13:AE13)</f>
        <v>0</v>
      </c>
      <c r="BJ13" s="62">
        <f>SUM($G13:AF13)</f>
        <v>0</v>
      </c>
      <c r="BK13" s="62">
        <f>SUM($G13:AG13)</f>
        <v>0</v>
      </c>
      <c r="BL13" s="62">
        <f>SUM($G13:AH13)</f>
        <v>0</v>
      </c>
      <c r="BM13" s="62">
        <f>SUM($G13:AI13)</f>
        <v>0</v>
      </c>
      <c r="BN13" s="63">
        <f>SUM($G13:AJ13)</f>
        <v>0</v>
      </c>
      <c r="BO13" s="65">
        <f>IF(CU13=0,0,G13/(1+Vychodiská!$C$178)^'komunálny odpad'!CU13)</f>
        <v>0</v>
      </c>
      <c r="BP13" s="62">
        <f>IF(CV13=0,0,H13/(1+Vychodiská!$C$178)^'komunálny odpad'!CV13)</f>
        <v>0</v>
      </c>
      <c r="BQ13" s="62">
        <f>IF(CW13=0,0,I13/(1+Vychodiská!$C$178)^'komunálny odpad'!CW13)</f>
        <v>0</v>
      </c>
      <c r="BR13" s="62">
        <f>IF(CX13=0,0,J13/(1+Vychodiská!$C$178)^'komunálny odpad'!CX13)</f>
        <v>0</v>
      </c>
      <c r="BS13" s="62">
        <f>IF(CY13=0,0,K13/(1+Vychodiská!$C$178)^'komunálny odpad'!CY13)</f>
        <v>0</v>
      </c>
      <c r="BT13" s="62">
        <f>IF(CZ13=0,0,L13/(1+Vychodiská!$C$178)^'komunálny odpad'!CZ13)</f>
        <v>0</v>
      </c>
      <c r="BU13" s="62">
        <f>IF(DA13=0,0,M13/(1+Vychodiská!$C$178)^'komunálny odpad'!DA13)</f>
        <v>0</v>
      </c>
      <c r="BV13" s="62">
        <f>IF(DB13=0,0,N13/(1+Vychodiská!$C$178)^'komunálny odpad'!DB13)</f>
        <v>0</v>
      </c>
      <c r="BW13" s="62">
        <f>IF(DC13=0,0,O13/(1+Vychodiská!$C$178)^'komunálny odpad'!DC13)</f>
        <v>0</v>
      </c>
      <c r="BX13" s="62">
        <f>IF(DD13=0,0,P13/(1+Vychodiská!$C$178)^'komunálny odpad'!DD13)</f>
        <v>0</v>
      </c>
      <c r="BY13" s="62">
        <f>IF(DE13=0,0,Q13/(1+Vychodiská!$C$178)^'komunálny odpad'!DE13)</f>
        <v>0</v>
      </c>
      <c r="BZ13" s="62">
        <f>IF(DF13=0,0,R13/(1+Vychodiská!$C$178)^'komunálny odpad'!DF13)</f>
        <v>0</v>
      </c>
      <c r="CA13" s="62">
        <f>IF(DG13=0,0,S13/(1+Vychodiská!$C$178)^'komunálny odpad'!DG13)</f>
        <v>0</v>
      </c>
      <c r="CB13" s="62">
        <f>IF(DH13=0,0,T13/(1+Vychodiská!$C$178)^'komunálny odpad'!DH13)</f>
        <v>0</v>
      </c>
      <c r="CC13" s="62">
        <f>IF(DI13=0,0,U13/(1+Vychodiská!$C$178)^'komunálny odpad'!DI13)</f>
        <v>0</v>
      </c>
      <c r="CD13" s="62">
        <f>IF(DJ13=0,0,V13/(1+Vychodiská!$C$178)^'komunálny odpad'!DJ13)</f>
        <v>0</v>
      </c>
      <c r="CE13" s="62">
        <f>IF(DK13=0,0,W13/(1+Vychodiská!$C$178)^'komunálny odpad'!DK13)</f>
        <v>0</v>
      </c>
      <c r="CF13" s="62">
        <f>IF(DL13=0,0,X13/(1+Vychodiská!$C$178)^'komunálny odpad'!DL13)</f>
        <v>0</v>
      </c>
      <c r="CG13" s="62">
        <f>IF(DM13=0,0,Y13/(1+Vychodiská!$C$178)^'komunálny odpad'!DM13)</f>
        <v>0</v>
      </c>
      <c r="CH13" s="62">
        <f>IF(DN13=0,0,Z13/(1+Vychodiská!$C$178)^'komunálny odpad'!DN13)</f>
        <v>0</v>
      </c>
      <c r="CI13" s="62">
        <f>IF(DO13=0,0,AA13/(1+Vychodiská!$C$178)^'komunálny odpad'!DO13)</f>
        <v>0</v>
      </c>
      <c r="CJ13" s="62">
        <f>IF(DP13=0,0,AB13/(1+Vychodiská!$C$178)^'komunálny odpad'!DP13)</f>
        <v>0</v>
      </c>
      <c r="CK13" s="62">
        <f>IF(DQ13=0,0,AC13/(1+Vychodiská!$C$178)^'komunálny odpad'!DQ13)</f>
        <v>0</v>
      </c>
      <c r="CL13" s="62">
        <f>IF(DR13=0,0,AD13/(1+Vychodiská!$C$178)^'komunálny odpad'!DR13)</f>
        <v>0</v>
      </c>
      <c r="CM13" s="62">
        <f>IF(DS13=0,0,AE13/(1+Vychodiská!$C$178)^'komunálny odpad'!DS13)</f>
        <v>0</v>
      </c>
      <c r="CN13" s="62">
        <f>IF(DT13=0,0,AF13/(1+Vychodiská!$C$178)^'komunálny odpad'!DT13)</f>
        <v>0</v>
      </c>
      <c r="CO13" s="62">
        <f>IF(DU13=0,0,AG13/(1+Vychodiská!$C$178)^'komunálny odpad'!DU13)</f>
        <v>0</v>
      </c>
      <c r="CP13" s="62">
        <f>IF(DV13=0,0,AH13/(1+Vychodiská!$C$178)^'komunálny odpad'!DV13)</f>
        <v>0</v>
      </c>
      <c r="CQ13" s="62">
        <f>IF(DW13=0,0,AI13/(1+Vychodiská!$C$178)^'komunálny odpad'!DW13)</f>
        <v>0</v>
      </c>
      <c r="CR13" s="63">
        <f>IF(DX13=0,0,AJ13/(1+Vychodiská!$C$178)^'komunálny odpad'!DX13)</f>
        <v>0</v>
      </c>
      <c r="CS13" s="66">
        <f t="shared" si="4"/>
        <v>0</v>
      </c>
      <c r="CT13" s="62"/>
      <c r="CU13" s="67">
        <f t="shared" si="0"/>
        <v>8</v>
      </c>
      <c r="CV13" s="67">
        <f t="shared" ref="CV13:DX13" si="13">IF(CU13=0,0,IF(CV$2&gt;$D13,0,CU13+1))</f>
        <v>9</v>
      </c>
      <c r="CW13" s="67">
        <f t="shared" si="13"/>
        <v>10</v>
      </c>
      <c r="CX13" s="67">
        <f t="shared" si="13"/>
        <v>11</v>
      </c>
      <c r="CY13" s="67">
        <f t="shared" si="13"/>
        <v>12</v>
      </c>
      <c r="CZ13" s="67">
        <f t="shared" si="13"/>
        <v>13</v>
      </c>
      <c r="DA13" s="67">
        <f t="shared" si="13"/>
        <v>14</v>
      </c>
      <c r="DB13" s="67">
        <f t="shared" si="13"/>
        <v>15</v>
      </c>
      <c r="DC13" s="67">
        <f t="shared" si="13"/>
        <v>16</v>
      </c>
      <c r="DD13" s="67">
        <f t="shared" si="13"/>
        <v>17</v>
      </c>
      <c r="DE13" s="67">
        <f t="shared" si="13"/>
        <v>18</v>
      </c>
      <c r="DF13" s="67">
        <f t="shared" si="13"/>
        <v>19</v>
      </c>
      <c r="DG13" s="67">
        <f t="shared" si="13"/>
        <v>20</v>
      </c>
      <c r="DH13" s="67">
        <f t="shared" si="13"/>
        <v>21</v>
      </c>
      <c r="DI13" s="67">
        <f t="shared" si="13"/>
        <v>22</v>
      </c>
      <c r="DJ13" s="67">
        <f t="shared" si="13"/>
        <v>23</v>
      </c>
      <c r="DK13" s="67">
        <f t="shared" si="13"/>
        <v>24</v>
      </c>
      <c r="DL13" s="67">
        <f t="shared" si="13"/>
        <v>25</v>
      </c>
      <c r="DM13" s="67">
        <f t="shared" si="13"/>
        <v>26</v>
      </c>
      <c r="DN13" s="67">
        <f t="shared" si="13"/>
        <v>27</v>
      </c>
      <c r="DO13" s="67">
        <f t="shared" si="13"/>
        <v>28</v>
      </c>
      <c r="DP13" s="67">
        <f t="shared" si="13"/>
        <v>29</v>
      </c>
      <c r="DQ13" s="67">
        <f t="shared" si="13"/>
        <v>30</v>
      </c>
      <c r="DR13" s="67">
        <f t="shared" si="13"/>
        <v>31</v>
      </c>
      <c r="DS13" s="67">
        <f t="shared" si="13"/>
        <v>32</v>
      </c>
      <c r="DT13" s="67">
        <f t="shared" si="13"/>
        <v>33</v>
      </c>
      <c r="DU13" s="67">
        <f t="shared" si="13"/>
        <v>34</v>
      </c>
      <c r="DV13" s="67">
        <f t="shared" si="13"/>
        <v>35</v>
      </c>
      <c r="DW13" s="67">
        <f t="shared" si="13"/>
        <v>36</v>
      </c>
      <c r="DX13" s="68">
        <f t="shared" si="13"/>
        <v>37</v>
      </c>
    </row>
    <row r="14" spans="1:128" s="69" customFormat="1" ht="31" customHeight="1" x14ac:dyDescent="0.35">
      <c r="A14" s="59">
        <f>Investície!A14</f>
        <v>12</v>
      </c>
      <c r="B14" s="60" t="str">
        <f>Investície!B14</f>
        <v>MHTH, a.s. - závod Košice</v>
      </c>
      <c r="C14" s="60" t="str">
        <f>Investície!C14</f>
        <v>Akumulácia elektrickej energie (AEE)</v>
      </c>
      <c r="D14" s="61">
        <f>INDEX(Data!$M:$M,MATCH('komunálny odpad'!A14,Data!$A:$A,0))</f>
        <v>15</v>
      </c>
      <c r="E14" s="61" t="str">
        <f>INDEX(Data!$J:$J,MATCH('komunálny odpad'!A14,Data!$A:$A,0))</f>
        <v>2024-2025</v>
      </c>
      <c r="F14" s="63">
        <f>INDEX(Data!$W:$W,MATCH('komunálny odpad'!A14,Data!$A:$A,0))</f>
        <v>0</v>
      </c>
      <c r="G14" s="62">
        <f>$F14*Vychodiská!$C$43</f>
        <v>0</v>
      </c>
      <c r="H14" s="62">
        <f>$F14*Vychodiská!$C$43</f>
        <v>0</v>
      </c>
      <c r="I14" s="62">
        <f>$F14*Vychodiská!$C$43</f>
        <v>0</v>
      </c>
      <c r="J14" s="62">
        <f>$F14*Vychodiská!$C$43</f>
        <v>0</v>
      </c>
      <c r="K14" s="62">
        <f>$F14*Vychodiská!$C$43</f>
        <v>0</v>
      </c>
      <c r="L14" s="62">
        <f>$F14*Vychodiská!$C$43</f>
        <v>0</v>
      </c>
      <c r="M14" s="62">
        <f>$F14*Vychodiská!$C$43</f>
        <v>0</v>
      </c>
      <c r="N14" s="62">
        <f>$F14*Vychodiská!$C$43</f>
        <v>0</v>
      </c>
      <c r="O14" s="62">
        <f>$F14*Vychodiská!$C$43</f>
        <v>0</v>
      </c>
      <c r="P14" s="62">
        <f>$F14*Vychodiská!$C$43</f>
        <v>0</v>
      </c>
      <c r="Q14" s="62">
        <f>$F14*Vychodiská!$C$43</f>
        <v>0</v>
      </c>
      <c r="R14" s="62">
        <f>$F14*Vychodiská!$C$43</f>
        <v>0</v>
      </c>
      <c r="S14" s="62">
        <f>$F14*Vychodiská!$C$43</f>
        <v>0</v>
      </c>
      <c r="T14" s="62">
        <f>$F14*Vychodiská!$C$43</f>
        <v>0</v>
      </c>
      <c r="U14" s="62">
        <f>$F14*Vychodiská!$C$43</f>
        <v>0</v>
      </c>
      <c r="V14" s="62">
        <f>$F14*Vychodiská!$C$43</f>
        <v>0</v>
      </c>
      <c r="W14" s="62">
        <f>$F14*Vychodiská!$C$43</f>
        <v>0</v>
      </c>
      <c r="X14" s="62">
        <f>$F14*Vychodiská!$C$43</f>
        <v>0</v>
      </c>
      <c r="Y14" s="62">
        <f>$F14*Vychodiská!$C$43</f>
        <v>0</v>
      </c>
      <c r="Z14" s="62">
        <f>$F14*Vychodiská!$C$43</f>
        <v>0</v>
      </c>
      <c r="AA14" s="62">
        <f>$F14*Vychodiská!$C$43</f>
        <v>0</v>
      </c>
      <c r="AB14" s="62">
        <f>$F14*Vychodiská!$C$43</f>
        <v>0</v>
      </c>
      <c r="AC14" s="62">
        <f>$F14*Vychodiská!$C$43</f>
        <v>0</v>
      </c>
      <c r="AD14" s="62">
        <f>$F14*Vychodiská!$C$43</f>
        <v>0</v>
      </c>
      <c r="AE14" s="62">
        <f>$F14*Vychodiská!$C$43</f>
        <v>0</v>
      </c>
      <c r="AF14" s="62">
        <f>$F14*Vychodiská!$C$43</f>
        <v>0</v>
      </c>
      <c r="AG14" s="62">
        <f>$F14*Vychodiská!$C$43</f>
        <v>0</v>
      </c>
      <c r="AH14" s="62">
        <f>$F14*Vychodiská!$C$43</f>
        <v>0</v>
      </c>
      <c r="AI14" s="62">
        <f>$F14*Vychodiská!$C$43</f>
        <v>0</v>
      </c>
      <c r="AJ14" s="63">
        <f>$F14*Vychodiská!$C$43</f>
        <v>0</v>
      </c>
      <c r="AK14" s="62">
        <f t="shared" si="2"/>
        <v>0</v>
      </c>
      <c r="AL14" s="62">
        <f>SUM($G14:H14)</f>
        <v>0</v>
      </c>
      <c r="AM14" s="62">
        <f>SUM($G14:I14)</f>
        <v>0</v>
      </c>
      <c r="AN14" s="62">
        <f>SUM($G14:J14)</f>
        <v>0</v>
      </c>
      <c r="AO14" s="62">
        <f>SUM($G14:K14)</f>
        <v>0</v>
      </c>
      <c r="AP14" s="62">
        <f>SUM($G14:L14)</f>
        <v>0</v>
      </c>
      <c r="AQ14" s="62">
        <f>SUM($G14:M14)</f>
        <v>0</v>
      </c>
      <c r="AR14" s="62">
        <f>SUM($G14:N14)</f>
        <v>0</v>
      </c>
      <c r="AS14" s="62">
        <f>SUM($G14:O14)</f>
        <v>0</v>
      </c>
      <c r="AT14" s="62">
        <f>SUM($G14:P14)</f>
        <v>0</v>
      </c>
      <c r="AU14" s="62">
        <f>SUM($G14:Q14)</f>
        <v>0</v>
      </c>
      <c r="AV14" s="62">
        <f>SUM($G14:R14)</f>
        <v>0</v>
      </c>
      <c r="AW14" s="62">
        <f>SUM($G14:S14)</f>
        <v>0</v>
      </c>
      <c r="AX14" s="62">
        <f>SUM($G14:T14)</f>
        <v>0</v>
      </c>
      <c r="AY14" s="62">
        <f>SUM($G14:U14)</f>
        <v>0</v>
      </c>
      <c r="AZ14" s="62">
        <f>SUM($G14:V14)</f>
        <v>0</v>
      </c>
      <c r="BA14" s="62">
        <f>SUM($G14:W14)</f>
        <v>0</v>
      </c>
      <c r="BB14" s="62">
        <f>SUM($G14:X14)</f>
        <v>0</v>
      </c>
      <c r="BC14" s="62">
        <f>SUM($G14:Y14)</f>
        <v>0</v>
      </c>
      <c r="BD14" s="62">
        <f>SUM($G14:Z14)</f>
        <v>0</v>
      </c>
      <c r="BE14" s="62">
        <f>SUM($G14:AA14)</f>
        <v>0</v>
      </c>
      <c r="BF14" s="62">
        <f>SUM($G14:AB14)</f>
        <v>0</v>
      </c>
      <c r="BG14" s="62">
        <f>SUM($G14:AC14)</f>
        <v>0</v>
      </c>
      <c r="BH14" s="62">
        <f>SUM($G14:AD14)</f>
        <v>0</v>
      </c>
      <c r="BI14" s="62">
        <f>SUM($G14:AE14)</f>
        <v>0</v>
      </c>
      <c r="BJ14" s="62">
        <f>SUM($G14:AF14)</f>
        <v>0</v>
      </c>
      <c r="BK14" s="62">
        <f>SUM($G14:AG14)</f>
        <v>0</v>
      </c>
      <c r="BL14" s="62">
        <f>SUM($G14:AH14)</f>
        <v>0</v>
      </c>
      <c r="BM14" s="62">
        <f>SUM($G14:AI14)</f>
        <v>0</v>
      </c>
      <c r="BN14" s="63">
        <f>SUM($G14:AJ14)</f>
        <v>0</v>
      </c>
      <c r="BO14" s="65">
        <f>IF(CU14=0,0,G14/(1+Vychodiská!$C$178)^'komunálny odpad'!CU14)</f>
        <v>0</v>
      </c>
      <c r="BP14" s="62">
        <f>IF(CV14=0,0,H14/(1+Vychodiská!$C$178)^'komunálny odpad'!CV14)</f>
        <v>0</v>
      </c>
      <c r="BQ14" s="62">
        <f>IF(CW14=0,0,I14/(1+Vychodiská!$C$178)^'komunálny odpad'!CW14)</f>
        <v>0</v>
      </c>
      <c r="BR14" s="62">
        <f>IF(CX14=0,0,J14/(1+Vychodiská!$C$178)^'komunálny odpad'!CX14)</f>
        <v>0</v>
      </c>
      <c r="BS14" s="62">
        <f>IF(CY14=0,0,K14/(1+Vychodiská!$C$178)^'komunálny odpad'!CY14)</f>
        <v>0</v>
      </c>
      <c r="BT14" s="62">
        <f>IF(CZ14=0,0,L14/(1+Vychodiská!$C$178)^'komunálny odpad'!CZ14)</f>
        <v>0</v>
      </c>
      <c r="BU14" s="62">
        <f>IF(DA14=0,0,M14/(1+Vychodiská!$C$178)^'komunálny odpad'!DA14)</f>
        <v>0</v>
      </c>
      <c r="BV14" s="62">
        <f>IF(DB14=0,0,N14/(1+Vychodiská!$C$178)^'komunálny odpad'!DB14)</f>
        <v>0</v>
      </c>
      <c r="BW14" s="62">
        <f>IF(DC14=0,0,O14/(1+Vychodiská!$C$178)^'komunálny odpad'!DC14)</f>
        <v>0</v>
      </c>
      <c r="BX14" s="62">
        <f>IF(DD14=0,0,P14/(1+Vychodiská!$C$178)^'komunálny odpad'!DD14)</f>
        <v>0</v>
      </c>
      <c r="BY14" s="62">
        <f>IF(DE14=0,0,Q14/(1+Vychodiská!$C$178)^'komunálny odpad'!DE14)</f>
        <v>0</v>
      </c>
      <c r="BZ14" s="62">
        <f>IF(DF14=0,0,R14/(1+Vychodiská!$C$178)^'komunálny odpad'!DF14)</f>
        <v>0</v>
      </c>
      <c r="CA14" s="62">
        <f>IF(DG14=0,0,S14/(1+Vychodiská!$C$178)^'komunálny odpad'!DG14)</f>
        <v>0</v>
      </c>
      <c r="CB14" s="62">
        <f>IF(DH14=0,0,T14/(1+Vychodiská!$C$178)^'komunálny odpad'!DH14)</f>
        <v>0</v>
      </c>
      <c r="CC14" s="62">
        <f>IF(DI14=0,0,U14/(1+Vychodiská!$C$178)^'komunálny odpad'!DI14)</f>
        <v>0</v>
      </c>
      <c r="CD14" s="62">
        <f>IF(DJ14=0,0,V14/(1+Vychodiská!$C$178)^'komunálny odpad'!DJ14)</f>
        <v>0</v>
      </c>
      <c r="CE14" s="62">
        <f>IF(DK14=0,0,W14/(1+Vychodiská!$C$178)^'komunálny odpad'!DK14)</f>
        <v>0</v>
      </c>
      <c r="CF14" s="62">
        <f>IF(DL14=0,0,X14/(1+Vychodiská!$C$178)^'komunálny odpad'!DL14)</f>
        <v>0</v>
      </c>
      <c r="CG14" s="62">
        <f>IF(DM14=0,0,Y14/(1+Vychodiská!$C$178)^'komunálny odpad'!DM14)</f>
        <v>0</v>
      </c>
      <c r="CH14" s="62">
        <f>IF(DN14=0,0,Z14/(1+Vychodiská!$C$178)^'komunálny odpad'!DN14)</f>
        <v>0</v>
      </c>
      <c r="CI14" s="62">
        <f>IF(DO14=0,0,AA14/(1+Vychodiská!$C$178)^'komunálny odpad'!DO14)</f>
        <v>0</v>
      </c>
      <c r="CJ14" s="62">
        <f>IF(DP14=0,0,AB14/(1+Vychodiská!$C$178)^'komunálny odpad'!DP14)</f>
        <v>0</v>
      </c>
      <c r="CK14" s="62">
        <f>IF(DQ14=0,0,AC14/(1+Vychodiská!$C$178)^'komunálny odpad'!DQ14)</f>
        <v>0</v>
      </c>
      <c r="CL14" s="62">
        <f>IF(DR14=0,0,AD14/(1+Vychodiská!$C$178)^'komunálny odpad'!DR14)</f>
        <v>0</v>
      </c>
      <c r="CM14" s="62">
        <f>IF(DS14=0,0,AE14/(1+Vychodiská!$C$178)^'komunálny odpad'!DS14)</f>
        <v>0</v>
      </c>
      <c r="CN14" s="62">
        <f>IF(DT14=0,0,AF14/(1+Vychodiská!$C$178)^'komunálny odpad'!DT14)</f>
        <v>0</v>
      </c>
      <c r="CO14" s="62">
        <f>IF(DU14=0,0,AG14/(1+Vychodiská!$C$178)^'komunálny odpad'!DU14)</f>
        <v>0</v>
      </c>
      <c r="CP14" s="62">
        <f>IF(DV14=0,0,AH14/(1+Vychodiská!$C$178)^'komunálny odpad'!DV14)</f>
        <v>0</v>
      </c>
      <c r="CQ14" s="62">
        <f>IF(DW14=0,0,AI14/(1+Vychodiská!$C$178)^'komunálny odpad'!DW14)</f>
        <v>0</v>
      </c>
      <c r="CR14" s="63">
        <f>IF(DX14=0,0,AJ14/(1+Vychodiská!$C$178)^'komunálny odpad'!DX14)</f>
        <v>0</v>
      </c>
      <c r="CS14" s="66">
        <f t="shared" si="4"/>
        <v>0</v>
      </c>
      <c r="CT14" s="62"/>
      <c r="CU14" s="67">
        <f t="shared" si="0"/>
        <v>3</v>
      </c>
      <c r="CV14" s="67">
        <f t="shared" ref="CV14:DX14" si="14">IF(CU14=0,0,IF(CV$2&gt;$D14,0,CU14+1))</f>
        <v>4</v>
      </c>
      <c r="CW14" s="67">
        <f t="shared" si="14"/>
        <v>5</v>
      </c>
      <c r="CX14" s="67">
        <f t="shared" si="14"/>
        <v>6</v>
      </c>
      <c r="CY14" s="67">
        <f t="shared" si="14"/>
        <v>7</v>
      </c>
      <c r="CZ14" s="67">
        <f t="shared" si="14"/>
        <v>8</v>
      </c>
      <c r="DA14" s="67">
        <f t="shared" si="14"/>
        <v>9</v>
      </c>
      <c r="DB14" s="67">
        <f t="shared" si="14"/>
        <v>10</v>
      </c>
      <c r="DC14" s="67">
        <f t="shared" si="14"/>
        <v>11</v>
      </c>
      <c r="DD14" s="67">
        <f t="shared" si="14"/>
        <v>12</v>
      </c>
      <c r="DE14" s="67">
        <f t="shared" si="14"/>
        <v>13</v>
      </c>
      <c r="DF14" s="67">
        <f t="shared" si="14"/>
        <v>14</v>
      </c>
      <c r="DG14" s="67">
        <f t="shared" si="14"/>
        <v>15</v>
      </c>
      <c r="DH14" s="67">
        <f t="shared" si="14"/>
        <v>16</v>
      </c>
      <c r="DI14" s="67">
        <f t="shared" si="14"/>
        <v>17</v>
      </c>
      <c r="DJ14" s="67">
        <f t="shared" si="14"/>
        <v>0</v>
      </c>
      <c r="DK14" s="67">
        <f t="shared" si="14"/>
        <v>0</v>
      </c>
      <c r="DL14" s="67">
        <f t="shared" si="14"/>
        <v>0</v>
      </c>
      <c r="DM14" s="67">
        <f t="shared" si="14"/>
        <v>0</v>
      </c>
      <c r="DN14" s="67">
        <f t="shared" si="14"/>
        <v>0</v>
      </c>
      <c r="DO14" s="67">
        <f t="shared" si="14"/>
        <v>0</v>
      </c>
      <c r="DP14" s="67">
        <f t="shared" si="14"/>
        <v>0</v>
      </c>
      <c r="DQ14" s="67">
        <f t="shared" si="14"/>
        <v>0</v>
      </c>
      <c r="DR14" s="67">
        <f t="shared" si="14"/>
        <v>0</v>
      </c>
      <c r="DS14" s="67">
        <f t="shared" si="14"/>
        <v>0</v>
      </c>
      <c r="DT14" s="67">
        <f t="shared" si="14"/>
        <v>0</v>
      </c>
      <c r="DU14" s="67">
        <f t="shared" si="14"/>
        <v>0</v>
      </c>
      <c r="DV14" s="67">
        <f t="shared" si="14"/>
        <v>0</v>
      </c>
      <c r="DW14" s="67">
        <f t="shared" si="14"/>
        <v>0</v>
      </c>
      <c r="DX14" s="68">
        <f t="shared" si="14"/>
        <v>0</v>
      </c>
    </row>
    <row r="15" spans="1:128" s="69" customFormat="1" ht="31" customHeight="1" x14ac:dyDescent="0.35">
      <c r="A15" s="59">
        <f>Investície!A15</f>
        <v>13</v>
      </c>
      <c r="B15" s="60" t="str">
        <f>Investície!B15</f>
        <v>MHTH, a.s. - závod Košice</v>
      </c>
      <c r="C15" s="60" t="str">
        <f>Investície!C15</f>
        <v>Revitalizácia a rekultivácia odkaliska</v>
      </c>
      <c r="D15" s="61">
        <f>INDEX(Data!$M:$M,MATCH('komunálny odpad'!A15,Data!$A:$A,0))</f>
        <v>40</v>
      </c>
      <c r="E15" s="61">
        <f>INDEX(Data!$J:$J,MATCH('komunálny odpad'!A15,Data!$A:$A,0))</f>
        <v>2026</v>
      </c>
      <c r="F15" s="63">
        <f>INDEX(Data!$W:$W,MATCH('komunálny odpad'!A15,Data!$A:$A,0))</f>
        <v>0</v>
      </c>
      <c r="G15" s="62">
        <f>$F15*Vychodiská!$C$43</f>
        <v>0</v>
      </c>
      <c r="H15" s="62">
        <f>$F15*Vychodiská!$C$43</f>
        <v>0</v>
      </c>
      <c r="I15" s="62">
        <f>$F15*Vychodiská!$C$43</f>
        <v>0</v>
      </c>
      <c r="J15" s="62">
        <f>$F15*Vychodiská!$C$43</f>
        <v>0</v>
      </c>
      <c r="K15" s="62">
        <f>$F15*Vychodiská!$C$43</f>
        <v>0</v>
      </c>
      <c r="L15" s="62">
        <f>$F15*Vychodiská!$C$43</f>
        <v>0</v>
      </c>
      <c r="M15" s="62">
        <f>$F15*Vychodiská!$C$43</f>
        <v>0</v>
      </c>
      <c r="N15" s="62">
        <f>$F15*Vychodiská!$C$43</f>
        <v>0</v>
      </c>
      <c r="O15" s="62">
        <f>$F15*Vychodiská!$C$43</f>
        <v>0</v>
      </c>
      <c r="P15" s="62">
        <f>$F15*Vychodiská!$C$43</f>
        <v>0</v>
      </c>
      <c r="Q15" s="62">
        <f>$F15*Vychodiská!$C$43</f>
        <v>0</v>
      </c>
      <c r="R15" s="62">
        <f>$F15*Vychodiská!$C$43</f>
        <v>0</v>
      </c>
      <c r="S15" s="62">
        <f>$F15*Vychodiská!$C$43</f>
        <v>0</v>
      </c>
      <c r="T15" s="62">
        <f>$F15*Vychodiská!$C$43</f>
        <v>0</v>
      </c>
      <c r="U15" s="62">
        <f>$F15*Vychodiská!$C$43</f>
        <v>0</v>
      </c>
      <c r="V15" s="62">
        <f>$F15*Vychodiská!$C$43</f>
        <v>0</v>
      </c>
      <c r="W15" s="62">
        <f>$F15*Vychodiská!$C$43</f>
        <v>0</v>
      </c>
      <c r="X15" s="62">
        <f>$F15*Vychodiská!$C$43</f>
        <v>0</v>
      </c>
      <c r="Y15" s="62">
        <f>$F15*Vychodiská!$C$43</f>
        <v>0</v>
      </c>
      <c r="Z15" s="62">
        <f>$F15*Vychodiská!$C$43</f>
        <v>0</v>
      </c>
      <c r="AA15" s="62">
        <f>$F15*Vychodiská!$C$43</f>
        <v>0</v>
      </c>
      <c r="AB15" s="62">
        <f>$F15*Vychodiská!$C$43</f>
        <v>0</v>
      </c>
      <c r="AC15" s="62">
        <f>$F15*Vychodiská!$C$43</f>
        <v>0</v>
      </c>
      <c r="AD15" s="62">
        <f>$F15*Vychodiská!$C$43</f>
        <v>0</v>
      </c>
      <c r="AE15" s="62">
        <f>$F15*Vychodiská!$C$43</f>
        <v>0</v>
      </c>
      <c r="AF15" s="62">
        <f>$F15*Vychodiská!$C$43</f>
        <v>0</v>
      </c>
      <c r="AG15" s="62">
        <f>$F15*Vychodiská!$C$43</f>
        <v>0</v>
      </c>
      <c r="AH15" s="62">
        <f>$F15*Vychodiská!$C$43</f>
        <v>0</v>
      </c>
      <c r="AI15" s="62">
        <f>$F15*Vychodiská!$C$43</f>
        <v>0</v>
      </c>
      <c r="AJ15" s="63">
        <f>$F15*Vychodiská!$C$43</f>
        <v>0</v>
      </c>
      <c r="AK15" s="62">
        <f t="shared" si="2"/>
        <v>0</v>
      </c>
      <c r="AL15" s="62">
        <f>SUM($G15:H15)</f>
        <v>0</v>
      </c>
      <c r="AM15" s="62">
        <f>SUM($G15:I15)</f>
        <v>0</v>
      </c>
      <c r="AN15" s="62">
        <f>SUM($G15:J15)</f>
        <v>0</v>
      </c>
      <c r="AO15" s="62">
        <f>SUM($G15:K15)</f>
        <v>0</v>
      </c>
      <c r="AP15" s="62">
        <f>SUM($G15:L15)</f>
        <v>0</v>
      </c>
      <c r="AQ15" s="62">
        <f>SUM($G15:M15)</f>
        <v>0</v>
      </c>
      <c r="AR15" s="62">
        <f>SUM($G15:N15)</f>
        <v>0</v>
      </c>
      <c r="AS15" s="62">
        <f>SUM($G15:O15)</f>
        <v>0</v>
      </c>
      <c r="AT15" s="62">
        <f>SUM($G15:P15)</f>
        <v>0</v>
      </c>
      <c r="AU15" s="62">
        <f>SUM($G15:Q15)</f>
        <v>0</v>
      </c>
      <c r="AV15" s="62">
        <f>SUM($G15:R15)</f>
        <v>0</v>
      </c>
      <c r="AW15" s="62">
        <f>SUM($G15:S15)</f>
        <v>0</v>
      </c>
      <c r="AX15" s="62">
        <f>SUM($G15:T15)</f>
        <v>0</v>
      </c>
      <c r="AY15" s="62">
        <f>SUM($G15:U15)</f>
        <v>0</v>
      </c>
      <c r="AZ15" s="62">
        <f>SUM($G15:V15)</f>
        <v>0</v>
      </c>
      <c r="BA15" s="62">
        <f>SUM($G15:W15)</f>
        <v>0</v>
      </c>
      <c r="BB15" s="62">
        <f>SUM($G15:X15)</f>
        <v>0</v>
      </c>
      <c r="BC15" s="62">
        <f>SUM($G15:Y15)</f>
        <v>0</v>
      </c>
      <c r="BD15" s="62">
        <f>SUM($G15:Z15)</f>
        <v>0</v>
      </c>
      <c r="BE15" s="62">
        <f>SUM($G15:AA15)</f>
        <v>0</v>
      </c>
      <c r="BF15" s="62">
        <f>SUM($G15:AB15)</f>
        <v>0</v>
      </c>
      <c r="BG15" s="62">
        <f>SUM($G15:AC15)</f>
        <v>0</v>
      </c>
      <c r="BH15" s="62">
        <f>SUM($G15:AD15)</f>
        <v>0</v>
      </c>
      <c r="BI15" s="62">
        <f>SUM($G15:AE15)</f>
        <v>0</v>
      </c>
      <c r="BJ15" s="62">
        <f>SUM($G15:AF15)</f>
        <v>0</v>
      </c>
      <c r="BK15" s="62">
        <f>SUM($G15:AG15)</f>
        <v>0</v>
      </c>
      <c r="BL15" s="62">
        <f>SUM($G15:AH15)</f>
        <v>0</v>
      </c>
      <c r="BM15" s="62">
        <f>SUM($G15:AI15)</f>
        <v>0</v>
      </c>
      <c r="BN15" s="63">
        <f>SUM($G15:AJ15)</f>
        <v>0</v>
      </c>
      <c r="BO15" s="65">
        <f>IF(CU15=0,0,G15/(1+Vychodiská!$C$178)^'komunálny odpad'!CU15)</f>
        <v>0</v>
      </c>
      <c r="BP15" s="62">
        <f>IF(CV15=0,0,H15/(1+Vychodiská!$C$178)^'komunálny odpad'!CV15)</f>
        <v>0</v>
      </c>
      <c r="BQ15" s="62">
        <f>IF(CW15=0,0,I15/(1+Vychodiská!$C$178)^'komunálny odpad'!CW15)</f>
        <v>0</v>
      </c>
      <c r="BR15" s="62">
        <f>IF(CX15=0,0,J15/(1+Vychodiská!$C$178)^'komunálny odpad'!CX15)</f>
        <v>0</v>
      </c>
      <c r="BS15" s="62">
        <f>IF(CY15=0,0,K15/(1+Vychodiská!$C$178)^'komunálny odpad'!CY15)</f>
        <v>0</v>
      </c>
      <c r="BT15" s="62">
        <f>IF(CZ15=0,0,L15/(1+Vychodiská!$C$178)^'komunálny odpad'!CZ15)</f>
        <v>0</v>
      </c>
      <c r="BU15" s="62">
        <f>IF(DA15=0,0,M15/(1+Vychodiská!$C$178)^'komunálny odpad'!DA15)</f>
        <v>0</v>
      </c>
      <c r="BV15" s="62">
        <f>IF(DB15=0,0,N15/(1+Vychodiská!$C$178)^'komunálny odpad'!DB15)</f>
        <v>0</v>
      </c>
      <c r="BW15" s="62">
        <f>IF(DC15=0,0,O15/(1+Vychodiská!$C$178)^'komunálny odpad'!DC15)</f>
        <v>0</v>
      </c>
      <c r="BX15" s="62">
        <f>IF(DD15=0,0,P15/(1+Vychodiská!$C$178)^'komunálny odpad'!DD15)</f>
        <v>0</v>
      </c>
      <c r="BY15" s="62">
        <f>IF(DE15=0,0,Q15/(1+Vychodiská!$C$178)^'komunálny odpad'!DE15)</f>
        <v>0</v>
      </c>
      <c r="BZ15" s="62">
        <f>IF(DF15=0,0,R15/(1+Vychodiská!$C$178)^'komunálny odpad'!DF15)</f>
        <v>0</v>
      </c>
      <c r="CA15" s="62">
        <f>IF(DG15=0,0,S15/(1+Vychodiská!$C$178)^'komunálny odpad'!DG15)</f>
        <v>0</v>
      </c>
      <c r="CB15" s="62">
        <f>IF(DH15=0,0,T15/(1+Vychodiská!$C$178)^'komunálny odpad'!DH15)</f>
        <v>0</v>
      </c>
      <c r="CC15" s="62">
        <f>IF(DI15=0,0,U15/(1+Vychodiská!$C$178)^'komunálny odpad'!DI15)</f>
        <v>0</v>
      </c>
      <c r="CD15" s="62">
        <f>IF(DJ15=0,0,V15/(1+Vychodiská!$C$178)^'komunálny odpad'!DJ15)</f>
        <v>0</v>
      </c>
      <c r="CE15" s="62">
        <f>IF(DK15=0,0,W15/(1+Vychodiská!$C$178)^'komunálny odpad'!DK15)</f>
        <v>0</v>
      </c>
      <c r="CF15" s="62">
        <f>IF(DL15=0,0,X15/(1+Vychodiská!$C$178)^'komunálny odpad'!DL15)</f>
        <v>0</v>
      </c>
      <c r="CG15" s="62">
        <f>IF(DM15=0,0,Y15/(1+Vychodiská!$C$178)^'komunálny odpad'!DM15)</f>
        <v>0</v>
      </c>
      <c r="CH15" s="62">
        <f>IF(DN15=0,0,Z15/(1+Vychodiská!$C$178)^'komunálny odpad'!DN15)</f>
        <v>0</v>
      </c>
      <c r="CI15" s="62">
        <f>IF(DO15=0,0,AA15/(1+Vychodiská!$C$178)^'komunálny odpad'!DO15)</f>
        <v>0</v>
      </c>
      <c r="CJ15" s="62">
        <f>IF(DP15=0,0,AB15/(1+Vychodiská!$C$178)^'komunálny odpad'!DP15)</f>
        <v>0</v>
      </c>
      <c r="CK15" s="62">
        <f>IF(DQ15=0,0,AC15/(1+Vychodiská!$C$178)^'komunálny odpad'!DQ15)</f>
        <v>0</v>
      </c>
      <c r="CL15" s="62">
        <f>IF(DR15=0,0,AD15/(1+Vychodiská!$C$178)^'komunálny odpad'!DR15)</f>
        <v>0</v>
      </c>
      <c r="CM15" s="62">
        <f>IF(DS15=0,0,AE15/(1+Vychodiská!$C$178)^'komunálny odpad'!DS15)</f>
        <v>0</v>
      </c>
      <c r="CN15" s="62">
        <f>IF(DT15=0,0,AF15/(1+Vychodiská!$C$178)^'komunálny odpad'!DT15)</f>
        <v>0</v>
      </c>
      <c r="CO15" s="62">
        <f>IF(DU15=0,0,AG15/(1+Vychodiská!$C$178)^'komunálny odpad'!DU15)</f>
        <v>0</v>
      </c>
      <c r="CP15" s="62">
        <f>IF(DV15=0,0,AH15/(1+Vychodiská!$C$178)^'komunálny odpad'!DV15)</f>
        <v>0</v>
      </c>
      <c r="CQ15" s="62">
        <f>IF(DW15=0,0,AI15/(1+Vychodiská!$C$178)^'komunálny odpad'!DW15)</f>
        <v>0</v>
      </c>
      <c r="CR15" s="63">
        <f>IF(DX15=0,0,AJ15/(1+Vychodiská!$C$178)^'komunálny odpad'!DX15)</f>
        <v>0</v>
      </c>
      <c r="CS15" s="66">
        <f t="shared" si="4"/>
        <v>0</v>
      </c>
      <c r="CT15" s="62"/>
      <c r="CU15" s="67">
        <f t="shared" si="0"/>
        <v>2</v>
      </c>
      <c r="CV15" s="67">
        <f t="shared" ref="CV15:DX15" si="15">IF(CU15=0,0,IF(CV$2&gt;$D15,0,CU15+1))</f>
        <v>3</v>
      </c>
      <c r="CW15" s="67">
        <f t="shared" si="15"/>
        <v>4</v>
      </c>
      <c r="CX15" s="67">
        <f t="shared" si="15"/>
        <v>5</v>
      </c>
      <c r="CY15" s="67">
        <f t="shared" si="15"/>
        <v>6</v>
      </c>
      <c r="CZ15" s="67">
        <f t="shared" si="15"/>
        <v>7</v>
      </c>
      <c r="DA15" s="67">
        <f t="shared" si="15"/>
        <v>8</v>
      </c>
      <c r="DB15" s="67">
        <f t="shared" si="15"/>
        <v>9</v>
      </c>
      <c r="DC15" s="67">
        <f t="shared" si="15"/>
        <v>10</v>
      </c>
      <c r="DD15" s="67">
        <f t="shared" si="15"/>
        <v>11</v>
      </c>
      <c r="DE15" s="67">
        <f t="shared" si="15"/>
        <v>12</v>
      </c>
      <c r="DF15" s="67">
        <f t="shared" si="15"/>
        <v>13</v>
      </c>
      <c r="DG15" s="67">
        <f t="shared" si="15"/>
        <v>14</v>
      </c>
      <c r="DH15" s="67">
        <f t="shared" si="15"/>
        <v>15</v>
      </c>
      <c r="DI15" s="67">
        <f t="shared" si="15"/>
        <v>16</v>
      </c>
      <c r="DJ15" s="67">
        <f t="shared" si="15"/>
        <v>17</v>
      </c>
      <c r="DK15" s="67">
        <f t="shared" si="15"/>
        <v>18</v>
      </c>
      <c r="DL15" s="67">
        <f t="shared" si="15"/>
        <v>19</v>
      </c>
      <c r="DM15" s="67">
        <f t="shared" si="15"/>
        <v>20</v>
      </c>
      <c r="DN15" s="67">
        <f t="shared" si="15"/>
        <v>21</v>
      </c>
      <c r="DO15" s="67">
        <f t="shared" si="15"/>
        <v>22</v>
      </c>
      <c r="DP15" s="67">
        <f t="shared" si="15"/>
        <v>23</v>
      </c>
      <c r="DQ15" s="67">
        <f t="shared" si="15"/>
        <v>24</v>
      </c>
      <c r="DR15" s="67">
        <f t="shared" si="15"/>
        <v>25</v>
      </c>
      <c r="DS15" s="67">
        <f t="shared" si="15"/>
        <v>26</v>
      </c>
      <c r="DT15" s="67">
        <f t="shared" si="15"/>
        <v>27</v>
      </c>
      <c r="DU15" s="67">
        <f t="shared" si="15"/>
        <v>28</v>
      </c>
      <c r="DV15" s="67">
        <f t="shared" si="15"/>
        <v>29</v>
      </c>
      <c r="DW15" s="67">
        <f t="shared" si="15"/>
        <v>30</v>
      </c>
      <c r="DX15" s="68">
        <f t="shared" si="15"/>
        <v>31</v>
      </c>
    </row>
    <row r="16" spans="1:128" s="69" customFormat="1" ht="31" customHeight="1" x14ac:dyDescent="0.35">
      <c r="A16" s="59">
        <f>Investície!A16</f>
        <v>14</v>
      </c>
      <c r="B16" s="60" t="str">
        <f>Investície!B16</f>
        <v>MHTH, a.s. - závod Košice</v>
      </c>
      <c r="C16" s="60" t="str">
        <f>Investície!C16</f>
        <v>Napojenie sídliska Podhradová na SCZT</v>
      </c>
      <c r="D16" s="61">
        <f>INDEX(Data!$M:$M,MATCH('komunálny odpad'!A16,Data!$A:$A,0))</f>
        <v>30</v>
      </c>
      <c r="E16" s="61">
        <f>INDEX(Data!$J:$J,MATCH('komunálny odpad'!A16,Data!$A:$A,0))</f>
        <v>2027</v>
      </c>
      <c r="F16" s="63">
        <f>INDEX(Data!$W:$W,MATCH('komunálny odpad'!A16,Data!$A:$A,0))</f>
        <v>0</v>
      </c>
      <c r="G16" s="62">
        <f>$F16*Vychodiská!$C$43</f>
        <v>0</v>
      </c>
      <c r="H16" s="62">
        <f>$F16*Vychodiská!$C$43</f>
        <v>0</v>
      </c>
      <c r="I16" s="62">
        <f>$F16*Vychodiská!$C$43</f>
        <v>0</v>
      </c>
      <c r="J16" s="62">
        <f>$F16*Vychodiská!$C$43</f>
        <v>0</v>
      </c>
      <c r="K16" s="62">
        <f>$F16*Vychodiská!$C$43</f>
        <v>0</v>
      </c>
      <c r="L16" s="62">
        <f>$F16*Vychodiská!$C$43</f>
        <v>0</v>
      </c>
      <c r="M16" s="62">
        <f>$F16*Vychodiská!$C$43</f>
        <v>0</v>
      </c>
      <c r="N16" s="62">
        <f>$F16*Vychodiská!$C$43</f>
        <v>0</v>
      </c>
      <c r="O16" s="62">
        <f>$F16*Vychodiská!$C$43</f>
        <v>0</v>
      </c>
      <c r="P16" s="62">
        <f>$F16*Vychodiská!$C$43</f>
        <v>0</v>
      </c>
      <c r="Q16" s="62">
        <f>$F16*Vychodiská!$C$43</f>
        <v>0</v>
      </c>
      <c r="R16" s="62">
        <f>$F16*Vychodiská!$C$43</f>
        <v>0</v>
      </c>
      <c r="S16" s="62">
        <f>$F16*Vychodiská!$C$43</f>
        <v>0</v>
      </c>
      <c r="T16" s="62">
        <f>$F16*Vychodiská!$C$43</f>
        <v>0</v>
      </c>
      <c r="U16" s="62">
        <f>$F16*Vychodiská!$C$43</f>
        <v>0</v>
      </c>
      <c r="V16" s="62">
        <f>$F16*Vychodiská!$C$43</f>
        <v>0</v>
      </c>
      <c r="W16" s="62">
        <f>$F16*Vychodiská!$C$43</f>
        <v>0</v>
      </c>
      <c r="X16" s="62">
        <f>$F16*Vychodiská!$C$43</f>
        <v>0</v>
      </c>
      <c r="Y16" s="62">
        <f>$F16*Vychodiská!$C$43</f>
        <v>0</v>
      </c>
      <c r="Z16" s="62">
        <f>$F16*Vychodiská!$C$43</f>
        <v>0</v>
      </c>
      <c r="AA16" s="62">
        <f>$F16*Vychodiská!$C$43</f>
        <v>0</v>
      </c>
      <c r="AB16" s="62">
        <f>$F16*Vychodiská!$C$43</f>
        <v>0</v>
      </c>
      <c r="AC16" s="62">
        <f>$F16*Vychodiská!$C$43</f>
        <v>0</v>
      </c>
      <c r="AD16" s="62">
        <f>$F16*Vychodiská!$C$43</f>
        <v>0</v>
      </c>
      <c r="AE16" s="62">
        <f>$F16*Vychodiská!$C$43</f>
        <v>0</v>
      </c>
      <c r="AF16" s="62">
        <f>$F16*Vychodiská!$C$43</f>
        <v>0</v>
      </c>
      <c r="AG16" s="62">
        <f>$F16*Vychodiská!$C$43</f>
        <v>0</v>
      </c>
      <c r="AH16" s="62">
        <f>$F16*Vychodiská!$C$43</f>
        <v>0</v>
      </c>
      <c r="AI16" s="62">
        <f>$F16*Vychodiská!$C$43</f>
        <v>0</v>
      </c>
      <c r="AJ16" s="63">
        <f>$F16*Vychodiská!$C$43</f>
        <v>0</v>
      </c>
      <c r="AK16" s="62">
        <f t="shared" si="2"/>
        <v>0</v>
      </c>
      <c r="AL16" s="62">
        <f>SUM($G16:H16)</f>
        <v>0</v>
      </c>
      <c r="AM16" s="62">
        <f>SUM($G16:I16)</f>
        <v>0</v>
      </c>
      <c r="AN16" s="62">
        <f>SUM($G16:J16)</f>
        <v>0</v>
      </c>
      <c r="AO16" s="62">
        <f>SUM($G16:K16)</f>
        <v>0</v>
      </c>
      <c r="AP16" s="62">
        <f>SUM($G16:L16)</f>
        <v>0</v>
      </c>
      <c r="AQ16" s="62">
        <f>SUM($G16:M16)</f>
        <v>0</v>
      </c>
      <c r="AR16" s="62">
        <f>SUM($G16:N16)</f>
        <v>0</v>
      </c>
      <c r="AS16" s="62">
        <f>SUM($G16:O16)</f>
        <v>0</v>
      </c>
      <c r="AT16" s="62">
        <f>SUM($G16:P16)</f>
        <v>0</v>
      </c>
      <c r="AU16" s="62">
        <f>SUM($G16:Q16)</f>
        <v>0</v>
      </c>
      <c r="AV16" s="62">
        <f>SUM($G16:R16)</f>
        <v>0</v>
      </c>
      <c r="AW16" s="62">
        <f>SUM($G16:S16)</f>
        <v>0</v>
      </c>
      <c r="AX16" s="62">
        <f>SUM($G16:T16)</f>
        <v>0</v>
      </c>
      <c r="AY16" s="62">
        <f>SUM($G16:U16)</f>
        <v>0</v>
      </c>
      <c r="AZ16" s="62">
        <f>SUM($G16:V16)</f>
        <v>0</v>
      </c>
      <c r="BA16" s="62">
        <f>SUM($G16:W16)</f>
        <v>0</v>
      </c>
      <c r="BB16" s="62">
        <f>SUM($G16:X16)</f>
        <v>0</v>
      </c>
      <c r="BC16" s="62">
        <f>SUM($G16:Y16)</f>
        <v>0</v>
      </c>
      <c r="BD16" s="62">
        <f>SUM($G16:Z16)</f>
        <v>0</v>
      </c>
      <c r="BE16" s="62">
        <f>SUM($G16:AA16)</f>
        <v>0</v>
      </c>
      <c r="BF16" s="62">
        <f>SUM($G16:AB16)</f>
        <v>0</v>
      </c>
      <c r="BG16" s="62">
        <f>SUM($G16:AC16)</f>
        <v>0</v>
      </c>
      <c r="BH16" s="62">
        <f>SUM($G16:AD16)</f>
        <v>0</v>
      </c>
      <c r="BI16" s="62">
        <f>SUM($G16:AE16)</f>
        <v>0</v>
      </c>
      <c r="BJ16" s="62">
        <f>SUM($G16:AF16)</f>
        <v>0</v>
      </c>
      <c r="BK16" s="62">
        <f>SUM($G16:AG16)</f>
        <v>0</v>
      </c>
      <c r="BL16" s="62">
        <f>SUM($G16:AH16)</f>
        <v>0</v>
      </c>
      <c r="BM16" s="62">
        <f>SUM($G16:AI16)</f>
        <v>0</v>
      </c>
      <c r="BN16" s="63">
        <f>SUM($G16:AJ16)</f>
        <v>0</v>
      </c>
      <c r="BO16" s="65">
        <f>IF(CU16=0,0,G16/(1+Vychodiská!$C$178)^'komunálny odpad'!CU16)</f>
        <v>0</v>
      </c>
      <c r="BP16" s="62">
        <f>IF(CV16=0,0,H16/(1+Vychodiská!$C$178)^'komunálny odpad'!CV16)</f>
        <v>0</v>
      </c>
      <c r="BQ16" s="62">
        <f>IF(CW16=0,0,I16/(1+Vychodiská!$C$178)^'komunálny odpad'!CW16)</f>
        <v>0</v>
      </c>
      <c r="BR16" s="62">
        <f>IF(CX16=0,0,J16/(1+Vychodiská!$C$178)^'komunálny odpad'!CX16)</f>
        <v>0</v>
      </c>
      <c r="BS16" s="62">
        <f>IF(CY16=0,0,K16/(1+Vychodiská!$C$178)^'komunálny odpad'!CY16)</f>
        <v>0</v>
      </c>
      <c r="BT16" s="62">
        <f>IF(CZ16=0,0,L16/(1+Vychodiská!$C$178)^'komunálny odpad'!CZ16)</f>
        <v>0</v>
      </c>
      <c r="BU16" s="62">
        <f>IF(DA16=0,0,M16/(1+Vychodiská!$C$178)^'komunálny odpad'!DA16)</f>
        <v>0</v>
      </c>
      <c r="BV16" s="62">
        <f>IF(DB16=0,0,N16/(1+Vychodiská!$C$178)^'komunálny odpad'!DB16)</f>
        <v>0</v>
      </c>
      <c r="BW16" s="62">
        <f>IF(DC16=0,0,O16/(1+Vychodiská!$C$178)^'komunálny odpad'!DC16)</f>
        <v>0</v>
      </c>
      <c r="BX16" s="62">
        <f>IF(DD16=0,0,P16/(1+Vychodiská!$C$178)^'komunálny odpad'!DD16)</f>
        <v>0</v>
      </c>
      <c r="BY16" s="62">
        <f>IF(DE16=0,0,Q16/(1+Vychodiská!$C$178)^'komunálny odpad'!DE16)</f>
        <v>0</v>
      </c>
      <c r="BZ16" s="62">
        <f>IF(DF16=0,0,R16/(1+Vychodiská!$C$178)^'komunálny odpad'!DF16)</f>
        <v>0</v>
      </c>
      <c r="CA16" s="62">
        <f>IF(DG16=0,0,S16/(1+Vychodiská!$C$178)^'komunálny odpad'!DG16)</f>
        <v>0</v>
      </c>
      <c r="CB16" s="62">
        <f>IF(DH16=0,0,T16/(1+Vychodiská!$C$178)^'komunálny odpad'!DH16)</f>
        <v>0</v>
      </c>
      <c r="CC16" s="62">
        <f>IF(DI16=0,0,U16/(1+Vychodiská!$C$178)^'komunálny odpad'!DI16)</f>
        <v>0</v>
      </c>
      <c r="CD16" s="62">
        <f>IF(DJ16=0,0,V16/(1+Vychodiská!$C$178)^'komunálny odpad'!DJ16)</f>
        <v>0</v>
      </c>
      <c r="CE16" s="62">
        <f>IF(DK16=0,0,W16/(1+Vychodiská!$C$178)^'komunálny odpad'!DK16)</f>
        <v>0</v>
      </c>
      <c r="CF16" s="62">
        <f>IF(DL16=0,0,X16/(1+Vychodiská!$C$178)^'komunálny odpad'!DL16)</f>
        <v>0</v>
      </c>
      <c r="CG16" s="62">
        <f>IF(DM16=0,0,Y16/(1+Vychodiská!$C$178)^'komunálny odpad'!DM16)</f>
        <v>0</v>
      </c>
      <c r="CH16" s="62">
        <f>IF(DN16=0,0,Z16/(1+Vychodiská!$C$178)^'komunálny odpad'!DN16)</f>
        <v>0</v>
      </c>
      <c r="CI16" s="62">
        <f>IF(DO16=0,0,AA16/(1+Vychodiská!$C$178)^'komunálny odpad'!DO16)</f>
        <v>0</v>
      </c>
      <c r="CJ16" s="62">
        <f>IF(DP16=0,0,AB16/(1+Vychodiská!$C$178)^'komunálny odpad'!DP16)</f>
        <v>0</v>
      </c>
      <c r="CK16" s="62">
        <f>IF(DQ16=0,0,AC16/(1+Vychodiská!$C$178)^'komunálny odpad'!DQ16)</f>
        <v>0</v>
      </c>
      <c r="CL16" s="62">
        <f>IF(DR16=0,0,AD16/(1+Vychodiská!$C$178)^'komunálny odpad'!DR16)</f>
        <v>0</v>
      </c>
      <c r="CM16" s="62">
        <f>IF(DS16=0,0,AE16/(1+Vychodiská!$C$178)^'komunálny odpad'!DS16)</f>
        <v>0</v>
      </c>
      <c r="CN16" s="62">
        <f>IF(DT16=0,0,AF16/(1+Vychodiská!$C$178)^'komunálny odpad'!DT16)</f>
        <v>0</v>
      </c>
      <c r="CO16" s="62">
        <f>IF(DU16=0,0,AG16/(1+Vychodiská!$C$178)^'komunálny odpad'!DU16)</f>
        <v>0</v>
      </c>
      <c r="CP16" s="62">
        <f>IF(DV16=0,0,AH16/(1+Vychodiská!$C$178)^'komunálny odpad'!DV16)</f>
        <v>0</v>
      </c>
      <c r="CQ16" s="62">
        <f>IF(DW16=0,0,AI16/(1+Vychodiská!$C$178)^'komunálny odpad'!DW16)</f>
        <v>0</v>
      </c>
      <c r="CR16" s="63">
        <f>IF(DX16=0,0,AJ16/(1+Vychodiská!$C$178)^'komunálny odpad'!DX16)</f>
        <v>0</v>
      </c>
      <c r="CS16" s="66">
        <f t="shared" si="4"/>
        <v>0</v>
      </c>
      <c r="CT16" s="62"/>
      <c r="CU16" s="67">
        <f t="shared" si="0"/>
        <v>2</v>
      </c>
      <c r="CV16" s="67">
        <f t="shared" ref="CV16:DX16" si="16">IF(CU16=0,0,IF(CV$2&gt;$D16,0,CU16+1))</f>
        <v>3</v>
      </c>
      <c r="CW16" s="67">
        <f t="shared" si="16"/>
        <v>4</v>
      </c>
      <c r="CX16" s="67">
        <f t="shared" si="16"/>
        <v>5</v>
      </c>
      <c r="CY16" s="67">
        <f t="shared" si="16"/>
        <v>6</v>
      </c>
      <c r="CZ16" s="67">
        <f t="shared" si="16"/>
        <v>7</v>
      </c>
      <c r="DA16" s="67">
        <f t="shared" si="16"/>
        <v>8</v>
      </c>
      <c r="DB16" s="67">
        <f t="shared" si="16"/>
        <v>9</v>
      </c>
      <c r="DC16" s="67">
        <f t="shared" si="16"/>
        <v>10</v>
      </c>
      <c r="DD16" s="67">
        <f t="shared" si="16"/>
        <v>11</v>
      </c>
      <c r="DE16" s="67">
        <f t="shared" si="16"/>
        <v>12</v>
      </c>
      <c r="DF16" s="67">
        <f t="shared" si="16"/>
        <v>13</v>
      </c>
      <c r="DG16" s="67">
        <f t="shared" si="16"/>
        <v>14</v>
      </c>
      <c r="DH16" s="67">
        <f t="shared" si="16"/>
        <v>15</v>
      </c>
      <c r="DI16" s="67">
        <f t="shared" si="16"/>
        <v>16</v>
      </c>
      <c r="DJ16" s="67">
        <f t="shared" si="16"/>
        <v>17</v>
      </c>
      <c r="DK16" s="67">
        <f t="shared" si="16"/>
        <v>18</v>
      </c>
      <c r="DL16" s="67">
        <f t="shared" si="16"/>
        <v>19</v>
      </c>
      <c r="DM16" s="67">
        <f t="shared" si="16"/>
        <v>20</v>
      </c>
      <c r="DN16" s="67">
        <f t="shared" si="16"/>
        <v>21</v>
      </c>
      <c r="DO16" s="67">
        <f t="shared" si="16"/>
        <v>22</v>
      </c>
      <c r="DP16" s="67">
        <f t="shared" si="16"/>
        <v>23</v>
      </c>
      <c r="DQ16" s="67">
        <f t="shared" si="16"/>
        <v>24</v>
      </c>
      <c r="DR16" s="67">
        <f t="shared" si="16"/>
        <v>25</v>
      </c>
      <c r="DS16" s="67">
        <f t="shared" si="16"/>
        <v>26</v>
      </c>
      <c r="DT16" s="67">
        <f t="shared" si="16"/>
        <v>27</v>
      </c>
      <c r="DU16" s="67">
        <f t="shared" si="16"/>
        <v>28</v>
      </c>
      <c r="DV16" s="67">
        <f t="shared" si="16"/>
        <v>29</v>
      </c>
      <c r="DW16" s="67">
        <f t="shared" si="16"/>
        <v>30</v>
      </c>
      <c r="DX16" s="68">
        <f t="shared" si="16"/>
        <v>31</v>
      </c>
    </row>
    <row r="17" spans="1:128" s="69" customFormat="1" ht="31" customHeight="1" x14ac:dyDescent="0.35">
      <c r="A17" s="59">
        <f>Investície!A17</f>
        <v>15</v>
      </c>
      <c r="B17" s="60" t="str">
        <f>Investície!B17</f>
        <v>MHTH, a.s. - závod Košice</v>
      </c>
      <c r="C17" s="60" t="str">
        <f>Investície!C17</f>
        <v>Zosieťovanie SCZT - Prepojenie sídliska Mier a Ťahanovce</v>
      </c>
      <c r="D17" s="61">
        <f>INDEX(Data!$M:$M,MATCH('komunálny odpad'!A17,Data!$A:$A,0))</f>
        <v>30</v>
      </c>
      <c r="E17" s="61">
        <f>INDEX(Data!$J:$J,MATCH('komunálny odpad'!A17,Data!$A:$A,0))</f>
        <v>2028</v>
      </c>
      <c r="F17" s="63">
        <f>INDEX(Data!$W:$W,MATCH('komunálny odpad'!A17,Data!$A:$A,0))</f>
        <v>0</v>
      </c>
      <c r="G17" s="62">
        <f>$F17*Vychodiská!$C$43</f>
        <v>0</v>
      </c>
      <c r="H17" s="62">
        <f>$F17*Vychodiská!$C$43</f>
        <v>0</v>
      </c>
      <c r="I17" s="62">
        <f>$F17*Vychodiská!$C$43</f>
        <v>0</v>
      </c>
      <c r="J17" s="62">
        <f>$F17*Vychodiská!$C$43</f>
        <v>0</v>
      </c>
      <c r="K17" s="62">
        <f>$F17*Vychodiská!$C$43</f>
        <v>0</v>
      </c>
      <c r="L17" s="62">
        <f>$F17*Vychodiská!$C$43</f>
        <v>0</v>
      </c>
      <c r="M17" s="62">
        <f>$F17*Vychodiská!$C$43</f>
        <v>0</v>
      </c>
      <c r="N17" s="62">
        <f>$F17*Vychodiská!$C$43</f>
        <v>0</v>
      </c>
      <c r="O17" s="62">
        <f>$F17*Vychodiská!$C$43</f>
        <v>0</v>
      </c>
      <c r="P17" s="62">
        <f>$F17*Vychodiská!$C$43</f>
        <v>0</v>
      </c>
      <c r="Q17" s="62">
        <f>$F17*Vychodiská!$C$43</f>
        <v>0</v>
      </c>
      <c r="R17" s="62">
        <f>$F17*Vychodiská!$C$43</f>
        <v>0</v>
      </c>
      <c r="S17" s="62">
        <f>$F17*Vychodiská!$C$43</f>
        <v>0</v>
      </c>
      <c r="T17" s="62">
        <f>$F17*Vychodiská!$C$43</f>
        <v>0</v>
      </c>
      <c r="U17" s="62">
        <f>$F17*Vychodiská!$C$43</f>
        <v>0</v>
      </c>
      <c r="V17" s="62">
        <f>$F17*Vychodiská!$C$43</f>
        <v>0</v>
      </c>
      <c r="W17" s="62">
        <f>$F17*Vychodiská!$C$43</f>
        <v>0</v>
      </c>
      <c r="X17" s="62">
        <f>$F17*Vychodiská!$C$43</f>
        <v>0</v>
      </c>
      <c r="Y17" s="62">
        <f>$F17*Vychodiská!$C$43</f>
        <v>0</v>
      </c>
      <c r="Z17" s="62">
        <f>$F17*Vychodiská!$C$43</f>
        <v>0</v>
      </c>
      <c r="AA17" s="62">
        <f>$F17*Vychodiská!$C$43</f>
        <v>0</v>
      </c>
      <c r="AB17" s="62">
        <f>$F17*Vychodiská!$C$43</f>
        <v>0</v>
      </c>
      <c r="AC17" s="62">
        <f>$F17*Vychodiská!$C$43</f>
        <v>0</v>
      </c>
      <c r="AD17" s="62">
        <f>$F17*Vychodiská!$C$43</f>
        <v>0</v>
      </c>
      <c r="AE17" s="62">
        <f>$F17*Vychodiská!$C$43</f>
        <v>0</v>
      </c>
      <c r="AF17" s="62">
        <f>$F17*Vychodiská!$C$43</f>
        <v>0</v>
      </c>
      <c r="AG17" s="62">
        <f>$F17*Vychodiská!$C$43</f>
        <v>0</v>
      </c>
      <c r="AH17" s="62">
        <f>$F17*Vychodiská!$C$43</f>
        <v>0</v>
      </c>
      <c r="AI17" s="62">
        <f>$F17*Vychodiská!$C$43</f>
        <v>0</v>
      </c>
      <c r="AJ17" s="63">
        <f>$F17*Vychodiská!$C$43</f>
        <v>0</v>
      </c>
      <c r="AK17" s="62">
        <f t="shared" si="2"/>
        <v>0</v>
      </c>
      <c r="AL17" s="62">
        <f>SUM($G17:H17)</f>
        <v>0</v>
      </c>
      <c r="AM17" s="62">
        <f>SUM($G17:I17)</f>
        <v>0</v>
      </c>
      <c r="AN17" s="62">
        <f>SUM($G17:J17)</f>
        <v>0</v>
      </c>
      <c r="AO17" s="62">
        <f>SUM($G17:K17)</f>
        <v>0</v>
      </c>
      <c r="AP17" s="62">
        <f>SUM($G17:L17)</f>
        <v>0</v>
      </c>
      <c r="AQ17" s="62">
        <f>SUM($G17:M17)</f>
        <v>0</v>
      </c>
      <c r="AR17" s="62">
        <f>SUM($G17:N17)</f>
        <v>0</v>
      </c>
      <c r="AS17" s="62">
        <f>SUM($G17:O17)</f>
        <v>0</v>
      </c>
      <c r="AT17" s="62">
        <f>SUM($G17:P17)</f>
        <v>0</v>
      </c>
      <c r="AU17" s="62">
        <f>SUM($G17:Q17)</f>
        <v>0</v>
      </c>
      <c r="AV17" s="62">
        <f>SUM($G17:R17)</f>
        <v>0</v>
      </c>
      <c r="AW17" s="62">
        <f>SUM($G17:S17)</f>
        <v>0</v>
      </c>
      <c r="AX17" s="62">
        <f>SUM($G17:T17)</f>
        <v>0</v>
      </c>
      <c r="AY17" s="62">
        <f>SUM($G17:U17)</f>
        <v>0</v>
      </c>
      <c r="AZ17" s="62">
        <f>SUM($G17:V17)</f>
        <v>0</v>
      </c>
      <c r="BA17" s="62">
        <f>SUM($G17:W17)</f>
        <v>0</v>
      </c>
      <c r="BB17" s="62">
        <f>SUM($G17:X17)</f>
        <v>0</v>
      </c>
      <c r="BC17" s="62">
        <f>SUM($G17:Y17)</f>
        <v>0</v>
      </c>
      <c r="BD17" s="62">
        <f>SUM($G17:Z17)</f>
        <v>0</v>
      </c>
      <c r="BE17" s="62">
        <f>SUM($G17:AA17)</f>
        <v>0</v>
      </c>
      <c r="BF17" s="62">
        <f>SUM($G17:AB17)</f>
        <v>0</v>
      </c>
      <c r="BG17" s="62">
        <f>SUM($G17:AC17)</f>
        <v>0</v>
      </c>
      <c r="BH17" s="62">
        <f>SUM($G17:AD17)</f>
        <v>0</v>
      </c>
      <c r="BI17" s="62">
        <f>SUM($G17:AE17)</f>
        <v>0</v>
      </c>
      <c r="BJ17" s="62">
        <f>SUM($G17:AF17)</f>
        <v>0</v>
      </c>
      <c r="BK17" s="62">
        <f>SUM($G17:AG17)</f>
        <v>0</v>
      </c>
      <c r="BL17" s="62">
        <f>SUM($G17:AH17)</f>
        <v>0</v>
      </c>
      <c r="BM17" s="62">
        <f>SUM($G17:AI17)</f>
        <v>0</v>
      </c>
      <c r="BN17" s="63">
        <f>SUM($G17:AJ17)</f>
        <v>0</v>
      </c>
      <c r="BO17" s="65">
        <f>IF(CU17=0,0,G17/(1+Vychodiská!$C$178)^'komunálny odpad'!CU17)</f>
        <v>0</v>
      </c>
      <c r="BP17" s="62">
        <f>IF(CV17=0,0,H17/(1+Vychodiská!$C$178)^'komunálny odpad'!CV17)</f>
        <v>0</v>
      </c>
      <c r="BQ17" s="62">
        <f>IF(CW17=0,0,I17/(1+Vychodiská!$C$178)^'komunálny odpad'!CW17)</f>
        <v>0</v>
      </c>
      <c r="BR17" s="62">
        <f>IF(CX17=0,0,J17/(1+Vychodiská!$C$178)^'komunálny odpad'!CX17)</f>
        <v>0</v>
      </c>
      <c r="BS17" s="62">
        <f>IF(CY17=0,0,K17/(1+Vychodiská!$C$178)^'komunálny odpad'!CY17)</f>
        <v>0</v>
      </c>
      <c r="BT17" s="62">
        <f>IF(CZ17=0,0,L17/(1+Vychodiská!$C$178)^'komunálny odpad'!CZ17)</f>
        <v>0</v>
      </c>
      <c r="BU17" s="62">
        <f>IF(DA17=0,0,M17/(1+Vychodiská!$C$178)^'komunálny odpad'!DA17)</f>
        <v>0</v>
      </c>
      <c r="BV17" s="62">
        <f>IF(DB17=0,0,N17/(1+Vychodiská!$C$178)^'komunálny odpad'!DB17)</f>
        <v>0</v>
      </c>
      <c r="BW17" s="62">
        <f>IF(DC17=0,0,O17/(1+Vychodiská!$C$178)^'komunálny odpad'!DC17)</f>
        <v>0</v>
      </c>
      <c r="BX17" s="62">
        <f>IF(DD17=0,0,P17/(1+Vychodiská!$C$178)^'komunálny odpad'!DD17)</f>
        <v>0</v>
      </c>
      <c r="BY17" s="62">
        <f>IF(DE17=0,0,Q17/(1+Vychodiská!$C$178)^'komunálny odpad'!DE17)</f>
        <v>0</v>
      </c>
      <c r="BZ17" s="62">
        <f>IF(DF17=0,0,R17/(1+Vychodiská!$C$178)^'komunálny odpad'!DF17)</f>
        <v>0</v>
      </c>
      <c r="CA17" s="62">
        <f>IF(DG17=0,0,S17/(1+Vychodiská!$C$178)^'komunálny odpad'!DG17)</f>
        <v>0</v>
      </c>
      <c r="CB17" s="62">
        <f>IF(DH17=0,0,T17/(1+Vychodiská!$C$178)^'komunálny odpad'!DH17)</f>
        <v>0</v>
      </c>
      <c r="CC17" s="62">
        <f>IF(DI17=0,0,U17/(1+Vychodiská!$C$178)^'komunálny odpad'!DI17)</f>
        <v>0</v>
      </c>
      <c r="CD17" s="62">
        <f>IF(DJ17=0,0,V17/(1+Vychodiská!$C$178)^'komunálny odpad'!DJ17)</f>
        <v>0</v>
      </c>
      <c r="CE17" s="62">
        <f>IF(DK17=0,0,W17/(1+Vychodiská!$C$178)^'komunálny odpad'!DK17)</f>
        <v>0</v>
      </c>
      <c r="CF17" s="62">
        <f>IF(DL17=0,0,X17/(1+Vychodiská!$C$178)^'komunálny odpad'!DL17)</f>
        <v>0</v>
      </c>
      <c r="CG17" s="62">
        <f>IF(DM17=0,0,Y17/(1+Vychodiská!$C$178)^'komunálny odpad'!DM17)</f>
        <v>0</v>
      </c>
      <c r="CH17" s="62">
        <f>IF(DN17=0,0,Z17/(1+Vychodiská!$C$178)^'komunálny odpad'!DN17)</f>
        <v>0</v>
      </c>
      <c r="CI17" s="62">
        <f>IF(DO17=0,0,AA17/(1+Vychodiská!$C$178)^'komunálny odpad'!DO17)</f>
        <v>0</v>
      </c>
      <c r="CJ17" s="62">
        <f>IF(DP17=0,0,AB17/(1+Vychodiská!$C$178)^'komunálny odpad'!DP17)</f>
        <v>0</v>
      </c>
      <c r="CK17" s="62">
        <f>IF(DQ17=0,0,AC17/(1+Vychodiská!$C$178)^'komunálny odpad'!DQ17)</f>
        <v>0</v>
      </c>
      <c r="CL17" s="62">
        <f>IF(DR17=0,0,AD17/(1+Vychodiská!$C$178)^'komunálny odpad'!DR17)</f>
        <v>0</v>
      </c>
      <c r="CM17" s="62">
        <f>IF(DS17=0,0,AE17/(1+Vychodiská!$C$178)^'komunálny odpad'!DS17)</f>
        <v>0</v>
      </c>
      <c r="CN17" s="62">
        <f>IF(DT17=0,0,AF17/(1+Vychodiská!$C$178)^'komunálny odpad'!DT17)</f>
        <v>0</v>
      </c>
      <c r="CO17" s="62">
        <f>IF(DU17=0,0,AG17/(1+Vychodiská!$C$178)^'komunálny odpad'!DU17)</f>
        <v>0</v>
      </c>
      <c r="CP17" s="62">
        <f>IF(DV17=0,0,AH17/(1+Vychodiská!$C$178)^'komunálny odpad'!DV17)</f>
        <v>0</v>
      </c>
      <c r="CQ17" s="62">
        <f>IF(DW17=0,0,AI17/(1+Vychodiská!$C$178)^'komunálny odpad'!DW17)</f>
        <v>0</v>
      </c>
      <c r="CR17" s="63">
        <f>IF(DX17=0,0,AJ17/(1+Vychodiská!$C$178)^'komunálny odpad'!DX17)</f>
        <v>0</v>
      </c>
      <c r="CS17" s="66">
        <f t="shared" si="4"/>
        <v>0</v>
      </c>
      <c r="CT17" s="62"/>
      <c r="CU17" s="67">
        <f t="shared" si="0"/>
        <v>2</v>
      </c>
      <c r="CV17" s="67">
        <f t="shared" ref="CV17:DX17" si="17">IF(CU17=0,0,IF(CV$2&gt;$D17,0,CU17+1))</f>
        <v>3</v>
      </c>
      <c r="CW17" s="67">
        <f t="shared" si="17"/>
        <v>4</v>
      </c>
      <c r="CX17" s="67">
        <f t="shared" si="17"/>
        <v>5</v>
      </c>
      <c r="CY17" s="67">
        <f t="shared" si="17"/>
        <v>6</v>
      </c>
      <c r="CZ17" s="67">
        <f t="shared" si="17"/>
        <v>7</v>
      </c>
      <c r="DA17" s="67">
        <f t="shared" si="17"/>
        <v>8</v>
      </c>
      <c r="DB17" s="67">
        <f t="shared" si="17"/>
        <v>9</v>
      </c>
      <c r="DC17" s="67">
        <f t="shared" si="17"/>
        <v>10</v>
      </c>
      <c r="DD17" s="67">
        <f t="shared" si="17"/>
        <v>11</v>
      </c>
      <c r="DE17" s="67">
        <f t="shared" si="17"/>
        <v>12</v>
      </c>
      <c r="DF17" s="67">
        <f t="shared" si="17"/>
        <v>13</v>
      </c>
      <c r="DG17" s="67">
        <f t="shared" si="17"/>
        <v>14</v>
      </c>
      <c r="DH17" s="67">
        <f t="shared" si="17"/>
        <v>15</v>
      </c>
      <c r="DI17" s="67">
        <f t="shared" si="17"/>
        <v>16</v>
      </c>
      <c r="DJ17" s="67">
        <f t="shared" si="17"/>
        <v>17</v>
      </c>
      <c r="DK17" s="67">
        <f t="shared" si="17"/>
        <v>18</v>
      </c>
      <c r="DL17" s="67">
        <f t="shared" si="17"/>
        <v>19</v>
      </c>
      <c r="DM17" s="67">
        <f t="shared" si="17"/>
        <v>20</v>
      </c>
      <c r="DN17" s="67">
        <f t="shared" si="17"/>
        <v>21</v>
      </c>
      <c r="DO17" s="67">
        <f t="shared" si="17"/>
        <v>22</v>
      </c>
      <c r="DP17" s="67">
        <f t="shared" si="17"/>
        <v>23</v>
      </c>
      <c r="DQ17" s="67">
        <f t="shared" si="17"/>
        <v>24</v>
      </c>
      <c r="DR17" s="67">
        <f t="shared" si="17"/>
        <v>25</v>
      </c>
      <c r="DS17" s="67">
        <f t="shared" si="17"/>
        <v>26</v>
      </c>
      <c r="DT17" s="67">
        <f t="shared" si="17"/>
        <v>27</v>
      </c>
      <c r="DU17" s="67">
        <f t="shared" si="17"/>
        <v>28</v>
      </c>
      <c r="DV17" s="67">
        <f t="shared" si="17"/>
        <v>29</v>
      </c>
      <c r="DW17" s="67">
        <f t="shared" si="17"/>
        <v>30</v>
      </c>
      <c r="DX17" s="68">
        <f t="shared" si="17"/>
        <v>31</v>
      </c>
    </row>
    <row r="18" spans="1:128" s="69" customFormat="1" ht="31" customHeight="1" x14ac:dyDescent="0.35">
      <c r="A18" s="59">
        <f>Investície!A18</f>
        <v>16</v>
      </c>
      <c r="B18" s="60" t="str">
        <f>Investície!B18</f>
        <v>MHTH, a.s. - závod Košice</v>
      </c>
      <c r="C18" s="60" t="str">
        <f>Investície!C18</f>
        <v>Rekonštrukcia turbíny TG2</v>
      </c>
      <c r="D18" s="61">
        <f>INDEX(Data!$M:$M,MATCH('komunálny odpad'!A18,Data!$A:$A,0))</f>
        <v>12</v>
      </c>
      <c r="E18" s="61">
        <f>INDEX(Data!$J:$J,MATCH('komunálny odpad'!A18,Data!$A:$A,0))</f>
        <v>2027</v>
      </c>
      <c r="F18" s="63">
        <f>INDEX(Data!$W:$W,MATCH('komunálny odpad'!A18,Data!$A:$A,0))</f>
        <v>0</v>
      </c>
      <c r="G18" s="62">
        <f>$F18*Vychodiská!$C$43</f>
        <v>0</v>
      </c>
      <c r="H18" s="62">
        <f>$F18*Vychodiská!$C$43</f>
        <v>0</v>
      </c>
      <c r="I18" s="62">
        <f>$F18*Vychodiská!$C$43</f>
        <v>0</v>
      </c>
      <c r="J18" s="62">
        <f>$F18*Vychodiská!$C$43</f>
        <v>0</v>
      </c>
      <c r="K18" s="62">
        <f>$F18*Vychodiská!$C$43</f>
        <v>0</v>
      </c>
      <c r="L18" s="62">
        <f>$F18*Vychodiská!$C$43</f>
        <v>0</v>
      </c>
      <c r="M18" s="62">
        <f>$F18*Vychodiská!$C$43</f>
        <v>0</v>
      </c>
      <c r="N18" s="62">
        <f>$F18*Vychodiská!$C$43</f>
        <v>0</v>
      </c>
      <c r="O18" s="62">
        <f>$F18*Vychodiská!$C$43</f>
        <v>0</v>
      </c>
      <c r="P18" s="62">
        <f>$F18*Vychodiská!$C$43</f>
        <v>0</v>
      </c>
      <c r="Q18" s="62">
        <f>$F18*Vychodiská!$C$43</f>
        <v>0</v>
      </c>
      <c r="R18" s="62">
        <f>$F18*Vychodiská!$C$43</f>
        <v>0</v>
      </c>
      <c r="S18" s="62">
        <f>$F18*Vychodiská!$C$43</f>
        <v>0</v>
      </c>
      <c r="T18" s="62">
        <f>$F18*Vychodiská!$C$43</f>
        <v>0</v>
      </c>
      <c r="U18" s="62">
        <f>$F18*Vychodiská!$C$43</f>
        <v>0</v>
      </c>
      <c r="V18" s="62">
        <f>$F18*Vychodiská!$C$43</f>
        <v>0</v>
      </c>
      <c r="W18" s="62">
        <f>$F18*Vychodiská!$C$43</f>
        <v>0</v>
      </c>
      <c r="X18" s="62">
        <f>$F18*Vychodiská!$C$43</f>
        <v>0</v>
      </c>
      <c r="Y18" s="62">
        <f>$F18*Vychodiská!$C$43</f>
        <v>0</v>
      </c>
      <c r="Z18" s="62">
        <f>$F18*Vychodiská!$C$43</f>
        <v>0</v>
      </c>
      <c r="AA18" s="62">
        <f>$F18*Vychodiská!$C$43</f>
        <v>0</v>
      </c>
      <c r="AB18" s="62">
        <f>$F18*Vychodiská!$C$43</f>
        <v>0</v>
      </c>
      <c r="AC18" s="62">
        <f>$F18*Vychodiská!$C$43</f>
        <v>0</v>
      </c>
      <c r="AD18" s="62">
        <f>$F18*Vychodiská!$C$43</f>
        <v>0</v>
      </c>
      <c r="AE18" s="62">
        <f>$F18*Vychodiská!$C$43</f>
        <v>0</v>
      </c>
      <c r="AF18" s="62">
        <f>$F18*Vychodiská!$C$43</f>
        <v>0</v>
      </c>
      <c r="AG18" s="62">
        <f>$F18*Vychodiská!$C$43</f>
        <v>0</v>
      </c>
      <c r="AH18" s="62">
        <f>$F18*Vychodiská!$C$43</f>
        <v>0</v>
      </c>
      <c r="AI18" s="62">
        <f>$F18*Vychodiská!$C$43</f>
        <v>0</v>
      </c>
      <c r="AJ18" s="63">
        <f>$F18*Vychodiská!$C$43</f>
        <v>0</v>
      </c>
      <c r="AK18" s="62">
        <f t="shared" si="2"/>
        <v>0</v>
      </c>
      <c r="AL18" s="62">
        <f>SUM($G18:H18)</f>
        <v>0</v>
      </c>
      <c r="AM18" s="62">
        <f>SUM($G18:I18)</f>
        <v>0</v>
      </c>
      <c r="AN18" s="62">
        <f>SUM($G18:J18)</f>
        <v>0</v>
      </c>
      <c r="AO18" s="62">
        <f>SUM($G18:K18)</f>
        <v>0</v>
      </c>
      <c r="AP18" s="62">
        <f>SUM($G18:L18)</f>
        <v>0</v>
      </c>
      <c r="AQ18" s="62">
        <f>SUM($G18:M18)</f>
        <v>0</v>
      </c>
      <c r="AR18" s="62">
        <f>SUM($G18:N18)</f>
        <v>0</v>
      </c>
      <c r="AS18" s="62">
        <f>SUM($G18:O18)</f>
        <v>0</v>
      </c>
      <c r="AT18" s="62">
        <f>SUM($G18:P18)</f>
        <v>0</v>
      </c>
      <c r="AU18" s="62">
        <f>SUM($G18:Q18)</f>
        <v>0</v>
      </c>
      <c r="AV18" s="62">
        <f>SUM($G18:R18)</f>
        <v>0</v>
      </c>
      <c r="AW18" s="62">
        <f>SUM($G18:S18)</f>
        <v>0</v>
      </c>
      <c r="AX18" s="62">
        <f>SUM($G18:T18)</f>
        <v>0</v>
      </c>
      <c r="AY18" s="62">
        <f>SUM($G18:U18)</f>
        <v>0</v>
      </c>
      <c r="AZ18" s="62">
        <f>SUM($G18:V18)</f>
        <v>0</v>
      </c>
      <c r="BA18" s="62">
        <f>SUM($G18:W18)</f>
        <v>0</v>
      </c>
      <c r="BB18" s="62">
        <f>SUM($G18:X18)</f>
        <v>0</v>
      </c>
      <c r="BC18" s="62">
        <f>SUM($G18:Y18)</f>
        <v>0</v>
      </c>
      <c r="BD18" s="62">
        <f>SUM($G18:Z18)</f>
        <v>0</v>
      </c>
      <c r="BE18" s="62">
        <f>SUM($G18:AA18)</f>
        <v>0</v>
      </c>
      <c r="BF18" s="62">
        <f>SUM($G18:AB18)</f>
        <v>0</v>
      </c>
      <c r="BG18" s="62">
        <f>SUM($G18:AC18)</f>
        <v>0</v>
      </c>
      <c r="BH18" s="62">
        <f>SUM($G18:AD18)</f>
        <v>0</v>
      </c>
      <c r="BI18" s="62">
        <f>SUM($G18:AE18)</f>
        <v>0</v>
      </c>
      <c r="BJ18" s="62">
        <f>SUM($G18:AF18)</f>
        <v>0</v>
      </c>
      <c r="BK18" s="62">
        <f>SUM($G18:AG18)</f>
        <v>0</v>
      </c>
      <c r="BL18" s="62">
        <f>SUM($G18:AH18)</f>
        <v>0</v>
      </c>
      <c r="BM18" s="62">
        <f>SUM($G18:AI18)</f>
        <v>0</v>
      </c>
      <c r="BN18" s="63">
        <f>SUM($G18:AJ18)</f>
        <v>0</v>
      </c>
      <c r="BO18" s="65">
        <f>IF(CU18=0,0,G18/(1+Vychodiská!$C$178)^'komunálny odpad'!CU18)</f>
        <v>0</v>
      </c>
      <c r="BP18" s="62">
        <f>IF(CV18=0,0,H18/(1+Vychodiská!$C$178)^'komunálny odpad'!CV18)</f>
        <v>0</v>
      </c>
      <c r="BQ18" s="62">
        <f>IF(CW18=0,0,I18/(1+Vychodiská!$C$178)^'komunálny odpad'!CW18)</f>
        <v>0</v>
      </c>
      <c r="BR18" s="62">
        <f>IF(CX18=0,0,J18/(1+Vychodiská!$C$178)^'komunálny odpad'!CX18)</f>
        <v>0</v>
      </c>
      <c r="BS18" s="62">
        <f>IF(CY18=0,0,K18/(1+Vychodiská!$C$178)^'komunálny odpad'!CY18)</f>
        <v>0</v>
      </c>
      <c r="BT18" s="62">
        <f>IF(CZ18=0,0,L18/(1+Vychodiská!$C$178)^'komunálny odpad'!CZ18)</f>
        <v>0</v>
      </c>
      <c r="BU18" s="62">
        <f>IF(DA18=0,0,M18/(1+Vychodiská!$C$178)^'komunálny odpad'!DA18)</f>
        <v>0</v>
      </c>
      <c r="BV18" s="62">
        <f>IF(DB18=0,0,N18/(1+Vychodiská!$C$178)^'komunálny odpad'!DB18)</f>
        <v>0</v>
      </c>
      <c r="BW18" s="62">
        <f>IF(DC18=0,0,O18/(1+Vychodiská!$C$178)^'komunálny odpad'!DC18)</f>
        <v>0</v>
      </c>
      <c r="BX18" s="62">
        <f>IF(DD18=0,0,P18/(1+Vychodiská!$C$178)^'komunálny odpad'!DD18)</f>
        <v>0</v>
      </c>
      <c r="BY18" s="62">
        <f>IF(DE18=0,0,Q18/(1+Vychodiská!$C$178)^'komunálny odpad'!DE18)</f>
        <v>0</v>
      </c>
      <c r="BZ18" s="62">
        <f>IF(DF18=0,0,R18/(1+Vychodiská!$C$178)^'komunálny odpad'!DF18)</f>
        <v>0</v>
      </c>
      <c r="CA18" s="62">
        <f>IF(DG18=0,0,S18/(1+Vychodiská!$C$178)^'komunálny odpad'!DG18)</f>
        <v>0</v>
      </c>
      <c r="CB18" s="62">
        <f>IF(DH18=0,0,T18/(1+Vychodiská!$C$178)^'komunálny odpad'!DH18)</f>
        <v>0</v>
      </c>
      <c r="CC18" s="62">
        <f>IF(DI18=0,0,U18/(1+Vychodiská!$C$178)^'komunálny odpad'!DI18)</f>
        <v>0</v>
      </c>
      <c r="CD18" s="62">
        <f>IF(DJ18=0,0,V18/(1+Vychodiská!$C$178)^'komunálny odpad'!DJ18)</f>
        <v>0</v>
      </c>
      <c r="CE18" s="62">
        <f>IF(DK18=0,0,W18/(1+Vychodiská!$C$178)^'komunálny odpad'!DK18)</f>
        <v>0</v>
      </c>
      <c r="CF18" s="62">
        <f>IF(DL18=0,0,X18/(1+Vychodiská!$C$178)^'komunálny odpad'!DL18)</f>
        <v>0</v>
      </c>
      <c r="CG18" s="62">
        <f>IF(DM18=0,0,Y18/(1+Vychodiská!$C$178)^'komunálny odpad'!DM18)</f>
        <v>0</v>
      </c>
      <c r="CH18" s="62">
        <f>IF(DN18=0,0,Z18/(1+Vychodiská!$C$178)^'komunálny odpad'!DN18)</f>
        <v>0</v>
      </c>
      <c r="CI18" s="62">
        <f>IF(DO18=0,0,AA18/(1+Vychodiská!$C$178)^'komunálny odpad'!DO18)</f>
        <v>0</v>
      </c>
      <c r="CJ18" s="62">
        <f>IF(DP18=0,0,AB18/(1+Vychodiská!$C$178)^'komunálny odpad'!DP18)</f>
        <v>0</v>
      </c>
      <c r="CK18" s="62">
        <f>IF(DQ18=0,0,AC18/(1+Vychodiská!$C$178)^'komunálny odpad'!DQ18)</f>
        <v>0</v>
      </c>
      <c r="CL18" s="62">
        <f>IF(DR18=0,0,AD18/(1+Vychodiská!$C$178)^'komunálny odpad'!DR18)</f>
        <v>0</v>
      </c>
      <c r="CM18" s="62">
        <f>IF(DS18=0,0,AE18/(1+Vychodiská!$C$178)^'komunálny odpad'!DS18)</f>
        <v>0</v>
      </c>
      <c r="CN18" s="62">
        <f>IF(DT18=0,0,AF18/(1+Vychodiská!$C$178)^'komunálny odpad'!DT18)</f>
        <v>0</v>
      </c>
      <c r="CO18" s="62">
        <f>IF(DU18=0,0,AG18/(1+Vychodiská!$C$178)^'komunálny odpad'!DU18)</f>
        <v>0</v>
      </c>
      <c r="CP18" s="62">
        <f>IF(DV18=0,0,AH18/(1+Vychodiská!$C$178)^'komunálny odpad'!DV18)</f>
        <v>0</v>
      </c>
      <c r="CQ18" s="62">
        <f>IF(DW18=0,0,AI18/(1+Vychodiská!$C$178)^'komunálny odpad'!DW18)</f>
        <v>0</v>
      </c>
      <c r="CR18" s="63">
        <f>IF(DX18=0,0,AJ18/(1+Vychodiská!$C$178)^'komunálny odpad'!DX18)</f>
        <v>0</v>
      </c>
      <c r="CS18" s="66">
        <f t="shared" si="4"/>
        <v>0</v>
      </c>
      <c r="CT18" s="62"/>
      <c r="CU18" s="67">
        <f t="shared" si="0"/>
        <v>2</v>
      </c>
      <c r="CV18" s="67">
        <f t="shared" ref="CV18:DX18" si="18">IF(CU18=0,0,IF(CV$2&gt;$D18,0,CU18+1))</f>
        <v>3</v>
      </c>
      <c r="CW18" s="67">
        <f t="shared" si="18"/>
        <v>4</v>
      </c>
      <c r="CX18" s="67">
        <f t="shared" si="18"/>
        <v>5</v>
      </c>
      <c r="CY18" s="67">
        <f t="shared" si="18"/>
        <v>6</v>
      </c>
      <c r="CZ18" s="67">
        <f t="shared" si="18"/>
        <v>7</v>
      </c>
      <c r="DA18" s="67">
        <f t="shared" si="18"/>
        <v>8</v>
      </c>
      <c r="DB18" s="67">
        <f t="shared" si="18"/>
        <v>9</v>
      </c>
      <c r="DC18" s="67">
        <f t="shared" si="18"/>
        <v>10</v>
      </c>
      <c r="DD18" s="67">
        <f t="shared" si="18"/>
        <v>11</v>
      </c>
      <c r="DE18" s="67">
        <f t="shared" si="18"/>
        <v>12</v>
      </c>
      <c r="DF18" s="67">
        <f t="shared" si="18"/>
        <v>13</v>
      </c>
      <c r="DG18" s="67">
        <f t="shared" si="18"/>
        <v>0</v>
      </c>
      <c r="DH18" s="67">
        <f t="shared" si="18"/>
        <v>0</v>
      </c>
      <c r="DI18" s="67">
        <f t="shared" si="18"/>
        <v>0</v>
      </c>
      <c r="DJ18" s="67">
        <f t="shared" si="18"/>
        <v>0</v>
      </c>
      <c r="DK18" s="67">
        <f t="shared" si="18"/>
        <v>0</v>
      </c>
      <c r="DL18" s="67">
        <f t="shared" si="18"/>
        <v>0</v>
      </c>
      <c r="DM18" s="67">
        <f t="shared" si="18"/>
        <v>0</v>
      </c>
      <c r="DN18" s="67">
        <f t="shared" si="18"/>
        <v>0</v>
      </c>
      <c r="DO18" s="67">
        <f t="shared" si="18"/>
        <v>0</v>
      </c>
      <c r="DP18" s="67">
        <f t="shared" si="18"/>
        <v>0</v>
      </c>
      <c r="DQ18" s="67">
        <f t="shared" si="18"/>
        <v>0</v>
      </c>
      <c r="DR18" s="67">
        <f t="shared" si="18"/>
        <v>0</v>
      </c>
      <c r="DS18" s="67">
        <f t="shared" si="18"/>
        <v>0</v>
      </c>
      <c r="DT18" s="67">
        <f t="shared" si="18"/>
        <v>0</v>
      </c>
      <c r="DU18" s="67">
        <f t="shared" si="18"/>
        <v>0</v>
      </c>
      <c r="DV18" s="67">
        <f t="shared" si="18"/>
        <v>0</v>
      </c>
      <c r="DW18" s="67">
        <f t="shared" si="18"/>
        <v>0</v>
      </c>
      <c r="DX18" s="68">
        <f t="shared" si="18"/>
        <v>0</v>
      </c>
    </row>
    <row r="19" spans="1:128" s="69" customFormat="1" ht="31" customHeight="1" x14ac:dyDescent="0.35">
      <c r="A19" s="59">
        <f>Investície!A19</f>
        <v>17</v>
      </c>
      <c r="B19" s="60" t="str">
        <f>Investície!B19</f>
        <v>MHTH, a.s. - závod Košice</v>
      </c>
      <c r="C19" s="60" t="str">
        <f>Investície!C19</f>
        <v>Zosieťovanie SCZT - Prepojenie sídliska KVP a Terasa</v>
      </c>
      <c r="D19" s="61">
        <f>INDEX(Data!$M:$M,MATCH('komunálny odpad'!A19,Data!$A:$A,0))</f>
        <v>30</v>
      </c>
      <c r="E19" s="61">
        <f>INDEX(Data!$J:$J,MATCH('komunálny odpad'!A19,Data!$A:$A,0))</f>
        <v>2028</v>
      </c>
      <c r="F19" s="63">
        <f>INDEX(Data!$W:$W,MATCH('komunálny odpad'!A19,Data!$A:$A,0))</f>
        <v>0</v>
      </c>
      <c r="G19" s="62">
        <f>$F19*Vychodiská!$C$43</f>
        <v>0</v>
      </c>
      <c r="H19" s="62">
        <f>$F19*Vychodiská!$C$43</f>
        <v>0</v>
      </c>
      <c r="I19" s="62">
        <f>$F19*Vychodiská!$C$43</f>
        <v>0</v>
      </c>
      <c r="J19" s="62">
        <f>$F19*Vychodiská!$C$43</f>
        <v>0</v>
      </c>
      <c r="K19" s="62">
        <f>$F19*Vychodiská!$C$43</f>
        <v>0</v>
      </c>
      <c r="L19" s="62">
        <f>$F19*Vychodiská!$C$43</f>
        <v>0</v>
      </c>
      <c r="M19" s="62">
        <f>$F19*Vychodiská!$C$43</f>
        <v>0</v>
      </c>
      <c r="N19" s="62">
        <f>$F19*Vychodiská!$C$43</f>
        <v>0</v>
      </c>
      <c r="O19" s="62">
        <f>$F19*Vychodiská!$C$43</f>
        <v>0</v>
      </c>
      <c r="P19" s="62">
        <f>$F19*Vychodiská!$C$43</f>
        <v>0</v>
      </c>
      <c r="Q19" s="62">
        <f>$F19*Vychodiská!$C$43</f>
        <v>0</v>
      </c>
      <c r="R19" s="62">
        <f>$F19*Vychodiská!$C$43</f>
        <v>0</v>
      </c>
      <c r="S19" s="62">
        <f>$F19*Vychodiská!$C$43</f>
        <v>0</v>
      </c>
      <c r="T19" s="62">
        <f>$F19*Vychodiská!$C$43</f>
        <v>0</v>
      </c>
      <c r="U19" s="62">
        <f>$F19*Vychodiská!$C$43</f>
        <v>0</v>
      </c>
      <c r="V19" s="62">
        <f>$F19*Vychodiská!$C$43</f>
        <v>0</v>
      </c>
      <c r="W19" s="62">
        <f>$F19*Vychodiská!$C$43</f>
        <v>0</v>
      </c>
      <c r="X19" s="62">
        <f>$F19*Vychodiská!$C$43</f>
        <v>0</v>
      </c>
      <c r="Y19" s="62">
        <f>$F19*Vychodiská!$C$43</f>
        <v>0</v>
      </c>
      <c r="Z19" s="62">
        <f>$F19*Vychodiská!$C$43</f>
        <v>0</v>
      </c>
      <c r="AA19" s="62">
        <f>$F19*Vychodiská!$C$43</f>
        <v>0</v>
      </c>
      <c r="AB19" s="62">
        <f>$F19*Vychodiská!$C$43</f>
        <v>0</v>
      </c>
      <c r="AC19" s="62">
        <f>$F19*Vychodiská!$C$43</f>
        <v>0</v>
      </c>
      <c r="AD19" s="62">
        <f>$F19*Vychodiská!$C$43</f>
        <v>0</v>
      </c>
      <c r="AE19" s="62">
        <f>$F19*Vychodiská!$C$43</f>
        <v>0</v>
      </c>
      <c r="AF19" s="62">
        <f>$F19*Vychodiská!$C$43</f>
        <v>0</v>
      </c>
      <c r="AG19" s="62">
        <f>$F19*Vychodiská!$C$43</f>
        <v>0</v>
      </c>
      <c r="AH19" s="62">
        <f>$F19*Vychodiská!$C$43</f>
        <v>0</v>
      </c>
      <c r="AI19" s="62">
        <f>$F19*Vychodiská!$C$43</f>
        <v>0</v>
      </c>
      <c r="AJ19" s="63">
        <f>$F19*Vychodiská!$C$43</f>
        <v>0</v>
      </c>
      <c r="AK19" s="62">
        <f t="shared" si="2"/>
        <v>0</v>
      </c>
      <c r="AL19" s="62">
        <f>SUM($G19:H19)</f>
        <v>0</v>
      </c>
      <c r="AM19" s="62">
        <f>SUM($G19:I19)</f>
        <v>0</v>
      </c>
      <c r="AN19" s="62">
        <f>SUM($G19:J19)</f>
        <v>0</v>
      </c>
      <c r="AO19" s="62">
        <f>SUM($G19:K19)</f>
        <v>0</v>
      </c>
      <c r="AP19" s="62">
        <f>SUM($G19:L19)</f>
        <v>0</v>
      </c>
      <c r="AQ19" s="62">
        <f>SUM($G19:M19)</f>
        <v>0</v>
      </c>
      <c r="AR19" s="62">
        <f>SUM($G19:N19)</f>
        <v>0</v>
      </c>
      <c r="AS19" s="62">
        <f>SUM($G19:O19)</f>
        <v>0</v>
      </c>
      <c r="AT19" s="62">
        <f>SUM($G19:P19)</f>
        <v>0</v>
      </c>
      <c r="AU19" s="62">
        <f>SUM($G19:Q19)</f>
        <v>0</v>
      </c>
      <c r="AV19" s="62">
        <f>SUM($G19:R19)</f>
        <v>0</v>
      </c>
      <c r="AW19" s="62">
        <f>SUM($G19:S19)</f>
        <v>0</v>
      </c>
      <c r="AX19" s="62">
        <f>SUM($G19:T19)</f>
        <v>0</v>
      </c>
      <c r="AY19" s="62">
        <f>SUM($G19:U19)</f>
        <v>0</v>
      </c>
      <c r="AZ19" s="62">
        <f>SUM($G19:V19)</f>
        <v>0</v>
      </c>
      <c r="BA19" s="62">
        <f>SUM($G19:W19)</f>
        <v>0</v>
      </c>
      <c r="BB19" s="62">
        <f>SUM($G19:X19)</f>
        <v>0</v>
      </c>
      <c r="BC19" s="62">
        <f>SUM($G19:Y19)</f>
        <v>0</v>
      </c>
      <c r="BD19" s="62">
        <f>SUM($G19:Z19)</f>
        <v>0</v>
      </c>
      <c r="BE19" s="62">
        <f>SUM($G19:AA19)</f>
        <v>0</v>
      </c>
      <c r="BF19" s="62">
        <f>SUM($G19:AB19)</f>
        <v>0</v>
      </c>
      <c r="BG19" s="62">
        <f>SUM($G19:AC19)</f>
        <v>0</v>
      </c>
      <c r="BH19" s="62">
        <f>SUM($G19:AD19)</f>
        <v>0</v>
      </c>
      <c r="BI19" s="62">
        <f>SUM($G19:AE19)</f>
        <v>0</v>
      </c>
      <c r="BJ19" s="62">
        <f>SUM($G19:AF19)</f>
        <v>0</v>
      </c>
      <c r="BK19" s="62">
        <f>SUM($G19:AG19)</f>
        <v>0</v>
      </c>
      <c r="BL19" s="62">
        <f>SUM($G19:AH19)</f>
        <v>0</v>
      </c>
      <c r="BM19" s="62">
        <f>SUM($G19:AI19)</f>
        <v>0</v>
      </c>
      <c r="BN19" s="63">
        <f>SUM($G19:AJ19)</f>
        <v>0</v>
      </c>
      <c r="BO19" s="65">
        <f>IF(CU19=0,0,G19/(1+Vychodiská!$C$178)^'komunálny odpad'!CU19)</f>
        <v>0</v>
      </c>
      <c r="BP19" s="62">
        <f>IF(CV19=0,0,H19/(1+Vychodiská!$C$178)^'komunálny odpad'!CV19)</f>
        <v>0</v>
      </c>
      <c r="BQ19" s="62">
        <f>IF(CW19=0,0,I19/(1+Vychodiská!$C$178)^'komunálny odpad'!CW19)</f>
        <v>0</v>
      </c>
      <c r="BR19" s="62">
        <f>IF(CX19=0,0,J19/(1+Vychodiská!$C$178)^'komunálny odpad'!CX19)</f>
        <v>0</v>
      </c>
      <c r="BS19" s="62">
        <f>IF(CY19=0,0,K19/(1+Vychodiská!$C$178)^'komunálny odpad'!CY19)</f>
        <v>0</v>
      </c>
      <c r="BT19" s="62">
        <f>IF(CZ19=0,0,L19/(1+Vychodiská!$C$178)^'komunálny odpad'!CZ19)</f>
        <v>0</v>
      </c>
      <c r="BU19" s="62">
        <f>IF(DA19=0,0,M19/(1+Vychodiská!$C$178)^'komunálny odpad'!DA19)</f>
        <v>0</v>
      </c>
      <c r="BV19" s="62">
        <f>IF(DB19=0,0,N19/(1+Vychodiská!$C$178)^'komunálny odpad'!DB19)</f>
        <v>0</v>
      </c>
      <c r="BW19" s="62">
        <f>IF(DC19=0,0,O19/(1+Vychodiská!$C$178)^'komunálny odpad'!DC19)</f>
        <v>0</v>
      </c>
      <c r="BX19" s="62">
        <f>IF(DD19=0,0,P19/(1+Vychodiská!$C$178)^'komunálny odpad'!DD19)</f>
        <v>0</v>
      </c>
      <c r="BY19" s="62">
        <f>IF(DE19=0,0,Q19/(1+Vychodiská!$C$178)^'komunálny odpad'!DE19)</f>
        <v>0</v>
      </c>
      <c r="BZ19" s="62">
        <f>IF(DF19=0,0,R19/(1+Vychodiská!$C$178)^'komunálny odpad'!DF19)</f>
        <v>0</v>
      </c>
      <c r="CA19" s="62">
        <f>IF(DG19=0,0,S19/(1+Vychodiská!$C$178)^'komunálny odpad'!DG19)</f>
        <v>0</v>
      </c>
      <c r="CB19" s="62">
        <f>IF(DH19=0,0,T19/(1+Vychodiská!$C$178)^'komunálny odpad'!DH19)</f>
        <v>0</v>
      </c>
      <c r="CC19" s="62">
        <f>IF(DI19=0,0,U19/(1+Vychodiská!$C$178)^'komunálny odpad'!DI19)</f>
        <v>0</v>
      </c>
      <c r="CD19" s="62">
        <f>IF(DJ19=0,0,V19/(1+Vychodiská!$C$178)^'komunálny odpad'!DJ19)</f>
        <v>0</v>
      </c>
      <c r="CE19" s="62">
        <f>IF(DK19=0,0,W19/(1+Vychodiská!$C$178)^'komunálny odpad'!DK19)</f>
        <v>0</v>
      </c>
      <c r="CF19" s="62">
        <f>IF(DL19=0,0,X19/(1+Vychodiská!$C$178)^'komunálny odpad'!DL19)</f>
        <v>0</v>
      </c>
      <c r="CG19" s="62">
        <f>IF(DM19=0,0,Y19/(1+Vychodiská!$C$178)^'komunálny odpad'!DM19)</f>
        <v>0</v>
      </c>
      <c r="CH19" s="62">
        <f>IF(DN19=0,0,Z19/(1+Vychodiská!$C$178)^'komunálny odpad'!DN19)</f>
        <v>0</v>
      </c>
      <c r="CI19" s="62">
        <f>IF(DO19=0,0,AA19/(1+Vychodiská!$C$178)^'komunálny odpad'!DO19)</f>
        <v>0</v>
      </c>
      <c r="CJ19" s="62">
        <f>IF(DP19=0,0,AB19/(1+Vychodiská!$C$178)^'komunálny odpad'!DP19)</f>
        <v>0</v>
      </c>
      <c r="CK19" s="62">
        <f>IF(DQ19=0,0,AC19/(1+Vychodiská!$C$178)^'komunálny odpad'!DQ19)</f>
        <v>0</v>
      </c>
      <c r="CL19" s="62">
        <f>IF(DR19=0,0,AD19/(1+Vychodiská!$C$178)^'komunálny odpad'!DR19)</f>
        <v>0</v>
      </c>
      <c r="CM19" s="62">
        <f>IF(DS19=0,0,AE19/(1+Vychodiská!$C$178)^'komunálny odpad'!DS19)</f>
        <v>0</v>
      </c>
      <c r="CN19" s="62">
        <f>IF(DT19=0,0,AF19/(1+Vychodiská!$C$178)^'komunálny odpad'!DT19)</f>
        <v>0</v>
      </c>
      <c r="CO19" s="62">
        <f>IF(DU19=0,0,AG19/(1+Vychodiská!$C$178)^'komunálny odpad'!DU19)</f>
        <v>0</v>
      </c>
      <c r="CP19" s="62">
        <f>IF(DV19=0,0,AH19/(1+Vychodiská!$C$178)^'komunálny odpad'!DV19)</f>
        <v>0</v>
      </c>
      <c r="CQ19" s="62">
        <f>IF(DW19=0,0,AI19/(1+Vychodiská!$C$178)^'komunálny odpad'!DW19)</f>
        <v>0</v>
      </c>
      <c r="CR19" s="63">
        <f>IF(DX19=0,0,AJ19/(1+Vychodiská!$C$178)^'komunálny odpad'!DX19)</f>
        <v>0</v>
      </c>
      <c r="CS19" s="66">
        <f t="shared" si="4"/>
        <v>0</v>
      </c>
      <c r="CT19" s="62"/>
      <c r="CU19" s="67">
        <f t="shared" si="0"/>
        <v>2</v>
      </c>
      <c r="CV19" s="67">
        <f t="shared" ref="CV19:DX19" si="19">IF(CU19=0,0,IF(CV$2&gt;$D19,0,CU19+1))</f>
        <v>3</v>
      </c>
      <c r="CW19" s="67">
        <f t="shared" si="19"/>
        <v>4</v>
      </c>
      <c r="CX19" s="67">
        <f t="shared" si="19"/>
        <v>5</v>
      </c>
      <c r="CY19" s="67">
        <f t="shared" si="19"/>
        <v>6</v>
      </c>
      <c r="CZ19" s="67">
        <f t="shared" si="19"/>
        <v>7</v>
      </c>
      <c r="DA19" s="67">
        <f t="shared" si="19"/>
        <v>8</v>
      </c>
      <c r="DB19" s="67">
        <f t="shared" si="19"/>
        <v>9</v>
      </c>
      <c r="DC19" s="67">
        <f t="shared" si="19"/>
        <v>10</v>
      </c>
      <c r="DD19" s="67">
        <f t="shared" si="19"/>
        <v>11</v>
      </c>
      <c r="DE19" s="67">
        <f t="shared" si="19"/>
        <v>12</v>
      </c>
      <c r="DF19" s="67">
        <f t="shared" si="19"/>
        <v>13</v>
      </c>
      <c r="DG19" s="67">
        <f t="shared" si="19"/>
        <v>14</v>
      </c>
      <c r="DH19" s="67">
        <f t="shared" si="19"/>
        <v>15</v>
      </c>
      <c r="DI19" s="67">
        <f t="shared" si="19"/>
        <v>16</v>
      </c>
      <c r="DJ19" s="67">
        <f t="shared" si="19"/>
        <v>17</v>
      </c>
      <c r="DK19" s="67">
        <f t="shared" si="19"/>
        <v>18</v>
      </c>
      <c r="DL19" s="67">
        <f t="shared" si="19"/>
        <v>19</v>
      </c>
      <c r="DM19" s="67">
        <f t="shared" si="19"/>
        <v>20</v>
      </c>
      <c r="DN19" s="67">
        <f t="shared" si="19"/>
        <v>21</v>
      </c>
      <c r="DO19" s="67">
        <f t="shared" si="19"/>
        <v>22</v>
      </c>
      <c r="DP19" s="67">
        <f t="shared" si="19"/>
        <v>23</v>
      </c>
      <c r="DQ19" s="67">
        <f t="shared" si="19"/>
        <v>24</v>
      </c>
      <c r="DR19" s="67">
        <f t="shared" si="19"/>
        <v>25</v>
      </c>
      <c r="DS19" s="67">
        <f t="shared" si="19"/>
        <v>26</v>
      </c>
      <c r="DT19" s="67">
        <f t="shared" si="19"/>
        <v>27</v>
      </c>
      <c r="DU19" s="67">
        <f t="shared" si="19"/>
        <v>28</v>
      </c>
      <c r="DV19" s="67">
        <f t="shared" si="19"/>
        <v>29</v>
      </c>
      <c r="DW19" s="67">
        <f t="shared" si="19"/>
        <v>30</v>
      </c>
      <c r="DX19" s="68">
        <f t="shared" si="19"/>
        <v>31</v>
      </c>
    </row>
    <row r="20" spans="1:128" s="69" customFormat="1" ht="31" customHeight="1" x14ac:dyDescent="0.35">
      <c r="A20" s="59">
        <f>Investície!A20</f>
        <v>18</v>
      </c>
      <c r="B20" s="60" t="str">
        <f>Investície!B20</f>
        <v>MHTH, a.s. - závod Žilina</v>
      </c>
      <c r="C20" s="60" t="str">
        <f>Investície!C20</f>
        <v>Nový zdroj tepla a elektrickej energie - plynové motory a transformátor T10</v>
      </c>
      <c r="D20" s="61">
        <f>INDEX(Data!$M:$M,MATCH('komunálny odpad'!A20,Data!$A:$A,0))</f>
        <v>12</v>
      </c>
      <c r="E20" s="61" t="str">
        <f>INDEX(Data!$J:$J,MATCH('komunálny odpad'!A20,Data!$A:$A,0))</f>
        <v>2024-2026</v>
      </c>
      <c r="F20" s="63">
        <f>INDEX(Data!$W:$W,MATCH('komunálny odpad'!A20,Data!$A:$A,0))</f>
        <v>0</v>
      </c>
      <c r="G20" s="62">
        <f>$F20*Vychodiská!$C$43</f>
        <v>0</v>
      </c>
      <c r="H20" s="62">
        <f>$F20*Vychodiská!$C$43</f>
        <v>0</v>
      </c>
      <c r="I20" s="62">
        <f>$F20*Vychodiská!$C$43</f>
        <v>0</v>
      </c>
      <c r="J20" s="62">
        <f>$F20*Vychodiská!$C$43</f>
        <v>0</v>
      </c>
      <c r="K20" s="62">
        <f>$F20*Vychodiská!$C$43</f>
        <v>0</v>
      </c>
      <c r="L20" s="62">
        <f>$F20*Vychodiská!$C$43</f>
        <v>0</v>
      </c>
      <c r="M20" s="62">
        <f>$F20*Vychodiská!$C$43</f>
        <v>0</v>
      </c>
      <c r="N20" s="62">
        <f>$F20*Vychodiská!$C$43</f>
        <v>0</v>
      </c>
      <c r="O20" s="62">
        <f>$F20*Vychodiská!$C$43</f>
        <v>0</v>
      </c>
      <c r="P20" s="62">
        <f>$F20*Vychodiská!$C$43</f>
        <v>0</v>
      </c>
      <c r="Q20" s="62">
        <f>$F20*Vychodiská!$C$43</f>
        <v>0</v>
      </c>
      <c r="R20" s="62">
        <f>$F20*Vychodiská!$C$43</f>
        <v>0</v>
      </c>
      <c r="S20" s="62">
        <f>$F20*Vychodiská!$C$43</f>
        <v>0</v>
      </c>
      <c r="T20" s="62">
        <f>$F20*Vychodiská!$C$43</f>
        <v>0</v>
      </c>
      <c r="U20" s="62">
        <f>$F20*Vychodiská!$C$43</f>
        <v>0</v>
      </c>
      <c r="V20" s="62">
        <f>$F20*Vychodiská!$C$43</f>
        <v>0</v>
      </c>
      <c r="W20" s="62">
        <f>$F20*Vychodiská!$C$43</f>
        <v>0</v>
      </c>
      <c r="X20" s="62">
        <f>$F20*Vychodiská!$C$43</f>
        <v>0</v>
      </c>
      <c r="Y20" s="62">
        <f>$F20*Vychodiská!$C$43</f>
        <v>0</v>
      </c>
      <c r="Z20" s="62">
        <f>$F20*Vychodiská!$C$43</f>
        <v>0</v>
      </c>
      <c r="AA20" s="62">
        <f>$F20*Vychodiská!$C$43</f>
        <v>0</v>
      </c>
      <c r="AB20" s="62">
        <f>$F20*Vychodiská!$C$43</f>
        <v>0</v>
      </c>
      <c r="AC20" s="62">
        <f>$F20*Vychodiská!$C$43</f>
        <v>0</v>
      </c>
      <c r="AD20" s="62">
        <f>$F20*Vychodiská!$C$43</f>
        <v>0</v>
      </c>
      <c r="AE20" s="62">
        <f>$F20*Vychodiská!$C$43</f>
        <v>0</v>
      </c>
      <c r="AF20" s="62">
        <f>$F20*Vychodiská!$C$43</f>
        <v>0</v>
      </c>
      <c r="AG20" s="62">
        <f>$F20*Vychodiská!$C$43</f>
        <v>0</v>
      </c>
      <c r="AH20" s="62">
        <f>$F20*Vychodiská!$C$43</f>
        <v>0</v>
      </c>
      <c r="AI20" s="62">
        <f>$F20*Vychodiská!$C$43</f>
        <v>0</v>
      </c>
      <c r="AJ20" s="63">
        <f>$F20*Vychodiská!$C$43</f>
        <v>0</v>
      </c>
      <c r="AK20" s="62">
        <f t="shared" si="2"/>
        <v>0</v>
      </c>
      <c r="AL20" s="62">
        <f>SUM($G20:H20)</f>
        <v>0</v>
      </c>
      <c r="AM20" s="62">
        <f>SUM($G20:I20)</f>
        <v>0</v>
      </c>
      <c r="AN20" s="62">
        <f>SUM($G20:J20)</f>
        <v>0</v>
      </c>
      <c r="AO20" s="62">
        <f>SUM($G20:K20)</f>
        <v>0</v>
      </c>
      <c r="AP20" s="62">
        <f>SUM($G20:L20)</f>
        <v>0</v>
      </c>
      <c r="AQ20" s="62">
        <f>SUM($G20:M20)</f>
        <v>0</v>
      </c>
      <c r="AR20" s="62">
        <f>SUM($G20:N20)</f>
        <v>0</v>
      </c>
      <c r="AS20" s="62">
        <f>SUM($G20:O20)</f>
        <v>0</v>
      </c>
      <c r="AT20" s="62">
        <f>SUM($G20:P20)</f>
        <v>0</v>
      </c>
      <c r="AU20" s="62">
        <f>SUM($G20:Q20)</f>
        <v>0</v>
      </c>
      <c r="AV20" s="62">
        <f>SUM($G20:R20)</f>
        <v>0</v>
      </c>
      <c r="AW20" s="62">
        <f>SUM($G20:S20)</f>
        <v>0</v>
      </c>
      <c r="AX20" s="62">
        <f>SUM($G20:T20)</f>
        <v>0</v>
      </c>
      <c r="AY20" s="62">
        <f>SUM($G20:U20)</f>
        <v>0</v>
      </c>
      <c r="AZ20" s="62">
        <f>SUM($G20:V20)</f>
        <v>0</v>
      </c>
      <c r="BA20" s="62">
        <f>SUM($G20:W20)</f>
        <v>0</v>
      </c>
      <c r="BB20" s="62">
        <f>SUM($G20:X20)</f>
        <v>0</v>
      </c>
      <c r="BC20" s="62">
        <f>SUM($G20:Y20)</f>
        <v>0</v>
      </c>
      <c r="BD20" s="62">
        <f>SUM($G20:Z20)</f>
        <v>0</v>
      </c>
      <c r="BE20" s="62">
        <f>SUM($G20:AA20)</f>
        <v>0</v>
      </c>
      <c r="BF20" s="62">
        <f>SUM($G20:AB20)</f>
        <v>0</v>
      </c>
      <c r="BG20" s="62">
        <f>SUM($G20:AC20)</f>
        <v>0</v>
      </c>
      <c r="BH20" s="62">
        <f>SUM($G20:AD20)</f>
        <v>0</v>
      </c>
      <c r="BI20" s="62">
        <f>SUM($G20:AE20)</f>
        <v>0</v>
      </c>
      <c r="BJ20" s="62">
        <f>SUM($G20:AF20)</f>
        <v>0</v>
      </c>
      <c r="BK20" s="62">
        <f>SUM($G20:AG20)</f>
        <v>0</v>
      </c>
      <c r="BL20" s="62">
        <f>SUM($G20:AH20)</f>
        <v>0</v>
      </c>
      <c r="BM20" s="62">
        <f>SUM($G20:AI20)</f>
        <v>0</v>
      </c>
      <c r="BN20" s="63">
        <f>SUM($G20:AJ20)</f>
        <v>0</v>
      </c>
      <c r="BO20" s="65">
        <f>IF(CU20=0,0,G20/(1+Vychodiská!$C$178)^'komunálny odpad'!CU20)</f>
        <v>0</v>
      </c>
      <c r="BP20" s="62">
        <f>IF(CV20=0,0,H20/(1+Vychodiská!$C$178)^'komunálny odpad'!CV20)</f>
        <v>0</v>
      </c>
      <c r="BQ20" s="62">
        <f>IF(CW20=0,0,I20/(1+Vychodiská!$C$178)^'komunálny odpad'!CW20)</f>
        <v>0</v>
      </c>
      <c r="BR20" s="62">
        <f>IF(CX20=0,0,J20/(1+Vychodiská!$C$178)^'komunálny odpad'!CX20)</f>
        <v>0</v>
      </c>
      <c r="BS20" s="62">
        <f>IF(CY20=0,0,K20/(1+Vychodiská!$C$178)^'komunálny odpad'!CY20)</f>
        <v>0</v>
      </c>
      <c r="BT20" s="62">
        <f>IF(CZ20=0,0,L20/(1+Vychodiská!$C$178)^'komunálny odpad'!CZ20)</f>
        <v>0</v>
      </c>
      <c r="BU20" s="62">
        <f>IF(DA20=0,0,M20/(1+Vychodiská!$C$178)^'komunálny odpad'!DA20)</f>
        <v>0</v>
      </c>
      <c r="BV20" s="62">
        <f>IF(DB20=0,0,N20/(1+Vychodiská!$C$178)^'komunálny odpad'!DB20)</f>
        <v>0</v>
      </c>
      <c r="BW20" s="62">
        <f>IF(DC20=0,0,O20/(1+Vychodiská!$C$178)^'komunálny odpad'!DC20)</f>
        <v>0</v>
      </c>
      <c r="BX20" s="62">
        <f>IF(DD20=0,0,P20/(1+Vychodiská!$C$178)^'komunálny odpad'!DD20)</f>
        <v>0</v>
      </c>
      <c r="BY20" s="62">
        <f>IF(DE20=0,0,Q20/(1+Vychodiská!$C$178)^'komunálny odpad'!DE20)</f>
        <v>0</v>
      </c>
      <c r="BZ20" s="62">
        <f>IF(DF20=0,0,R20/(1+Vychodiská!$C$178)^'komunálny odpad'!DF20)</f>
        <v>0</v>
      </c>
      <c r="CA20" s="62">
        <f>IF(DG20=0,0,S20/(1+Vychodiská!$C$178)^'komunálny odpad'!DG20)</f>
        <v>0</v>
      </c>
      <c r="CB20" s="62">
        <f>IF(DH20=0,0,T20/(1+Vychodiská!$C$178)^'komunálny odpad'!DH20)</f>
        <v>0</v>
      </c>
      <c r="CC20" s="62">
        <f>IF(DI20=0,0,U20/(1+Vychodiská!$C$178)^'komunálny odpad'!DI20)</f>
        <v>0</v>
      </c>
      <c r="CD20" s="62">
        <f>IF(DJ20=0,0,V20/(1+Vychodiská!$C$178)^'komunálny odpad'!DJ20)</f>
        <v>0</v>
      </c>
      <c r="CE20" s="62">
        <f>IF(DK20=0,0,W20/(1+Vychodiská!$C$178)^'komunálny odpad'!DK20)</f>
        <v>0</v>
      </c>
      <c r="CF20" s="62">
        <f>IF(DL20=0,0,X20/(1+Vychodiská!$C$178)^'komunálny odpad'!DL20)</f>
        <v>0</v>
      </c>
      <c r="CG20" s="62">
        <f>IF(DM20=0,0,Y20/(1+Vychodiská!$C$178)^'komunálny odpad'!DM20)</f>
        <v>0</v>
      </c>
      <c r="CH20" s="62">
        <f>IF(DN20=0,0,Z20/(1+Vychodiská!$C$178)^'komunálny odpad'!DN20)</f>
        <v>0</v>
      </c>
      <c r="CI20" s="62">
        <f>IF(DO20=0,0,AA20/(1+Vychodiská!$C$178)^'komunálny odpad'!DO20)</f>
        <v>0</v>
      </c>
      <c r="CJ20" s="62">
        <f>IF(DP20=0,0,AB20/(1+Vychodiská!$C$178)^'komunálny odpad'!DP20)</f>
        <v>0</v>
      </c>
      <c r="CK20" s="62">
        <f>IF(DQ20=0,0,AC20/(1+Vychodiská!$C$178)^'komunálny odpad'!DQ20)</f>
        <v>0</v>
      </c>
      <c r="CL20" s="62">
        <f>IF(DR20=0,0,AD20/(1+Vychodiská!$C$178)^'komunálny odpad'!DR20)</f>
        <v>0</v>
      </c>
      <c r="CM20" s="62">
        <f>IF(DS20=0,0,AE20/(1+Vychodiská!$C$178)^'komunálny odpad'!DS20)</f>
        <v>0</v>
      </c>
      <c r="CN20" s="62">
        <f>IF(DT20=0,0,AF20/(1+Vychodiská!$C$178)^'komunálny odpad'!DT20)</f>
        <v>0</v>
      </c>
      <c r="CO20" s="62">
        <f>IF(DU20=0,0,AG20/(1+Vychodiská!$C$178)^'komunálny odpad'!DU20)</f>
        <v>0</v>
      </c>
      <c r="CP20" s="62">
        <f>IF(DV20=0,0,AH20/(1+Vychodiská!$C$178)^'komunálny odpad'!DV20)</f>
        <v>0</v>
      </c>
      <c r="CQ20" s="62">
        <f>IF(DW20=0,0,AI20/(1+Vychodiská!$C$178)^'komunálny odpad'!DW20)</f>
        <v>0</v>
      </c>
      <c r="CR20" s="63">
        <f>IF(DX20=0,0,AJ20/(1+Vychodiská!$C$178)^'komunálny odpad'!DX20)</f>
        <v>0</v>
      </c>
      <c r="CS20" s="66">
        <f t="shared" si="4"/>
        <v>0</v>
      </c>
      <c r="CT20" s="62"/>
      <c r="CU20" s="67">
        <f t="shared" si="0"/>
        <v>4</v>
      </c>
      <c r="CV20" s="67">
        <f t="shared" ref="CV20:DX20" si="20">IF(CU20=0,0,IF(CV$2&gt;$D20,0,CU20+1))</f>
        <v>5</v>
      </c>
      <c r="CW20" s="67">
        <f t="shared" si="20"/>
        <v>6</v>
      </c>
      <c r="CX20" s="67">
        <f t="shared" si="20"/>
        <v>7</v>
      </c>
      <c r="CY20" s="67">
        <f t="shared" si="20"/>
        <v>8</v>
      </c>
      <c r="CZ20" s="67">
        <f t="shared" si="20"/>
        <v>9</v>
      </c>
      <c r="DA20" s="67">
        <f t="shared" si="20"/>
        <v>10</v>
      </c>
      <c r="DB20" s="67">
        <f t="shared" si="20"/>
        <v>11</v>
      </c>
      <c r="DC20" s="67">
        <f t="shared" si="20"/>
        <v>12</v>
      </c>
      <c r="DD20" s="67">
        <f t="shared" si="20"/>
        <v>13</v>
      </c>
      <c r="DE20" s="67">
        <f t="shared" si="20"/>
        <v>14</v>
      </c>
      <c r="DF20" s="67">
        <f t="shared" si="20"/>
        <v>15</v>
      </c>
      <c r="DG20" s="67">
        <f t="shared" si="20"/>
        <v>0</v>
      </c>
      <c r="DH20" s="67">
        <f t="shared" si="20"/>
        <v>0</v>
      </c>
      <c r="DI20" s="67">
        <f t="shared" si="20"/>
        <v>0</v>
      </c>
      <c r="DJ20" s="67">
        <f t="shared" si="20"/>
        <v>0</v>
      </c>
      <c r="DK20" s="67">
        <f t="shared" si="20"/>
        <v>0</v>
      </c>
      <c r="DL20" s="67">
        <f t="shared" si="20"/>
        <v>0</v>
      </c>
      <c r="DM20" s="67">
        <f t="shared" si="20"/>
        <v>0</v>
      </c>
      <c r="DN20" s="67">
        <f t="shared" si="20"/>
        <v>0</v>
      </c>
      <c r="DO20" s="67">
        <f t="shared" si="20"/>
        <v>0</v>
      </c>
      <c r="DP20" s="67">
        <f t="shared" si="20"/>
        <v>0</v>
      </c>
      <c r="DQ20" s="67">
        <f t="shared" si="20"/>
        <v>0</v>
      </c>
      <c r="DR20" s="67">
        <f t="shared" si="20"/>
        <v>0</v>
      </c>
      <c r="DS20" s="67">
        <f t="shared" si="20"/>
        <v>0</v>
      </c>
      <c r="DT20" s="67">
        <f t="shared" si="20"/>
        <v>0</v>
      </c>
      <c r="DU20" s="67">
        <f t="shared" si="20"/>
        <v>0</v>
      </c>
      <c r="DV20" s="67">
        <f t="shared" si="20"/>
        <v>0</v>
      </c>
      <c r="DW20" s="67">
        <f t="shared" si="20"/>
        <v>0</v>
      </c>
      <c r="DX20" s="68">
        <f t="shared" si="20"/>
        <v>0</v>
      </c>
    </row>
    <row r="21" spans="1:128" s="69" customFormat="1" ht="31" customHeight="1" x14ac:dyDescent="0.35">
      <c r="A21" s="59">
        <f>Investície!A21</f>
        <v>19</v>
      </c>
      <c r="B21" s="60" t="str">
        <f>Investície!B21</f>
        <v>MHTH, a.s. - závod Žilina</v>
      </c>
      <c r="C21" s="60" t="str">
        <f>Investície!C21</f>
        <v>Ekologizácia teplárne Žilina - vybudovanie multipalivového kotla a ukončenie uhoľnej prevádzky</v>
      </c>
      <c r="D21" s="61">
        <f>INDEX(Data!$M:$M,MATCH('komunálny odpad'!A21,Data!$A:$A,0))</f>
        <v>20</v>
      </c>
      <c r="E21" s="61" t="str">
        <f>INDEX(Data!$J:$J,MATCH('komunálny odpad'!A21,Data!$A:$A,0))</f>
        <v>2024-2027</v>
      </c>
      <c r="F21" s="63">
        <f>INDEX(Data!$W:$W,MATCH('komunálny odpad'!A21,Data!$A:$A,0))</f>
        <v>32468</v>
      </c>
      <c r="G21" s="62">
        <f>$F21*Vychodiská!$C$43</f>
        <v>1659114.8</v>
      </c>
      <c r="H21" s="62">
        <f>$F21*Vychodiská!$C$43</f>
        <v>1659114.8</v>
      </c>
      <c r="I21" s="62">
        <f>$F21*Vychodiská!$C$43</f>
        <v>1659114.8</v>
      </c>
      <c r="J21" s="62">
        <f>$F21*Vychodiská!$C$43</f>
        <v>1659114.8</v>
      </c>
      <c r="K21" s="62">
        <f>$F21*Vychodiská!$C$43</f>
        <v>1659114.8</v>
      </c>
      <c r="L21" s="62">
        <f>$F21*Vychodiská!$C$43</f>
        <v>1659114.8</v>
      </c>
      <c r="M21" s="62">
        <f>$F21*Vychodiská!$C$43</f>
        <v>1659114.8</v>
      </c>
      <c r="N21" s="62">
        <f>$F21*Vychodiská!$C$43</f>
        <v>1659114.8</v>
      </c>
      <c r="O21" s="62">
        <f>$F21*Vychodiská!$C$43</f>
        <v>1659114.8</v>
      </c>
      <c r="P21" s="62">
        <f>$F21*Vychodiská!$C$43</f>
        <v>1659114.8</v>
      </c>
      <c r="Q21" s="62">
        <f>$F21*Vychodiská!$C$43</f>
        <v>1659114.8</v>
      </c>
      <c r="R21" s="62">
        <f>$F21*Vychodiská!$C$43</f>
        <v>1659114.8</v>
      </c>
      <c r="S21" s="62">
        <f>$F21*Vychodiská!$C$43</f>
        <v>1659114.8</v>
      </c>
      <c r="T21" s="62">
        <f>$F21*Vychodiská!$C$43</f>
        <v>1659114.8</v>
      </c>
      <c r="U21" s="62">
        <f>$F21*Vychodiská!$C$43</f>
        <v>1659114.8</v>
      </c>
      <c r="V21" s="62">
        <f>$F21*Vychodiská!$C$43</f>
        <v>1659114.8</v>
      </c>
      <c r="W21" s="62">
        <f>$F21*Vychodiská!$C$43</f>
        <v>1659114.8</v>
      </c>
      <c r="X21" s="62">
        <f>$F21*Vychodiská!$C$43</f>
        <v>1659114.8</v>
      </c>
      <c r="Y21" s="62">
        <f>$F21*Vychodiská!$C$43</f>
        <v>1659114.8</v>
      </c>
      <c r="Z21" s="62">
        <f>$F21*Vychodiská!$C$43</f>
        <v>1659114.8</v>
      </c>
      <c r="AA21" s="62">
        <f>$F21*Vychodiská!$C$43</f>
        <v>1659114.8</v>
      </c>
      <c r="AB21" s="62">
        <f>$F21*Vychodiská!$C$43</f>
        <v>1659114.8</v>
      </c>
      <c r="AC21" s="62">
        <f>$F21*Vychodiská!$C$43</f>
        <v>1659114.8</v>
      </c>
      <c r="AD21" s="62">
        <f>$F21*Vychodiská!$C$43</f>
        <v>1659114.8</v>
      </c>
      <c r="AE21" s="62">
        <f>$F21*Vychodiská!$C$43</f>
        <v>1659114.8</v>
      </c>
      <c r="AF21" s="62">
        <f>$F21*Vychodiská!$C$43</f>
        <v>1659114.8</v>
      </c>
      <c r="AG21" s="62">
        <f>$F21*Vychodiská!$C$43</f>
        <v>1659114.8</v>
      </c>
      <c r="AH21" s="62">
        <f>$F21*Vychodiská!$C$43</f>
        <v>1659114.8</v>
      </c>
      <c r="AI21" s="62">
        <f>$F21*Vychodiská!$C$43</f>
        <v>1659114.8</v>
      </c>
      <c r="AJ21" s="63">
        <f>$F21*Vychodiská!$C$43</f>
        <v>1659114.8</v>
      </c>
      <c r="AK21" s="62">
        <f t="shared" si="2"/>
        <v>1659114.8</v>
      </c>
      <c r="AL21" s="62">
        <f>SUM($G21:H21)</f>
        <v>3318229.6</v>
      </c>
      <c r="AM21" s="62">
        <f>SUM($G21:I21)</f>
        <v>4977344.4000000004</v>
      </c>
      <c r="AN21" s="62">
        <f>SUM($G21:J21)</f>
        <v>6636459.2000000002</v>
      </c>
      <c r="AO21" s="62">
        <f>SUM($G21:K21)</f>
        <v>8295574</v>
      </c>
      <c r="AP21" s="62">
        <f>SUM($G21:L21)</f>
        <v>9954688.8000000007</v>
      </c>
      <c r="AQ21" s="62">
        <f>SUM($G21:M21)</f>
        <v>11613803.600000001</v>
      </c>
      <c r="AR21" s="62">
        <f>SUM($G21:N21)</f>
        <v>13272918.400000002</v>
      </c>
      <c r="AS21" s="62">
        <f>SUM($G21:O21)</f>
        <v>14932033.200000003</v>
      </c>
      <c r="AT21" s="62">
        <f>SUM($G21:P21)</f>
        <v>16591148.000000004</v>
      </c>
      <c r="AU21" s="62">
        <f>SUM($G21:Q21)</f>
        <v>18250262.800000004</v>
      </c>
      <c r="AV21" s="62">
        <f>SUM($G21:R21)</f>
        <v>19909377.600000005</v>
      </c>
      <c r="AW21" s="62">
        <f>SUM($G21:S21)</f>
        <v>21568492.400000006</v>
      </c>
      <c r="AX21" s="62">
        <f>SUM($G21:T21)</f>
        <v>23227607.200000007</v>
      </c>
      <c r="AY21" s="62">
        <f>SUM($G21:U21)</f>
        <v>24886722.000000007</v>
      </c>
      <c r="AZ21" s="62">
        <f>SUM($G21:V21)</f>
        <v>26545836.800000008</v>
      </c>
      <c r="BA21" s="62">
        <f>SUM($G21:W21)</f>
        <v>28204951.600000009</v>
      </c>
      <c r="BB21" s="62">
        <f>SUM($G21:X21)</f>
        <v>29864066.40000001</v>
      </c>
      <c r="BC21" s="62">
        <f>SUM($G21:Y21)</f>
        <v>31523181.20000001</v>
      </c>
      <c r="BD21" s="62">
        <f>SUM($G21:Z21)</f>
        <v>33182296.000000011</v>
      </c>
      <c r="BE21" s="62">
        <f>SUM($G21:AA21)</f>
        <v>34841410.800000012</v>
      </c>
      <c r="BF21" s="62">
        <f>SUM($G21:AB21)</f>
        <v>36500525.600000009</v>
      </c>
      <c r="BG21" s="62">
        <f>SUM($G21:AC21)</f>
        <v>38159640.400000006</v>
      </c>
      <c r="BH21" s="62">
        <f>SUM($G21:AD21)</f>
        <v>39818755.200000003</v>
      </c>
      <c r="BI21" s="62">
        <f>SUM($G21:AE21)</f>
        <v>41477870</v>
      </c>
      <c r="BJ21" s="62">
        <f>SUM($G21:AF21)</f>
        <v>43136984.799999997</v>
      </c>
      <c r="BK21" s="62">
        <f>SUM($G21:AG21)</f>
        <v>44796099.599999994</v>
      </c>
      <c r="BL21" s="62">
        <f>SUM($G21:AH21)</f>
        <v>46455214.399999991</v>
      </c>
      <c r="BM21" s="62">
        <f>SUM($G21:AI21)</f>
        <v>48114329.199999988</v>
      </c>
      <c r="BN21" s="63">
        <f>SUM($G21:AJ21)</f>
        <v>49773443.999999985</v>
      </c>
      <c r="BO21" s="65">
        <f>IF(CU21=0,0,G21/(1+Vychodiská!$C$178)^'komunálny odpad'!CU21)</f>
        <v>1299959.858975084</v>
      </c>
      <c r="BP21" s="62">
        <f>IF(CV21=0,0,H21/(1+Vychodiská!$C$178)^'komunálny odpad'!CV21)</f>
        <v>1238057.0085476993</v>
      </c>
      <c r="BQ21" s="62">
        <f>IF(CW21=0,0,I21/(1+Vychodiská!$C$178)^'komunálny odpad'!CW21)</f>
        <v>1179101.9129025706</v>
      </c>
      <c r="BR21" s="62">
        <f>IF(CX21=0,0,J21/(1+Vychodiská!$C$178)^'komunálny odpad'!CX21)</f>
        <v>1122954.202764353</v>
      </c>
      <c r="BS21" s="62">
        <f>IF(CY21=0,0,K21/(1+Vychodiská!$C$178)^'komunálny odpad'!CY21)</f>
        <v>1069480.1931089074</v>
      </c>
      <c r="BT21" s="62">
        <f>IF(CZ21=0,0,L21/(1+Vychodiská!$C$178)^'komunálny odpad'!CZ21)</f>
        <v>1018552.5648656262</v>
      </c>
      <c r="BU21" s="62">
        <f>IF(DA21=0,0,M21/(1+Vychodiská!$C$178)^'komunálny odpad'!DA21)</f>
        <v>970050.06177678681</v>
      </c>
      <c r="BV21" s="62">
        <f>IF(DB21=0,0,N21/(1+Vychodiská!$C$178)^'komunálny odpad'!DB21)</f>
        <v>923857.20169217803</v>
      </c>
      <c r="BW21" s="62">
        <f>IF(DC21=0,0,O21/(1+Vychodiská!$C$178)^'komunálny odpad'!DC21)</f>
        <v>879864.00161159795</v>
      </c>
      <c r="BX21" s="62">
        <f>IF(DD21=0,0,P21/(1+Vychodiská!$C$178)^'komunálny odpad'!DD21)</f>
        <v>837965.71582056966</v>
      </c>
      <c r="BY21" s="62">
        <f>IF(DE21=0,0,Q21/(1+Vychodiská!$C$178)^'komunálny odpad'!DE21)</f>
        <v>798062.58649578039</v>
      </c>
      <c r="BZ21" s="62">
        <f>IF(DF21=0,0,R21/(1+Vychodiská!$C$178)^'komunálny odpad'!DF21)</f>
        <v>760059.60618645756</v>
      </c>
      <c r="CA21" s="62">
        <f>IF(DG21=0,0,S21/(1+Vychodiská!$C$178)^'komunálny odpad'!DG21)</f>
        <v>723866.29160614999</v>
      </c>
      <c r="CB21" s="62">
        <f>IF(DH21=0,0,T21/(1+Vychodiská!$C$178)^'komunálny odpad'!DH21)</f>
        <v>689396.46819633339</v>
      </c>
      <c r="CC21" s="62">
        <f>IF(DI21=0,0,U21/(1+Vychodiská!$C$178)^'komunálny odpad'!DI21)</f>
        <v>656568.06494888884</v>
      </c>
      <c r="CD21" s="62">
        <f>IF(DJ21=0,0,V21/(1+Vychodiská!$C$178)^'komunálny odpad'!DJ21)</f>
        <v>625302.91899894178</v>
      </c>
      <c r="CE21" s="62">
        <f>IF(DK21=0,0,W21/(1+Vychodiská!$C$178)^'komunálny odpad'!DK21)</f>
        <v>595526.58952280181</v>
      </c>
      <c r="CF21" s="62">
        <f>IF(DL21=0,0,X21/(1+Vychodiská!$C$178)^'komunálny odpad'!DL21)</f>
        <v>567168.18049790652</v>
      </c>
      <c r="CG21" s="62">
        <f>IF(DM21=0,0,Y21/(1+Vychodiská!$C$178)^'komunálny odpad'!DM21)</f>
        <v>540160.17190276796</v>
      </c>
      <c r="CH21" s="62">
        <f>IF(DN21=0,0,Z21/(1+Vychodiská!$C$178)^'komunálny odpad'!DN21)</f>
        <v>514438.2589550172</v>
      </c>
      <c r="CI21" s="62">
        <f>IF(DO21=0,0,AA21/(1+Vychodiská!$C$178)^'komunálny odpad'!DO21)</f>
        <v>0</v>
      </c>
      <c r="CJ21" s="62">
        <f>IF(DP21=0,0,AB21/(1+Vychodiská!$C$178)^'komunálny odpad'!DP21)</f>
        <v>0</v>
      </c>
      <c r="CK21" s="62">
        <f>IF(DQ21=0,0,AC21/(1+Vychodiská!$C$178)^'komunálny odpad'!DQ21)</f>
        <v>0</v>
      </c>
      <c r="CL21" s="62">
        <f>IF(DR21=0,0,AD21/(1+Vychodiská!$C$178)^'komunálny odpad'!DR21)</f>
        <v>0</v>
      </c>
      <c r="CM21" s="62">
        <f>IF(DS21=0,0,AE21/(1+Vychodiská!$C$178)^'komunálny odpad'!DS21)</f>
        <v>0</v>
      </c>
      <c r="CN21" s="62">
        <f>IF(DT21=0,0,AF21/(1+Vychodiská!$C$178)^'komunálny odpad'!DT21)</f>
        <v>0</v>
      </c>
      <c r="CO21" s="62">
        <f>IF(DU21=0,0,AG21/(1+Vychodiská!$C$178)^'komunálny odpad'!DU21)</f>
        <v>0</v>
      </c>
      <c r="CP21" s="62">
        <f>IF(DV21=0,0,AH21/(1+Vychodiská!$C$178)^'komunálny odpad'!DV21)</f>
        <v>0</v>
      </c>
      <c r="CQ21" s="62">
        <f>IF(DW21=0,0,AI21/(1+Vychodiská!$C$178)^'komunálny odpad'!DW21)</f>
        <v>0</v>
      </c>
      <c r="CR21" s="63">
        <f>IF(DX21=0,0,AJ21/(1+Vychodiská!$C$178)^'komunálny odpad'!DX21)</f>
        <v>0</v>
      </c>
      <c r="CS21" s="66">
        <f t="shared" si="4"/>
        <v>17010391.859376419</v>
      </c>
      <c r="CT21" s="62"/>
      <c r="CU21" s="67">
        <f t="shared" si="0"/>
        <v>5</v>
      </c>
      <c r="CV21" s="67">
        <f t="shared" ref="CV21:DX21" si="21">IF(CU21=0,0,IF(CV$2&gt;$D21,0,CU21+1))</f>
        <v>6</v>
      </c>
      <c r="CW21" s="67">
        <f t="shared" si="21"/>
        <v>7</v>
      </c>
      <c r="CX21" s="67">
        <f t="shared" si="21"/>
        <v>8</v>
      </c>
      <c r="CY21" s="67">
        <f t="shared" si="21"/>
        <v>9</v>
      </c>
      <c r="CZ21" s="67">
        <f t="shared" si="21"/>
        <v>10</v>
      </c>
      <c r="DA21" s="67">
        <f t="shared" si="21"/>
        <v>11</v>
      </c>
      <c r="DB21" s="67">
        <f t="shared" si="21"/>
        <v>12</v>
      </c>
      <c r="DC21" s="67">
        <f t="shared" si="21"/>
        <v>13</v>
      </c>
      <c r="DD21" s="67">
        <f t="shared" si="21"/>
        <v>14</v>
      </c>
      <c r="DE21" s="67">
        <f t="shared" si="21"/>
        <v>15</v>
      </c>
      <c r="DF21" s="67">
        <f t="shared" si="21"/>
        <v>16</v>
      </c>
      <c r="DG21" s="67">
        <f t="shared" si="21"/>
        <v>17</v>
      </c>
      <c r="DH21" s="67">
        <f t="shared" si="21"/>
        <v>18</v>
      </c>
      <c r="DI21" s="67">
        <f t="shared" si="21"/>
        <v>19</v>
      </c>
      <c r="DJ21" s="67">
        <f t="shared" si="21"/>
        <v>20</v>
      </c>
      <c r="DK21" s="67">
        <f t="shared" si="21"/>
        <v>21</v>
      </c>
      <c r="DL21" s="67">
        <f t="shared" si="21"/>
        <v>22</v>
      </c>
      <c r="DM21" s="67">
        <f t="shared" si="21"/>
        <v>23</v>
      </c>
      <c r="DN21" s="67">
        <f t="shared" si="21"/>
        <v>24</v>
      </c>
      <c r="DO21" s="67">
        <f t="shared" si="21"/>
        <v>0</v>
      </c>
      <c r="DP21" s="67">
        <f t="shared" si="21"/>
        <v>0</v>
      </c>
      <c r="DQ21" s="67">
        <f t="shared" si="21"/>
        <v>0</v>
      </c>
      <c r="DR21" s="67">
        <f t="shared" si="21"/>
        <v>0</v>
      </c>
      <c r="DS21" s="67">
        <f t="shared" si="21"/>
        <v>0</v>
      </c>
      <c r="DT21" s="67">
        <f t="shared" si="21"/>
        <v>0</v>
      </c>
      <c r="DU21" s="67">
        <f t="shared" si="21"/>
        <v>0</v>
      </c>
      <c r="DV21" s="67">
        <f t="shared" si="21"/>
        <v>0</v>
      </c>
      <c r="DW21" s="67">
        <f t="shared" si="21"/>
        <v>0</v>
      </c>
      <c r="DX21" s="68">
        <f t="shared" si="21"/>
        <v>0</v>
      </c>
    </row>
    <row r="22" spans="1:128" s="69" customFormat="1" ht="31" customHeight="1" x14ac:dyDescent="0.35">
      <c r="A22" s="59">
        <f>Investície!A22</f>
        <v>20</v>
      </c>
      <c r="B22" s="60" t="str">
        <f>Investície!B22</f>
        <v>MHTH, a.s. - závod Žilina</v>
      </c>
      <c r="C22" s="60" t="str">
        <f>Investície!C22</f>
        <v xml:space="preserve">Vytesnenie pary II. etapa - Stavebné úpravy existujúcich rozvodov tepla a zmena média z parného na horúcovodné II. etapa – Vetva V2 (AUPARK – ŽT) </v>
      </c>
      <c r="D22" s="61">
        <f>INDEX(Data!$M:$M,MATCH('komunálny odpad'!A22,Data!$A:$A,0))</f>
        <v>30</v>
      </c>
      <c r="E22" s="61" t="str">
        <f>INDEX(Data!$J:$J,MATCH('komunálny odpad'!A22,Data!$A:$A,0))</f>
        <v>2024-2026</v>
      </c>
      <c r="F22" s="63">
        <f>INDEX(Data!$W:$W,MATCH('komunálny odpad'!A22,Data!$A:$A,0))</f>
        <v>0</v>
      </c>
      <c r="G22" s="62">
        <f>$F22*Vychodiská!$C$43</f>
        <v>0</v>
      </c>
      <c r="H22" s="62">
        <f>$F22*Vychodiská!$C$43</f>
        <v>0</v>
      </c>
      <c r="I22" s="62">
        <f>$F22*Vychodiská!$C$43</f>
        <v>0</v>
      </c>
      <c r="J22" s="62">
        <f>$F22*Vychodiská!$C$43</f>
        <v>0</v>
      </c>
      <c r="K22" s="62">
        <f>$F22*Vychodiská!$C$43</f>
        <v>0</v>
      </c>
      <c r="L22" s="62">
        <f>$F22*Vychodiská!$C$43</f>
        <v>0</v>
      </c>
      <c r="M22" s="62">
        <f>$F22*Vychodiská!$C$43</f>
        <v>0</v>
      </c>
      <c r="N22" s="62">
        <f>$F22*Vychodiská!$C$43</f>
        <v>0</v>
      </c>
      <c r="O22" s="62">
        <f>$F22*Vychodiská!$C$43</f>
        <v>0</v>
      </c>
      <c r="P22" s="62">
        <f>$F22*Vychodiská!$C$43</f>
        <v>0</v>
      </c>
      <c r="Q22" s="62">
        <f>$F22*Vychodiská!$C$43</f>
        <v>0</v>
      </c>
      <c r="R22" s="62">
        <f>$F22*Vychodiská!$C$43</f>
        <v>0</v>
      </c>
      <c r="S22" s="62">
        <f>$F22*Vychodiská!$C$43</f>
        <v>0</v>
      </c>
      <c r="T22" s="62">
        <f>$F22*Vychodiská!$C$43</f>
        <v>0</v>
      </c>
      <c r="U22" s="62">
        <f>$F22*Vychodiská!$C$43</f>
        <v>0</v>
      </c>
      <c r="V22" s="62">
        <f>$F22*Vychodiská!$C$43</f>
        <v>0</v>
      </c>
      <c r="W22" s="62">
        <f>$F22*Vychodiská!$C$43</f>
        <v>0</v>
      </c>
      <c r="X22" s="62">
        <f>$F22*Vychodiská!$C$43</f>
        <v>0</v>
      </c>
      <c r="Y22" s="62">
        <f>$F22*Vychodiská!$C$43</f>
        <v>0</v>
      </c>
      <c r="Z22" s="62">
        <f>$F22*Vychodiská!$C$43</f>
        <v>0</v>
      </c>
      <c r="AA22" s="62">
        <f>$F22*Vychodiská!$C$43</f>
        <v>0</v>
      </c>
      <c r="AB22" s="62">
        <f>$F22*Vychodiská!$C$43</f>
        <v>0</v>
      </c>
      <c r="AC22" s="62">
        <f>$F22*Vychodiská!$C$43</f>
        <v>0</v>
      </c>
      <c r="AD22" s="62">
        <f>$F22*Vychodiská!$C$43</f>
        <v>0</v>
      </c>
      <c r="AE22" s="62">
        <f>$F22*Vychodiská!$C$43</f>
        <v>0</v>
      </c>
      <c r="AF22" s="62">
        <f>$F22*Vychodiská!$C$43</f>
        <v>0</v>
      </c>
      <c r="AG22" s="62">
        <f>$F22*Vychodiská!$C$43</f>
        <v>0</v>
      </c>
      <c r="AH22" s="62">
        <f>$F22*Vychodiská!$C$43</f>
        <v>0</v>
      </c>
      <c r="AI22" s="62">
        <f>$F22*Vychodiská!$C$43</f>
        <v>0</v>
      </c>
      <c r="AJ22" s="63">
        <f>$F22*Vychodiská!$C$43</f>
        <v>0</v>
      </c>
      <c r="AK22" s="62">
        <f t="shared" si="2"/>
        <v>0</v>
      </c>
      <c r="AL22" s="62">
        <f>SUM($G22:H22)</f>
        <v>0</v>
      </c>
      <c r="AM22" s="62">
        <f>SUM($G22:I22)</f>
        <v>0</v>
      </c>
      <c r="AN22" s="62">
        <f>SUM($G22:J22)</f>
        <v>0</v>
      </c>
      <c r="AO22" s="62">
        <f>SUM($G22:K22)</f>
        <v>0</v>
      </c>
      <c r="AP22" s="62">
        <f>SUM($G22:L22)</f>
        <v>0</v>
      </c>
      <c r="AQ22" s="62">
        <f>SUM($G22:M22)</f>
        <v>0</v>
      </c>
      <c r="AR22" s="62">
        <f>SUM($G22:N22)</f>
        <v>0</v>
      </c>
      <c r="AS22" s="62">
        <f>SUM($G22:O22)</f>
        <v>0</v>
      </c>
      <c r="AT22" s="62">
        <f>SUM($G22:P22)</f>
        <v>0</v>
      </c>
      <c r="AU22" s="62">
        <f>SUM($G22:Q22)</f>
        <v>0</v>
      </c>
      <c r="AV22" s="62">
        <f>SUM($G22:R22)</f>
        <v>0</v>
      </c>
      <c r="AW22" s="62">
        <f>SUM($G22:S22)</f>
        <v>0</v>
      </c>
      <c r="AX22" s="62">
        <f>SUM($G22:T22)</f>
        <v>0</v>
      </c>
      <c r="AY22" s="62">
        <f>SUM($G22:U22)</f>
        <v>0</v>
      </c>
      <c r="AZ22" s="62">
        <f>SUM($G22:V22)</f>
        <v>0</v>
      </c>
      <c r="BA22" s="62">
        <f>SUM($G22:W22)</f>
        <v>0</v>
      </c>
      <c r="BB22" s="62">
        <f>SUM($G22:X22)</f>
        <v>0</v>
      </c>
      <c r="BC22" s="62">
        <f>SUM($G22:Y22)</f>
        <v>0</v>
      </c>
      <c r="BD22" s="62">
        <f>SUM($G22:Z22)</f>
        <v>0</v>
      </c>
      <c r="BE22" s="62">
        <f>SUM($G22:AA22)</f>
        <v>0</v>
      </c>
      <c r="BF22" s="62">
        <f>SUM($G22:AB22)</f>
        <v>0</v>
      </c>
      <c r="BG22" s="62">
        <f>SUM($G22:AC22)</f>
        <v>0</v>
      </c>
      <c r="BH22" s="62">
        <f>SUM($G22:AD22)</f>
        <v>0</v>
      </c>
      <c r="BI22" s="62">
        <f>SUM($G22:AE22)</f>
        <v>0</v>
      </c>
      <c r="BJ22" s="62">
        <f>SUM($G22:AF22)</f>
        <v>0</v>
      </c>
      <c r="BK22" s="62">
        <f>SUM($G22:AG22)</f>
        <v>0</v>
      </c>
      <c r="BL22" s="62">
        <f>SUM($G22:AH22)</f>
        <v>0</v>
      </c>
      <c r="BM22" s="62">
        <f>SUM($G22:AI22)</f>
        <v>0</v>
      </c>
      <c r="BN22" s="63">
        <f>SUM($G22:AJ22)</f>
        <v>0</v>
      </c>
      <c r="BO22" s="65">
        <f>IF(CU22=0,0,G22/(1+Vychodiská!$C$178)^'komunálny odpad'!CU22)</f>
        <v>0</v>
      </c>
      <c r="BP22" s="62">
        <f>IF(CV22=0,0,H22/(1+Vychodiská!$C$178)^'komunálny odpad'!CV22)</f>
        <v>0</v>
      </c>
      <c r="BQ22" s="62">
        <f>IF(CW22=0,0,I22/(1+Vychodiská!$C$178)^'komunálny odpad'!CW22)</f>
        <v>0</v>
      </c>
      <c r="BR22" s="62">
        <f>IF(CX22=0,0,J22/(1+Vychodiská!$C$178)^'komunálny odpad'!CX22)</f>
        <v>0</v>
      </c>
      <c r="BS22" s="62">
        <f>IF(CY22=0,0,K22/(1+Vychodiská!$C$178)^'komunálny odpad'!CY22)</f>
        <v>0</v>
      </c>
      <c r="BT22" s="62">
        <f>IF(CZ22=0,0,L22/(1+Vychodiská!$C$178)^'komunálny odpad'!CZ22)</f>
        <v>0</v>
      </c>
      <c r="BU22" s="62">
        <f>IF(DA22=0,0,M22/(1+Vychodiská!$C$178)^'komunálny odpad'!DA22)</f>
        <v>0</v>
      </c>
      <c r="BV22" s="62">
        <f>IF(DB22=0,0,N22/(1+Vychodiská!$C$178)^'komunálny odpad'!DB22)</f>
        <v>0</v>
      </c>
      <c r="BW22" s="62">
        <f>IF(DC22=0,0,O22/(1+Vychodiská!$C$178)^'komunálny odpad'!DC22)</f>
        <v>0</v>
      </c>
      <c r="BX22" s="62">
        <f>IF(DD22=0,0,P22/(1+Vychodiská!$C$178)^'komunálny odpad'!DD22)</f>
        <v>0</v>
      </c>
      <c r="BY22" s="62">
        <f>IF(DE22=0,0,Q22/(1+Vychodiská!$C$178)^'komunálny odpad'!DE22)</f>
        <v>0</v>
      </c>
      <c r="BZ22" s="62">
        <f>IF(DF22=0,0,R22/(1+Vychodiská!$C$178)^'komunálny odpad'!DF22)</f>
        <v>0</v>
      </c>
      <c r="CA22" s="62">
        <f>IF(DG22=0,0,S22/(1+Vychodiská!$C$178)^'komunálny odpad'!DG22)</f>
        <v>0</v>
      </c>
      <c r="CB22" s="62">
        <f>IF(DH22=0,0,T22/(1+Vychodiská!$C$178)^'komunálny odpad'!DH22)</f>
        <v>0</v>
      </c>
      <c r="CC22" s="62">
        <f>IF(DI22=0,0,U22/(1+Vychodiská!$C$178)^'komunálny odpad'!DI22)</f>
        <v>0</v>
      </c>
      <c r="CD22" s="62">
        <f>IF(DJ22=0,0,V22/(1+Vychodiská!$C$178)^'komunálny odpad'!DJ22)</f>
        <v>0</v>
      </c>
      <c r="CE22" s="62">
        <f>IF(DK22=0,0,W22/(1+Vychodiská!$C$178)^'komunálny odpad'!DK22)</f>
        <v>0</v>
      </c>
      <c r="CF22" s="62">
        <f>IF(DL22=0,0,X22/(1+Vychodiská!$C$178)^'komunálny odpad'!DL22)</f>
        <v>0</v>
      </c>
      <c r="CG22" s="62">
        <f>IF(DM22=0,0,Y22/(1+Vychodiská!$C$178)^'komunálny odpad'!DM22)</f>
        <v>0</v>
      </c>
      <c r="CH22" s="62">
        <f>IF(DN22=0,0,Z22/(1+Vychodiská!$C$178)^'komunálny odpad'!DN22)</f>
        <v>0</v>
      </c>
      <c r="CI22" s="62">
        <f>IF(DO22=0,0,AA22/(1+Vychodiská!$C$178)^'komunálny odpad'!DO22)</f>
        <v>0</v>
      </c>
      <c r="CJ22" s="62">
        <f>IF(DP22=0,0,AB22/(1+Vychodiská!$C$178)^'komunálny odpad'!DP22)</f>
        <v>0</v>
      </c>
      <c r="CK22" s="62">
        <f>IF(DQ22=0,0,AC22/(1+Vychodiská!$C$178)^'komunálny odpad'!DQ22)</f>
        <v>0</v>
      </c>
      <c r="CL22" s="62">
        <f>IF(DR22=0,0,AD22/(1+Vychodiská!$C$178)^'komunálny odpad'!DR22)</f>
        <v>0</v>
      </c>
      <c r="CM22" s="62">
        <f>IF(DS22=0,0,AE22/(1+Vychodiská!$C$178)^'komunálny odpad'!DS22)</f>
        <v>0</v>
      </c>
      <c r="CN22" s="62">
        <f>IF(DT22=0,0,AF22/(1+Vychodiská!$C$178)^'komunálny odpad'!DT22)</f>
        <v>0</v>
      </c>
      <c r="CO22" s="62">
        <f>IF(DU22=0,0,AG22/(1+Vychodiská!$C$178)^'komunálny odpad'!DU22)</f>
        <v>0</v>
      </c>
      <c r="CP22" s="62">
        <f>IF(DV22=0,0,AH22/(1+Vychodiská!$C$178)^'komunálny odpad'!DV22)</f>
        <v>0</v>
      </c>
      <c r="CQ22" s="62">
        <f>IF(DW22=0,0,AI22/(1+Vychodiská!$C$178)^'komunálny odpad'!DW22)</f>
        <v>0</v>
      </c>
      <c r="CR22" s="63">
        <f>IF(DX22=0,0,AJ22/(1+Vychodiská!$C$178)^'komunálny odpad'!DX22)</f>
        <v>0</v>
      </c>
      <c r="CS22" s="66">
        <f t="shared" si="4"/>
        <v>0</v>
      </c>
      <c r="CT22" s="62"/>
      <c r="CU22" s="67">
        <f t="shared" si="0"/>
        <v>4</v>
      </c>
      <c r="CV22" s="67">
        <f t="shared" ref="CV22:DX22" si="22">IF(CU22=0,0,IF(CV$2&gt;$D22,0,CU22+1))</f>
        <v>5</v>
      </c>
      <c r="CW22" s="67">
        <f t="shared" si="22"/>
        <v>6</v>
      </c>
      <c r="CX22" s="67">
        <f t="shared" si="22"/>
        <v>7</v>
      </c>
      <c r="CY22" s="67">
        <f t="shared" si="22"/>
        <v>8</v>
      </c>
      <c r="CZ22" s="67">
        <f t="shared" si="22"/>
        <v>9</v>
      </c>
      <c r="DA22" s="67">
        <f t="shared" si="22"/>
        <v>10</v>
      </c>
      <c r="DB22" s="67">
        <f t="shared" si="22"/>
        <v>11</v>
      </c>
      <c r="DC22" s="67">
        <f t="shared" si="22"/>
        <v>12</v>
      </c>
      <c r="DD22" s="67">
        <f t="shared" si="22"/>
        <v>13</v>
      </c>
      <c r="DE22" s="67">
        <f t="shared" si="22"/>
        <v>14</v>
      </c>
      <c r="DF22" s="67">
        <f t="shared" si="22"/>
        <v>15</v>
      </c>
      <c r="DG22" s="67">
        <f t="shared" si="22"/>
        <v>16</v>
      </c>
      <c r="DH22" s="67">
        <f t="shared" si="22"/>
        <v>17</v>
      </c>
      <c r="DI22" s="67">
        <f t="shared" si="22"/>
        <v>18</v>
      </c>
      <c r="DJ22" s="67">
        <f t="shared" si="22"/>
        <v>19</v>
      </c>
      <c r="DK22" s="67">
        <f t="shared" si="22"/>
        <v>20</v>
      </c>
      <c r="DL22" s="67">
        <f t="shared" si="22"/>
        <v>21</v>
      </c>
      <c r="DM22" s="67">
        <f t="shared" si="22"/>
        <v>22</v>
      </c>
      <c r="DN22" s="67">
        <f t="shared" si="22"/>
        <v>23</v>
      </c>
      <c r="DO22" s="67">
        <f t="shared" si="22"/>
        <v>24</v>
      </c>
      <c r="DP22" s="67">
        <f t="shared" si="22"/>
        <v>25</v>
      </c>
      <c r="DQ22" s="67">
        <f t="shared" si="22"/>
        <v>26</v>
      </c>
      <c r="DR22" s="67">
        <f t="shared" si="22"/>
        <v>27</v>
      </c>
      <c r="DS22" s="67">
        <f t="shared" si="22"/>
        <v>28</v>
      </c>
      <c r="DT22" s="67">
        <f t="shared" si="22"/>
        <v>29</v>
      </c>
      <c r="DU22" s="67">
        <f t="shared" si="22"/>
        <v>30</v>
      </c>
      <c r="DV22" s="67">
        <f t="shared" si="22"/>
        <v>31</v>
      </c>
      <c r="DW22" s="67">
        <f t="shared" si="22"/>
        <v>32</v>
      </c>
      <c r="DX22" s="68">
        <f t="shared" si="22"/>
        <v>33</v>
      </c>
    </row>
    <row r="23" spans="1:128" s="69" customFormat="1" ht="31" customHeight="1" x14ac:dyDescent="0.35">
      <c r="A23" s="59">
        <f>Investície!A23</f>
        <v>21</v>
      </c>
      <c r="B23" s="60" t="str">
        <f>Investície!B23</f>
        <v>MHTH, a.s. - závod Žilina</v>
      </c>
      <c r="C23" s="60" t="str">
        <f>Investície!C23</f>
        <v xml:space="preserve">Stavebné úpravy existujúcich rozvodov tepla a zmena média z parného na horúcovodne - druhá časť, pokračovanie V2 Mesto smer SLOVENA </v>
      </c>
      <c r="D23" s="61">
        <f>INDEX(Data!$M:$M,MATCH('komunálny odpad'!A23,Data!$A:$A,0))</f>
        <v>30</v>
      </c>
      <c r="E23" s="61">
        <f>INDEX(Data!$J:$J,MATCH('komunálny odpad'!A23,Data!$A:$A,0))</f>
        <v>2026</v>
      </c>
      <c r="F23" s="63">
        <f>INDEX(Data!$W:$W,MATCH('komunálny odpad'!A23,Data!$A:$A,0))</f>
        <v>0</v>
      </c>
      <c r="G23" s="62">
        <f>$F23*Vychodiská!$C$43</f>
        <v>0</v>
      </c>
      <c r="H23" s="62">
        <f>$F23*Vychodiská!$C$43</f>
        <v>0</v>
      </c>
      <c r="I23" s="62">
        <f>$F23*Vychodiská!$C$43</f>
        <v>0</v>
      </c>
      <c r="J23" s="62">
        <f>$F23*Vychodiská!$C$43</f>
        <v>0</v>
      </c>
      <c r="K23" s="62">
        <f>$F23*Vychodiská!$C$43</f>
        <v>0</v>
      </c>
      <c r="L23" s="62">
        <f>$F23*Vychodiská!$C$43</f>
        <v>0</v>
      </c>
      <c r="M23" s="62">
        <f>$F23*Vychodiská!$C$43</f>
        <v>0</v>
      </c>
      <c r="N23" s="62">
        <f>$F23*Vychodiská!$C$43</f>
        <v>0</v>
      </c>
      <c r="O23" s="62">
        <f>$F23*Vychodiská!$C$43</f>
        <v>0</v>
      </c>
      <c r="P23" s="62">
        <f>$F23*Vychodiská!$C$43</f>
        <v>0</v>
      </c>
      <c r="Q23" s="62">
        <f>$F23*Vychodiská!$C$43</f>
        <v>0</v>
      </c>
      <c r="R23" s="62">
        <f>$F23*Vychodiská!$C$43</f>
        <v>0</v>
      </c>
      <c r="S23" s="62">
        <f>$F23*Vychodiská!$C$43</f>
        <v>0</v>
      </c>
      <c r="T23" s="62">
        <f>$F23*Vychodiská!$C$43</f>
        <v>0</v>
      </c>
      <c r="U23" s="62">
        <f>$F23*Vychodiská!$C$43</f>
        <v>0</v>
      </c>
      <c r="V23" s="62">
        <f>$F23*Vychodiská!$C$43</f>
        <v>0</v>
      </c>
      <c r="W23" s="62">
        <f>$F23*Vychodiská!$C$43</f>
        <v>0</v>
      </c>
      <c r="X23" s="62">
        <f>$F23*Vychodiská!$C$43</f>
        <v>0</v>
      </c>
      <c r="Y23" s="62">
        <f>$F23*Vychodiská!$C$43</f>
        <v>0</v>
      </c>
      <c r="Z23" s="62">
        <f>$F23*Vychodiská!$C$43</f>
        <v>0</v>
      </c>
      <c r="AA23" s="62">
        <f>$F23*Vychodiská!$C$43</f>
        <v>0</v>
      </c>
      <c r="AB23" s="62">
        <f>$F23*Vychodiská!$C$43</f>
        <v>0</v>
      </c>
      <c r="AC23" s="62">
        <f>$F23*Vychodiská!$C$43</f>
        <v>0</v>
      </c>
      <c r="AD23" s="62">
        <f>$F23*Vychodiská!$C$43</f>
        <v>0</v>
      </c>
      <c r="AE23" s="62">
        <f>$F23*Vychodiská!$C$43</f>
        <v>0</v>
      </c>
      <c r="AF23" s="62">
        <f>$F23*Vychodiská!$C$43</f>
        <v>0</v>
      </c>
      <c r="AG23" s="62">
        <f>$F23*Vychodiská!$C$43</f>
        <v>0</v>
      </c>
      <c r="AH23" s="62">
        <f>$F23*Vychodiská!$C$43</f>
        <v>0</v>
      </c>
      <c r="AI23" s="62">
        <f>$F23*Vychodiská!$C$43</f>
        <v>0</v>
      </c>
      <c r="AJ23" s="63">
        <f>$F23*Vychodiská!$C$43</f>
        <v>0</v>
      </c>
      <c r="AK23" s="62">
        <f t="shared" si="2"/>
        <v>0</v>
      </c>
      <c r="AL23" s="62">
        <f>SUM($G23:H23)</f>
        <v>0</v>
      </c>
      <c r="AM23" s="62">
        <f>SUM($G23:I23)</f>
        <v>0</v>
      </c>
      <c r="AN23" s="62">
        <f>SUM($G23:J23)</f>
        <v>0</v>
      </c>
      <c r="AO23" s="62">
        <f>SUM($G23:K23)</f>
        <v>0</v>
      </c>
      <c r="AP23" s="62">
        <f>SUM($G23:L23)</f>
        <v>0</v>
      </c>
      <c r="AQ23" s="62">
        <f>SUM($G23:M23)</f>
        <v>0</v>
      </c>
      <c r="AR23" s="62">
        <f>SUM($G23:N23)</f>
        <v>0</v>
      </c>
      <c r="AS23" s="62">
        <f>SUM($G23:O23)</f>
        <v>0</v>
      </c>
      <c r="AT23" s="62">
        <f>SUM($G23:P23)</f>
        <v>0</v>
      </c>
      <c r="AU23" s="62">
        <f>SUM($G23:Q23)</f>
        <v>0</v>
      </c>
      <c r="AV23" s="62">
        <f>SUM($G23:R23)</f>
        <v>0</v>
      </c>
      <c r="AW23" s="62">
        <f>SUM($G23:S23)</f>
        <v>0</v>
      </c>
      <c r="AX23" s="62">
        <f>SUM($G23:T23)</f>
        <v>0</v>
      </c>
      <c r="AY23" s="62">
        <f>SUM($G23:U23)</f>
        <v>0</v>
      </c>
      <c r="AZ23" s="62">
        <f>SUM($G23:V23)</f>
        <v>0</v>
      </c>
      <c r="BA23" s="62">
        <f>SUM($G23:W23)</f>
        <v>0</v>
      </c>
      <c r="BB23" s="62">
        <f>SUM($G23:X23)</f>
        <v>0</v>
      </c>
      <c r="BC23" s="62">
        <f>SUM($G23:Y23)</f>
        <v>0</v>
      </c>
      <c r="BD23" s="62">
        <f>SUM($G23:Z23)</f>
        <v>0</v>
      </c>
      <c r="BE23" s="62">
        <f>SUM($G23:AA23)</f>
        <v>0</v>
      </c>
      <c r="BF23" s="62">
        <f>SUM($G23:AB23)</f>
        <v>0</v>
      </c>
      <c r="BG23" s="62">
        <f>SUM($G23:AC23)</f>
        <v>0</v>
      </c>
      <c r="BH23" s="62">
        <f>SUM($G23:AD23)</f>
        <v>0</v>
      </c>
      <c r="BI23" s="62">
        <f>SUM($G23:AE23)</f>
        <v>0</v>
      </c>
      <c r="BJ23" s="62">
        <f>SUM($G23:AF23)</f>
        <v>0</v>
      </c>
      <c r="BK23" s="62">
        <f>SUM($G23:AG23)</f>
        <v>0</v>
      </c>
      <c r="BL23" s="62">
        <f>SUM($G23:AH23)</f>
        <v>0</v>
      </c>
      <c r="BM23" s="62">
        <f>SUM($G23:AI23)</f>
        <v>0</v>
      </c>
      <c r="BN23" s="63">
        <f>SUM($G23:AJ23)</f>
        <v>0</v>
      </c>
      <c r="BO23" s="65">
        <f>IF(CU23=0,0,G23/(1+Vychodiská!$C$178)^'komunálny odpad'!CU23)</f>
        <v>0</v>
      </c>
      <c r="BP23" s="62">
        <f>IF(CV23=0,0,H23/(1+Vychodiská!$C$178)^'komunálny odpad'!CV23)</f>
        <v>0</v>
      </c>
      <c r="BQ23" s="62">
        <f>IF(CW23=0,0,I23/(1+Vychodiská!$C$178)^'komunálny odpad'!CW23)</f>
        <v>0</v>
      </c>
      <c r="BR23" s="62">
        <f>IF(CX23=0,0,J23/(1+Vychodiská!$C$178)^'komunálny odpad'!CX23)</f>
        <v>0</v>
      </c>
      <c r="BS23" s="62">
        <f>IF(CY23=0,0,K23/(1+Vychodiská!$C$178)^'komunálny odpad'!CY23)</f>
        <v>0</v>
      </c>
      <c r="BT23" s="62">
        <f>IF(CZ23=0,0,L23/(1+Vychodiská!$C$178)^'komunálny odpad'!CZ23)</f>
        <v>0</v>
      </c>
      <c r="BU23" s="62">
        <f>IF(DA23=0,0,M23/(1+Vychodiská!$C$178)^'komunálny odpad'!DA23)</f>
        <v>0</v>
      </c>
      <c r="BV23" s="62">
        <f>IF(DB23=0,0,N23/(1+Vychodiská!$C$178)^'komunálny odpad'!DB23)</f>
        <v>0</v>
      </c>
      <c r="BW23" s="62">
        <f>IF(DC23=0,0,O23/(1+Vychodiská!$C$178)^'komunálny odpad'!DC23)</f>
        <v>0</v>
      </c>
      <c r="BX23" s="62">
        <f>IF(DD23=0,0,P23/(1+Vychodiská!$C$178)^'komunálny odpad'!DD23)</f>
        <v>0</v>
      </c>
      <c r="BY23" s="62">
        <f>IF(DE23=0,0,Q23/(1+Vychodiská!$C$178)^'komunálny odpad'!DE23)</f>
        <v>0</v>
      </c>
      <c r="BZ23" s="62">
        <f>IF(DF23=0,0,R23/(1+Vychodiská!$C$178)^'komunálny odpad'!DF23)</f>
        <v>0</v>
      </c>
      <c r="CA23" s="62">
        <f>IF(DG23=0,0,S23/(1+Vychodiská!$C$178)^'komunálny odpad'!DG23)</f>
        <v>0</v>
      </c>
      <c r="CB23" s="62">
        <f>IF(DH23=0,0,T23/(1+Vychodiská!$C$178)^'komunálny odpad'!DH23)</f>
        <v>0</v>
      </c>
      <c r="CC23" s="62">
        <f>IF(DI23=0,0,U23/(1+Vychodiská!$C$178)^'komunálny odpad'!DI23)</f>
        <v>0</v>
      </c>
      <c r="CD23" s="62">
        <f>IF(DJ23=0,0,V23/(1+Vychodiská!$C$178)^'komunálny odpad'!DJ23)</f>
        <v>0</v>
      </c>
      <c r="CE23" s="62">
        <f>IF(DK23=0,0,W23/(1+Vychodiská!$C$178)^'komunálny odpad'!DK23)</f>
        <v>0</v>
      </c>
      <c r="CF23" s="62">
        <f>IF(DL23=0,0,X23/(1+Vychodiská!$C$178)^'komunálny odpad'!DL23)</f>
        <v>0</v>
      </c>
      <c r="CG23" s="62">
        <f>IF(DM23=0,0,Y23/(1+Vychodiská!$C$178)^'komunálny odpad'!DM23)</f>
        <v>0</v>
      </c>
      <c r="CH23" s="62">
        <f>IF(DN23=0,0,Z23/(1+Vychodiská!$C$178)^'komunálny odpad'!DN23)</f>
        <v>0</v>
      </c>
      <c r="CI23" s="62">
        <f>IF(DO23=0,0,AA23/(1+Vychodiská!$C$178)^'komunálny odpad'!DO23)</f>
        <v>0</v>
      </c>
      <c r="CJ23" s="62">
        <f>IF(DP23=0,0,AB23/(1+Vychodiská!$C$178)^'komunálny odpad'!DP23)</f>
        <v>0</v>
      </c>
      <c r="CK23" s="62">
        <f>IF(DQ23=0,0,AC23/(1+Vychodiská!$C$178)^'komunálny odpad'!DQ23)</f>
        <v>0</v>
      </c>
      <c r="CL23" s="62">
        <f>IF(DR23=0,0,AD23/(1+Vychodiská!$C$178)^'komunálny odpad'!DR23)</f>
        <v>0</v>
      </c>
      <c r="CM23" s="62">
        <f>IF(DS23=0,0,AE23/(1+Vychodiská!$C$178)^'komunálny odpad'!DS23)</f>
        <v>0</v>
      </c>
      <c r="CN23" s="62">
        <f>IF(DT23=0,0,AF23/(1+Vychodiská!$C$178)^'komunálny odpad'!DT23)</f>
        <v>0</v>
      </c>
      <c r="CO23" s="62">
        <f>IF(DU23=0,0,AG23/(1+Vychodiská!$C$178)^'komunálny odpad'!DU23)</f>
        <v>0</v>
      </c>
      <c r="CP23" s="62">
        <f>IF(DV23=0,0,AH23/(1+Vychodiská!$C$178)^'komunálny odpad'!DV23)</f>
        <v>0</v>
      </c>
      <c r="CQ23" s="62">
        <f>IF(DW23=0,0,AI23/(1+Vychodiská!$C$178)^'komunálny odpad'!DW23)</f>
        <v>0</v>
      </c>
      <c r="CR23" s="63">
        <f>IF(DX23=0,0,AJ23/(1+Vychodiská!$C$178)^'komunálny odpad'!DX23)</f>
        <v>0</v>
      </c>
      <c r="CS23" s="66">
        <f t="shared" si="4"/>
        <v>0</v>
      </c>
      <c r="CT23" s="62"/>
      <c r="CU23" s="67">
        <f t="shared" si="0"/>
        <v>2</v>
      </c>
      <c r="CV23" s="67">
        <f t="shared" ref="CV23:DX23" si="23">IF(CU23=0,0,IF(CV$2&gt;$D23,0,CU23+1))</f>
        <v>3</v>
      </c>
      <c r="CW23" s="67">
        <f t="shared" si="23"/>
        <v>4</v>
      </c>
      <c r="CX23" s="67">
        <f t="shared" si="23"/>
        <v>5</v>
      </c>
      <c r="CY23" s="67">
        <f t="shared" si="23"/>
        <v>6</v>
      </c>
      <c r="CZ23" s="67">
        <f t="shared" si="23"/>
        <v>7</v>
      </c>
      <c r="DA23" s="67">
        <f t="shared" si="23"/>
        <v>8</v>
      </c>
      <c r="DB23" s="67">
        <f t="shared" si="23"/>
        <v>9</v>
      </c>
      <c r="DC23" s="67">
        <f t="shared" si="23"/>
        <v>10</v>
      </c>
      <c r="DD23" s="67">
        <f t="shared" si="23"/>
        <v>11</v>
      </c>
      <c r="DE23" s="67">
        <f t="shared" si="23"/>
        <v>12</v>
      </c>
      <c r="DF23" s="67">
        <f t="shared" si="23"/>
        <v>13</v>
      </c>
      <c r="DG23" s="67">
        <f t="shared" si="23"/>
        <v>14</v>
      </c>
      <c r="DH23" s="67">
        <f t="shared" si="23"/>
        <v>15</v>
      </c>
      <c r="DI23" s="67">
        <f t="shared" si="23"/>
        <v>16</v>
      </c>
      <c r="DJ23" s="67">
        <f t="shared" si="23"/>
        <v>17</v>
      </c>
      <c r="DK23" s="67">
        <f t="shared" si="23"/>
        <v>18</v>
      </c>
      <c r="DL23" s="67">
        <f t="shared" si="23"/>
        <v>19</v>
      </c>
      <c r="DM23" s="67">
        <f t="shared" si="23"/>
        <v>20</v>
      </c>
      <c r="DN23" s="67">
        <f t="shared" si="23"/>
        <v>21</v>
      </c>
      <c r="DO23" s="67">
        <f t="shared" si="23"/>
        <v>22</v>
      </c>
      <c r="DP23" s="67">
        <f t="shared" si="23"/>
        <v>23</v>
      </c>
      <c r="DQ23" s="67">
        <f t="shared" si="23"/>
        <v>24</v>
      </c>
      <c r="DR23" s="67">
        <f t="shared" si="23"/>
        <v>25</v>
      </c>
      <c r="DS23" s="67">
        <f t="shared" si="23"/>
        <v>26</v>
      </c>
      <c r="DT23" s="67">
        <f t="shared" si="23"/>
        <v>27</v>
      </c>
      <c r="DU23" s="67">
        <f t="shared" si="23"/>
        <v>28</v>
      </c>
      <c r="DV23" s="67">
        <f t="shared" si="23"/>
        <v>29</v>
      </c>
      <c r="DW23" s="67">
        <f t="shared" si="23"/>
        <v>30</v>
      </c>
      <c r="DX23" s="68">
        <f t="shared" si="23"/>
        <v>31</v>
      </c>
    </row>
    <row r="24" spans="1:128" s="69" customFormat="1" ht="31" customHeight="1" x14ac:dyDescent="0.35">
      <c r="A24" s="59">
        <f>Investície!A24</f>
        <v>22</v>
      </c>
      <c r="B24" s="60" t="str">
        <f>Investície!B24</f>
        <v>MHTH, a.s. - závod Žilina</v>
      </c>
      <c r="C24" s="60" t="str">
        <f>Investície!C24</f>
        <v>Tepelné Čerpadlá - využitie odpadového tela</v>
      </c>
      <c r="D24" s="61">
        <f>INDEX(Data!$M:$M,MATCH('komunálny odpad'!A24,Data!$A:$A,0))</f>
        <v>20</v>
      </c>
      <c r="E24" s="61">
        <f>INDEX(Data!$J:$J,MATCH('komunálny odpad'!A24,Data!$A:$A,0))</f>
        <v>2027</v>
      </c>
      <c r="F24" s="63">
        <f>INDEX(Data!$W:$W,MATCH('komunálny odpad'!A24,Data!$A:$A,0))</f>
        <v>0</v>
      </c>
      <c r="G24" s="62">
        <f>$F24*Vychodiská!$C$43</f>
        <v>0</v>
      </c>
      <c r="H24" s="62">
        <f>$F24*Vychodiská!$C$43</f>
        <v>0</v>
      </c>
      <c r="I24" s="62">
        <f>$F24*Vychodiská!$C$43</f>
        <v>0</v>
      </c>
      <c r="J24" s="62">
        <f>$F24*Vychodiská!$C$43</f>
        <v>0</v>
      </c>
      <c r="K24" s="62">
        <f>$F24*Vychodiská!$C$43</f>
        <v>0</v>
      </c>
      <c r="L24" s="62">
        <f>$F24*Vychodiská!$C$43</f>
        <v>0</v>
      </c>
      <c r="M24" s="62">
        <f>$F24*Vychodiská!$C$43</f>
        <v>0</v>
      </c>
      <c r="N24" s="62">
        <f>$F24*Vychodiská!$C$43</f>
        <v>0</v>
      </c>
      <c r="O24" s="62">
        <f>$F24*Vychodiská!$C$43</f>
        <v>0</v>
      </c>
      <c r="P24" s="62">
        <f>$F24*Vychodiská!$C$43</f>
        <v>0</v>
      </c>
      <c r="Q24" s="62">
        <f>$F24*Vychodiská!$C$43</f>
        <v>0</v>
      </c>
      <c r="R24" s="62">
        <f>$F24*Vychodiská!$C$43</f>
        <v>0</v>
      </c>
      <c r="S24" s="62">
        <f>$F24*Vychodiská!$C$43</f>
        <v>0</v>
      </c>
      <c r="T24" s="62">
        <f>$F24*Vychodiská!$C$43</f>
        <v>0</v>
      </c>
      <c r="U24" s="62">
        <f>$F24*Vychodiská!$C$43</f>
        <v>0</v>
      </c>
      <c r="V24" s="62">
        <f>$F24*Vychodiská!$C$43</f>
        <v>0</v>
      </c>
      <c r="W24" s="62">
        <f>$F24*Vychodiská!$C$43</f>
        <v>0</v>
      </c>
      <c r="X24" s="62">
        <f>$F24*Vychodiská!$C$43</f>
        <v>0</v>
      </c>
      <c r="Y24" s="62">
        <f>$F24*Vychodiská!$C$43</f>
        <v>0</v>
      </c>
      <c r="Z24" s="62">
        <f>$F24*Vychodiská!$C$43</f>
        <v>0</v>
      </c>
      <c r="AA24" s="62">
        <f>$F24*Vychodiská!$C$43</f>
        <v>0</v>
      </c>
      <c r="AB24" s="62">
        <f>$F24*Vychodiská!$C$43</f>
        <v>0</v>
      </c>
      <c r="AC24" s="62">
        <f>$F24*Vychodiská!$C$43</f>
        <v>0</v>
      </c>
      <c r="AD24" s="62">
        <f>$F24*Vychodiská!$C$43</f>
        <v>0</v>
      </c>
      <c r="AE24" s="62">
        <f>$F24*Vychodiská!$C$43</f>
        <v>0</v>
      </c>
      <c r="AF24" s="62">
        <f>$F24*Vychodiská!$C$43</f>
        <v>0</v>
      </c>
      <c r="AG24" s="62">
        <f>$F24*Vychodiská!$C$43</f>
        <v>0</v>
      </c>
      <c r="AH24" s="62">
        <f>$F24*Vychodiská!$C$43</f>
        <v>0</v>
      </c>
      <c r="AI24" s="62">
        <f>$F24*Vychodiská!$C$43</f>
        <v>0</v>
      </c>
      <c r="AJ24" s="63">
        <f>$F24*Vychodiská!$C$43</f>
        <v>0</v>
      </c>
      <c r="AK24" s="62">
        <f t="shared" si="2"/>
        <v>0</v>
      </c>
      <c r="AL24" s="62">
        <f>SUM($G24:H24)</f>
        <v>0</v>
      </c>
      <c r="AM24" s="62">
        <f>SUM($G24:I24)</f>
        <v>0</v>
      </c>
      <c r="AN24" s="62">
        <f>SUM($G24:J24)</f>
        <v>0</v>
      </c>
      <c r="AO24" s="62">
        <f>SUM($G24:K24)</f>
        <v>0</v>
      </c>
      <c r="AP24" s="62">
        <f>SUM($G24:L24)</f>
        <v>0</v>
      </c>
      <c r="AQ24" s="62">
        <f>SUM($G24:M24)</f>
        <v>0</v>
      </c>
      <c r="AR24" s="62">
        <f>SUM($G24:N24)</f>
        <v>0</v>
      </c>
      <c r="AS24" s="62">
        <f>SUM($G24:O24)</f>
        <v>0</v>
      </c>
      <c r="AT24" s="62">
        <f>SUM($G24:P24)</f>
        <v>0</v>
      </c>
      <c r="AU24" s="62">
        <f>SUM($G24:Q24)</f>
        <v>0</v>
      </c>
      <c r="AV24" s="62">
        <f>SUM($G24:R24)</f>
        <v>0</v>
      </c>
      <c r="AW24" s="62">
        <f>SUM($G24:S24)</f>
        <v>0</v>
      </c>
      <c r="AX24" s="62">
        <f>SUM($G24:T24)</f>
        <v>0</v>
      </c>
      <c r="AY24" s="62">
        <f>SUM($G24:U24)</f>
        <v>0</v>
      </c>
      <c r="AZ24" s="62">
        <f>SUM($G24:V24)</f>
        <v>0</v>
      </c>
      <c r="BA24" s="62">
        <f>SUM($G24:W24)</f>
        <v>0</v>
      </c>
      <c r="BB24" s="62">
        <f>SUM($G24:X24)</f>
        <v>0</v>
      </c>
      <c r="BC24" s="62">
        <f>SUM($G24:Y24)</f>
        <v>0</v>
      </c>
      <c r="BD24" s="62">
        <f>SUM($G24:Z24)</f>
        <v>0</v>
      </c>
      <c r="BE24" s="62">
        <f>SUM($G24:AA24)</f>
        <v>0</v>
      </c>
      <c r="BF24" s="62">
        <f>SUM($G24:AB24)</f>
        <v>0</v>
      </c>
      <c r="BG24" s="62">
        <f>SUM($G24:AC24)</f>
        <v>0</v>
      </c>
      <c r="BH24" s="62">
        <f>SUM($G24:AD24)</f>
        <v>0</v>
      </c>
      <c r="BI24" s="62">
        <f>SUM($G24:AE24)</f>
        <v>0</v>
      </c>
      <c r="BJ24" s="62">
        <f>SUM($G24:AF24)</f>
        <v>0</v>
      </c>
      <c r="BK24" s="62">
        <f>SUM($G24:AG24)</f>
        <v>0</v>
      </c>
      <c r="BL24" s="62">
        <f>SUM($G24:AH24)</f>
        <v>0</v>
      </c>
      <c r="BM24" s="62">
        <f>SUM($G24:AI24)</f>
        <v>0</v>
      </c>
      <c r="BN24" s="63">
        <f>SUM($G24:AJ24)</f>
        <v>0</v>
      </c>
      <c r="BO24" s="65">
        <f>IF(CU24=0,0,G24/(1+Vychodiská!$C$178)^'komunálny odpad'!CU24)</f>
        <v>0</v>
      </c>
      <c r="BP24" s="62">
        <f>IF(CV24=0,0,H24/(1+Vychodiská!$C$178)^'komunálny odpad'!CV24)</f>
        <v>0</v>
      </c>
      <c r="BQ24" s="62">
        <f>IF(CW24=0,0,I24/(1+Vychodiská!$C$178)^'komunálny odpad'!CW24)</f>
        <v>0</v>
      </c>
      <c r="BR24" s="62">
        <f>IF(CX24=0,0,J24/(1+Vychodiská!$C$178)^'komunálny odpad'!CX24)</f>
        <v>0</v>
      </c>
      <c r="BS24" s="62">
        <f>IF(CY24=0,0,K24/(1+Vychodiská!$C$178)^'komunálny odpad'!CY24)</f>
        <v>0</v>
      </c>
      <c r="BT24" s="62">
        <f>IF(CZ24=0,0,L24/(1+Vychodiská!$C$178)^'komunálny odpad'!CZ24)</f>
        <v>0</v>
      </c>
      <c r="BU24" s="62">
        <f>IF(DA24=0,0,M24/(1+Vychodiská!$C$178)^'komunálny odpad'!DA24)</f>
        <v>0</v>
      </c>
      <c r="BV24" s="62">
        <f>IF(DB24=0,0,N24/(1+Vychodiská!$C$178)^'komunálny odpad'!DB24)</f>
        <v>0</v>
      </c>
      <c r="BW24" s="62">
        <f>IF(DC24=0,0,O24/(1+Vychodiská!$C$178)^'komunálny odpad'!DC24)</f>
        <v>0</v>
      </c>
      <c r="BX24" s="62">
        <f>IF(DD24=0,0,P24/(1+Vychodiská!$C$178)^'komunálny odpad'!DD24)</f>
        <v>0</v>
      </c>
      <c r="BY24" s="62">
        <f>IF(DE24=0,0,Q24/(1+Vychodiská!$C$178)^'komunálny odpad'!DE24)</f>
        <v>0</v>
      </c>
      <c r="BZ24" s="62">
        <f>IF(DF24=0,0,R24/(1+Vychodiská!$C$178)^'komunálny odpad'!DF24)</f>
        <v>0</v>
      </c>
      <c r="CA24" s="62">
        <f>IF(DG24=0,0,S24/(1+Vychodiská!$C$178)^'komunálny odpad'!DG24)</f>
        <v>0</v>
      </c>
      <c r="CB24" s="62">
        <f>IF(DH24=0,0,T24/(1+Vychodiská!$C$178)^'komunálny odpad'!DH24)</f>
        <v>0</v>
      </c>
      <c r="CC24" s="62">
        <f>IF(DI24=0,0,U24/(1+Vychodiská!$C$178)^'komunálny odpad'!DI24)</f>
        <v>0</v>
      </c>
      <c r="CD24" s="62">
        <f>IF(DJ24=0,0,V24/(1+Vychodiská!$C$178)^'komunálny odpad'!DJ24)</f>
        <v>0</v>
      </c>
      <c r="CE24" s="62">
        <f>IF(DK24=0,0,W24/(1+Vychodiská!$C$178)^'komunálny odpad'!DK24)</f>
        <v>0</v>
      </c>
      <c r="CF24" s="62">
        <f>IF(DL24=0,0,X24/(1+Vychodiská!$C$178)^'komunálny odpad'!DL24)</f>
        <v>0</v>
      </c>
      <c r="CG24" s="62">
        <f>IF(DM24=0,0,Y24/(1+Vychodiská!$C$178)^'komunálny odpad'!DM24)</f>
        <v>0</v>
      </c>
      <c r="CH24" s="62">
        <f>IF(DN24=0,0,Z24/(1+Vychodiská!$C$178)^'komunálny odpad'!DN24)</f>
        <v>0</v>
      </c>
      <c r="CI24" s="62">
        <f>IF(DO24=0,0,AA24/(1+Vychodiská!$C$178)^'komunálny odpad'!DO24)</f>
        <v>0</v>
      </c>
      <c r="CJ24" s="62">
        <f>IF(DP24=0,0,AB24/(1+Vychodiská!$C$178)^'komunálny odpad'!DP24)</f>
        <v>0</v>
      </c>
      <c r="CK24" s="62">
        <f>IF(DQ24=0,0,AC24/(1+Vychodiská!$C$178)^'komunálny odpad'!DQ24)</f>
        <v>0</v>
      </c>
      <c r="CL24" s="62">
        <f>IF(DR24=0,0,AD24/(1+Vychodiská!$C$178)^'komunálny odpad'!DR24)</f>
        <v>0</v>
      </c>
      <c r="CM24" s="62">
        <f>IF(DS24=0,0,AE24/(1+Vychodiská!$C$178)^'komunálny odpad'!DS24)</f>
        <v>0</v>
      </c>
      <c r="CN24" s="62">
        <f>IF(DT24=0,0,AF24/(1+Vychodiská!$C$178)^'komunálny odpad'!DT24)</f>
        <v>0</v>
      </c>
      <c r="CO24" s="62">
        <f>IF(DU24=0,0,AG24/(1+Vychodiská!$C$178)^'komunálny odpad'!DU24)</f>
        <v>0</v>
      </c>
      <c r="CP24" s="62">
        <f>IF(DV24=0,0,AH24/(1+Vychodiská!$C$178)^'komunálny odpad'!DV24)</f>
        <v>0</v>
      </c>
      <c r="CQ24" s="62">
        <f>IF(DW24=0,0,AI24/(1+Vychodiská!$C$178)^'komunálny odpad'!DW24)</f>
        <v>0</v>
      </c>
      <c r="CR24" s="63">
        <f>IF(DX24=0,0,AJ24/(1+Vychodiská!$C$178)^'komunálny odpad'!DX24)</f>
        <v>0</v>
      </c>
      <c r="CS24" s="66">
        <f t="shared" si="4"/>
        <v>0</v>
      </c>
      <c r="CT24" s="62"/>
      <c r="CU24" s="67">
        <f t="shared" si="0"/>
        <v>2</v>
      </c>
      <c r="CV24" s="67">
        <f t="shared" ref="CV24:DX24" si="24">IF(CU24=0,0,IF(CV$2&gt;$D24,0,CU24+1))</f>
        <v>3</v>
      </c>
      <c r="CW24" s="67">
        <f t="shared" si="24"/>
        <v>4</v>
      </c>
      <c r="CX24" s="67">
        <f t="shared" si="24"/>
        <v>5</v>
      </c>
      <c r="CY24" s="67">
        <f t="shared" si="24"/>
        <v>6</v>
      </c>
      <c r="CZ24" s="67">
        <f t="shared" si="24"/>
        <v>7</v>
      </c>
      <c r="DA24" s="67">
        <f t="shared" si="24"/>
        <v>8</v>
      </c>
      <c r="DB24" s="67">
        <f t="shared" si="24"/>
        <v>9</v>
      </c>
      <c r="DC24" s="67">
        <f t="shared" si="24"/>
        <v>10</v>
      </c>
      <c r="DD24" s="67">
        <f t="shared" si="24"/>
        <v>11</v>
      </c>
      <c r="DE24" s="67">
        <f t="shared" si="24"/>
        <v>12</v>
      </c>
      <c r="DF24" s="67">
        <f t="shared" si="24"/>
        <v>13</v>
      </c>
      <c r="DG24" s="67">
        <f t="shared" si="24"/>
        <v>14</v>
      </c>
      <c r="DH24" s="67">
        <f t="shared" si="24"/>
        <v>15</v>
      </c>
      <c r="DI24" s="67">
        <f t="shared" si="24"/>
        <v>16</v>
      </c>
      <c r="DJ24" s="67">
        <f t="shared" si="24"/>
        <v>17</v>
      </c>
      <c r="DK24" s="67">
        <f t="shared" si="24"/>
        <v>18</v>
      </c>
      <c r="DL24" s="67">
        <f t="shared" si="24"/>
        <v>19</v>
      </c>
      <c r="DM24" s="67">
        <f t="shared" si="24"/>
        <v>20</v>
      </c>
      <c r="DN24" s="67">
        <f t="shared" si="24"/>
        <v>21</v>
      </c>
      <c r="DO24" s="67">
        <f t="shared" si="24"/>
        <v>0</v>
      </c>
      <c r="DP24" s="67">
        <f t="shared" si="24"/>
        <v>0</v>
      </c>
      <c r="DQ24" s="67">
        <f t="shared" si="24"/>
        <v>0</v>
      </c>
      <c r="DR24" s="67">
        <f t="shared" si="24"/>
        <v>0</v>
      </c>
      <c r="DS24" s="67">
        <f t="shared" si="24"/>
        <v>0</v>
      </c>
      <c r="DT24" s="67">
        <f t="shared" si="24"/>
        <v>0</v>
      </c>
      <c r="DU24" s="67">
        <f t="shared" si="24"/>
        <v>0</v>
      </c>
      <c r="DV24" s="67">
        <f t="shared" si="24"/>
        <v>0</v>
      </c>
      <c r="DW24" s="67">
        <f t="shared" si="24"/>
        <v>0</v>
      </c>
      <c r="DX24" s="68">
        <f t="shared" si="24"/>
        <v>0</v>
      </c>
    </row>
    <row r="25" spans="1:128" ht="33" x14ac:dyDescent="0.45">
      <c r="A25" s="59">
        <f>Investície!A25</f>
        <v>23</v>
      </c>
      <c r="B25" s="60" t="str">
        <f>Investície!B25</f>
        <v>MHTH, a.s. - závod Žilina</v>
      </c>
      <c r="C25" s="60" t="str">
        <f>Investície!C25</f>
        <v>Optimalizácia HV rozvodu Vlčince</v>
      </c>
      <c r="D25" s="61">
        <f>INDEX(Data!$M:$M,MATCH('komunálny odpad'!A25,Data!$A:$A,0))</f>
        <v>30</v>
      </c>
      <c r="E25" s="61">
        <f>INDEX(Data!$J:$J,MATCH('komunálny odpad'!A25,Data!$A:$A,0))</f>
        <v>2028</v>
      </c>
      <c r="F25" s="63">
        <f>INDEX(Data!$W:$W,MATCH('komunálny odpad'!A25,Data!$A:$A,0))</f>
        <v>0</v>
      </c>
      <c r="G25" s="62">
        <f>$F25*Vychodiská!$C$43</f>
        <v>0</v>
      </c>
      <c r="H25" s="62">
        <f>$F25*Vychodiská!$C$43</f>
        <v>0</v>
      </c>
      <c r="I25" s="62">
        <f>$F25*Vychodiská!$C$43</f>
        <v>0</v>
      </c>
      <c r="J25" s="62">
        <f>$F25*Vychodiská!$C$43</f>
        <v>0</v>
      </c>
      <c r="K25" s="62">
        <f>$F25*Vychodiská!$C$43</f>
        <v>0</v>
      </c>
      <c r="L25" s="62">
        <f>$F25*Vychodiská!$C$43</f>
        <v>0</v>
      </c>
      <c r="M25" s="62">
        <f>$F25*Vychodiská!$C$43</f>
        <v>0</v>
      </c>
      <c r="N25" s="62">
        <f>$F25*Vychodiská!$C$43</f>
        <v>0</v>
      </c>
      <c r="O25" s="62">
        <f>$F25*Vychodiská!$C$43</f>
        <v>0</v>
      </c>
      <c r="P25" s="62">
        <f>$F25*Vychodiská!$C$43</f>
        <v>0</v>
      </c>
      <c r="Q25" s="62">
        <f>$F25*Vychodiská!$C$43</f>
        <v>0</v>
      </c>
      <c r="R25" s="62">
        <f>$F25*Vychodiská!$C$43</f>
        <v>0</v>
      </c>
      <c r="S25" s="62">
        <f>$F25*Vychodiská!$C$43</f>
        <v>0</v>
      </c>
      <c r="T25" s="62">
        <f>$F25*Vychodiská!$C$43</f>
        <v>0</v>
      </c>
      <c r="U25" s="62">
        <f>$F25*Vychodiská!$C$43</f>
        <v>0</v>
      </c>
      <c r="V25" s="62">
        <f>$F25*Vychodiská!$C$43</f>
        <v>0</v>
      </c>
      <c r="W25" s="62">
        <f>$F25*Vychodiská!$C$43</f>
        <v>0</v>
      </c>
      <c r="X25" s="62">
        <f>$F25*Vychodiská!$C$43</f>
        <v>0</v>
      </c>
      <c r="Y25" s="62">
        <f>$F25*Vychodiská!$C$43</f>
        <v>0</v>
      </c>
      <c r="Z25" s="62">
        <f>$F25*Vychodiská!$C$43</f>
        <v>0</v>
      </c>
      <c r="AA25" s="62">
        <f>$F25*Vychodiská!$C$43</f>
        <v>0</v>
      </c>
      <c r="AB25" s="62">
        <f>$F25*Vychodiská!$C$43</f>
        <v>0</v>
      </c>
      <c r="AC25" s="62">
        <f>$F25*Vychodiská!$C$43</f>
        <v>0</v>
      </c>
      <c r="AD25" s="62">
        <f>$F25*Vychodiská!$C$43</f>
        <v>0</v>
      </c>
      <c r="AE25" s="62">
        <f>$F25*Vychodiská!$C$43</f>
        <v>0</v>
      </c>
      <c r="AF25" s="62">
        <f>$F25*Vychodiská!$C$43</f>
        <v>0</v>
      </c>
      <c r="AG25" s="62">
        <f>$F25*Vychodiská!$C$43</f>
        <v>0</v>
      </c>
      <c r="AH25" s="62">
        <f>$F25*Vychodiská!$C$43</f>
        <v>0</v>
      </c>
      <c r="AI25" s="62">
        <f>$F25*Vychodiská!$C$43</f>
        <v>0</v>
      </c>
      <c r="AJ25" s="63">
        <f>$F25*Vychodiská!$C$43</f>
        <v>0</v>
      </c>
      <c r="AK25" s="62">
        <f t="shared" ref="AK25:AK30" si="25">G25</f>
        <v>0</v>
      </c>
      <c r="AL25" s="62">
        <f>SUM($G25:H25)</f>
        <v>0</v>
      </c>
      <c r="AM25" s="62">
        <f>SUM($G25:I25)</f>
        <v>0</v>
      </c>
      <c r="AN25" s="62">
        <f>SUM($G25:J25)</f>
        <v>0</v>
      </c>
      <c r="AO25" s="62">
        <f>SUM($G25:K25)</f>
        <v>0</v>
      </c>
      <c r="AP25" s="62">
        <f>SUM($G25:L25)</f>
        <v>0</v>
      </c>
      <c r="AQ25" s="62">
        <f>SUM($G25:M25)</f>
        <v>0</v>
      </c>
      <c r="AR25" s="62">
        <f>SUM($G25:N25)</f>
        <v>0</v>
      </c>
      <c r="AS25" s="62">
        <f>SUM($G25:O25)</f>
        <v>0</v>
      </c>
      <c r="AT25" s="62">
        <f>SUM($G25:P25)</f>
        <v>0</v>
      </c>
      <c r="AU25" s="62">
        <f>SUM($G25:Q25)</f>
        <v>0</v>
      </c>
      <c r="AV25" s="62">
        <f>SUM($G25:R25)</f>
        <v>0</v>
      </c>
      <c r="AW25" s="62">
        <f>SUM($G25:S25)</f>
        <v>0</v>
      </c>
      <c r="AX25" s="62">
        <f>SUM($G25:T25)</f>
        <v>0</v>
      </c>
      <c r="AY25" s="62">
        <f>SUM($G25:U25)</f>
        <v>0</v>
      </c>
      <c r="AZ25" s="62">
        <f>SUM($G25:V25)</f>
        <v>0</v>
      </c>
      <c r="BA25" s="62">
        <f>SUM($G25:W25)</f>
        <v>0</v>
      </c>
      <c r="BB25" s="62">
        <f>SUM($G25:X25)</f>
        <v>0</v>
      </c>
      <c r="BC25" s="62">
        <f>SUM($G25:Y25)</f>
        <v>0</v>
      </c>
      <c r="BD25" s="62">
        <f>SUM($G25:Z25)</f>
        <v>0</v>
      </c>
      <c r="BE25" s="62">
        <f>SUM($G25:AA25)</f>
        <v>0</v>
      </c>
      <c r="BF25" s="62">
        <f>SUM($G25:AB25)</f>
        <v>0</v>
      </c>
      <c r="BG25" s="62">
        <f>SUM($G25:AC25)</f>
        <v>0</v>
      </c>
      <c r="BH25" s="62">
        <f>SUM($G25:AD25)</f>
        <v>0</v>
      </c>
      <c r="BI25" s="62">
        <f>SUM($G25:AE25)</f>
        <v>0</v>
      </c>
      <c r="BJ25" s="62">
        <f>SUM($G25:AF25)</f>
        <v>0</v>
      </c>
      <c r="BK25" s="62">
        <f>SUM($G25:AG25)</f>
        <v>0</v>
      </c>
      <c r="BL25" s="62">
        <f>SUM($G25:AH25)</f>
        <v>0</v>
      </c>
      <c r="BM25" s="62">
        <f>SUM($G25:AI25)</f>
        <v>0</v>
      </c>
      <c r="BN25" s="63">
        <f>SUM($G25:AJ25)</f>
        <v>0</v>
      </c>
      <c r="BO25" s="65">
        <f>IF(CU25=0,0,G25/(1+Vychodiská!$C$178)^'komunálny odpad'!CU25)</f>
        <v>0</v>
      </c>
      <c r="BP25" s="62">
        <f>IF(CV25=0,0,H25/(1+Vychodiská!$C$178)^'komunálny odpad'!CV25)</f>
        <v>0</v>
      </c>
      <c r="BQ25" s="62">
        <f>IF(CW25=0,0,I25/(1+Vychodiská!$C$178)^'komunálny odpad'!CW25)</f>
        <v>0</v>
      </c>
      <c r="BR25" s="62">
        <f>IF(CX25=0,0,J25/(1+Vychodiská!$C$178)^'komunálny odpad'!CX25)</f>
        <v>0</v>
      </c>
      <c r="BS25" s="62">
        <f>IF(CY25=0,0,K25/(1+Vychodiská!$C$178)^'komunálny odpad'!CY25)</f>
        <v>0</v>
      </c>
      <c r="BT25" s="62">
        <f>IF(CZ25=0,0,L25/(1+Vychodiská!$C$178)^'komunálny odpad'!CZ25)</f>
        <v>0</v>
      </c>
      <c r="BU25" s="62">
        <f>IF(DA25=0,0,M25/(1+Vychodiská!$C$178)^'komunálny odpad'!DA25)</f>
        <v>0</v>
      </c>
      <c r="BV25" s="62">
        <f>IF(DB25=0,0,N25/(1+Vychodiská!$C$178)^'komunálny odpad'!DB25)</f>
        <v>0</v>
      </c>
      <c r="BW25" s="62">
        <f>IF(DC25=0,0,O25/(1+Vychodiská!$C$178)^'komunálny odpad'!DC25)</f>
        <v>0</v>
      </c>
      <c r="BX25" s="62">
        <f>IF(DD25=0,0,P25/(1+Vychodiská!$C$178)^'komunálny odpad'!DD25)</f>
        <v>0</v>
      </c>
      <c r="BY25" s="62">
        <f>IF(DE25=0,0,Q25/(1+Vychodiská!$C$178)^'komunálny odpad'!DE25)</f>
        <v>0</v>
      </c>
      <c r="BZ25" s="62">
        <f>IF(DF25=0,0,R25/(1+Vychodiská!$C$178)^'komunálny odpad'!DF25)</f>
        <v>0</v>
      </c>
      <c r="CA25" s="62">
        <f>IF(DG25=0,0,S25/(1+Vychodiská!$C$178)^'komunálny odpad'!DG25)</f>
        <v>0</v>
      </c>
      <c r="CB25" s="62">
        <f>IF(DH25=0,0,T25/(1+Vychodiská!$C$178)^'komunálny odpad'!DH25)</f>
        <v>0</v>
      </c>
      <c r="CC25" s="62">
        <f>IF(DI25=0,0,U25/(1+Vychodiská!$C$178)^'komunálny odpad'!DI25)</f>
        <v>0</v>
      </c>
      <c r="CD25" s="62">
        <f>IF(DJ25=0,0,V25/(1+Vychodiská!$C$178)^'komunálny odpad'!DJ25)</f>
        <v>0</v>
      </c>
      <c r="CE25" s="62">
        <f>IF(DK25=0,0,W25/(1+Vychodiská!$C$178)^'komunálny odpad'!DK25)</f>
        <v>0</v>
      </c>
      <c r="CF25" s="62">
        <f>IF(DL25=0,0,X25/(1+Vychodiská!$C$178)^'komunálny odpad'!DL25)</f>
        <v>0</v>
      </c>
      <c r="CG25" s="62">
        <f>IF(DM25=0,0,Y25/(1+Vychodiská!$C$178)^'komunálny odpad'!DM25)</f>
        <v>0</v>
      </c>
      <c r="CH25" s="62">
        <f>IF(DN25=0,0,Z25/(1+Vychodiská!$C$178)^'komunálny odpad'!DN25)</f>
        <v>0</v>
      </c>
      <c r="CI25" s="62">
        <f>IF(DO25=0,0,AA25/(1+Vychodiská!$C$178)^'komunálny odpad'!DO25)</f>
        <v>0</v>
      </c>
      <c r="CJ25" s="62">
        <f>IF(DP25=0,0,AB25/(1+Vychodiská!$C$178)^'komunálny odpad'!DP25)</f>
        <v>0</v>
      </c>
      <c r="CK25" s="62">
        <f>IF(DQ25=0,0,AC25/(1+Vychodiská!$C$178)^'komunálny odpad'!DQ25)</f>
        <v>0</v>
      </c>
      <c r="CL25" s="62">
        <f>IF(DR25=0,0,AD25/(1+Vychodiská!$C$178)^'komunálny odpad'!DR25)</f>
        <v>0</v>
      </c>
      <c r="CM25" s="62">
        <f>IF(DS25=0,0,AE25/(1+Vychodiská!$C$178)^'komunálny odpad'!DS25)</f>
        <v>0</v>
      </c>
      <c r="CN25" s="62">
        <f>IF(DT25=0,0,AF25/(1+Vychodiská!$C$178)^'komunálny odpad'!DT25)</f>
        <v>0</v>
      </c>
      <c r="CO25" s="62">
        <f>IF(DU25=0,0,AG25/(1+Vychodiská!$C$178)^'komunálny odpad'!DU25)</f>
        <v>0</v>
      </c>
      <c r="CP25" s="62">
        <f>IF(DV25=0,0,AH25/(1+Vychodiská!$C$178)^'komunálny odpad'!DV25)</f>
        <v>0</v>
      </c>
      <c r="CQ25" s="62">
        <f>IF(DW25=0,0,AI25/(1+Vychodiská!$C$178)^'komunálny odpad'!DW25)</f>
        <v>0</v>
      </c>
      <c r="CR25" s="63">
        <f>IF(DX25=0,0,AJ25/(1+Vychodiská!$C$178)^'komunálny odpad'!DX25)</f>
        <v>0</v>
      </c>
      <c r="CS25" s="66">
        <f t="shared" ref="CS25:CS30" si="26">SUM(BO25:CR25)</f>
        <v>0</v>
      </c>
      <c r="CU25" s="67">
        <f t="shared" ref="CU25:CU30" si="27">(VALUE(RIGHT(E25,4))-VALUE(LEFT(E25,4)))+2</f>
        <v>2</v>
      </c>
      <c r="CV25" s="67">
        <f t="shared" ref="CV25:CV30" si="28">IF(CU25=0,0,IF(CV$2&gt;$D25,0,CU25+1))</f>
        <v>3</v>
      </c>
      <c r="CW25" s="67">
        <f t="shared" ref="CW25:CW30" si="29">IF(CV25=0,0,IF(CW$2&gt;$D25,0,CV25+1))</f>
        <v>4</v>
      </c>
      <c r="CX25" s="67">
        <f t="shared" ref="CX25:CX30" si="30">IF(CW25=0,0,IF(CX$2&gt;$D25,0,CW25+1))</f>
        <v>5</v>
      </c>
      <c r="CY25" s="67">
        <f t="shared" ref="CY25:CY30" si="31">IF(CX25=0,0,IF(CY$2&gt;$D25,0,CX25+1))</f>
        <v>6</v>
      </c>
      <c r="CZ25" s="67">
        <f t="shared" ref="CZ25:CZ30" si="32">IF(CY25=0,0,IF(CZ$2&gt;$D25,0,CY25+1))</f>
        <v>7</v>
      </c>
      <c r="DA25" s="67">
        <f t="shared" ref="DA25:DA30" si="33">IF(CZ25=0,0,IF(DA$2&gt;$D25,0,CZ25+1))</f>
        <v>8</v>
      </c>
      <c r="DB25" s="67">
        <f t="shared" ref="DB25:DB30" si="34">IF(DA25=0,0,IF(DB$2&gt;$D25,0,DA25+1))</f>
        <v>9</v>
      </c>
      <c r="DC25" s="67">
        <f t="shared" ref="DC25:DC30" si="35">IF(DB25=0,0,IF(DC$2&gt;$D25,0,DB25+1))</f>
        <v>10</v>
      </c>
      <c r="DD25" s="67">
        <f t="shared" ref="DD25:DD30" si="36">IF(DC25=0,0,IF(DD$2&gt;$D25,0,DC25+1))</f>
        <v>11</v>
      </c>
      <c r="DE25" s="67">
        <f t="shared" ref="DE25:DE30" si="37">IF(DD25=0,0,IF(DE$2&gt;$D25,0,DD25+1))</f>
        <v>12</v>
      </c>
      <c r="DF25" s="67">
        <f t="shared" ref="DF25:DF30" si="38">IF(DE25=0,0,IF(DF$2&gt;$D25,0,DE25+1))</f>
        <v>13</v>
      </c>
      <c r="DG25" s="67">
        <f t="shared" ref="DG25:DG30" si="39">IF(DF25=0,0,IF(DG$2&gt;$D25,0,DF25+1))</f>
        <v>14</v>
      </c>
      <c r="DH25" s="67">
        <f t="shared" ref="DH25:DH30" si="40">IF(DG25=0,0,IF(DH$2&gt;$D25,0,DG25+1))</f>
        <v>15</v>
      </c>
      <c r="DI25" s="67">
        <f t="shared" ref="DI25:DI30" si="41">IF(DH25=0,0,IF(DI$2&gt;$D25,0,DH25+1))</f>
        <v>16</v>
      </c>
      <c r="DJ25" s="67">
        <f t="shared" ref="DJ25:DJ30" si="42">IF(DI25=0,0,IF(DJ$2&gt;$D25,0,DI25+1))</f>
        <v>17</v>
      </c>
      <c r="DK25" s="67">
        <f t="shared" ref="DK25:DK30" si="43">IF(DJ25=0,0,IF(DK$2&gt;$D25,0,DJ25+1))</f>
        <v>18</v>
      </c>
      <c r="DL25" s="67">
        <f t="shared" ref="DL25:DL30" si="44">IF(DK25=0,0,IF(DL$2&gt;$D25,0,DK25+1))</f>
        <v>19</v>
      </c>
      <c r="DM25" s="67">
        <f t="shared" ref="DM25:DM30" si="45">IF(DL25=0,0,IF(DM$2&gt;$D25,0,DL25+1))</f>
        <v>20</v>
      </c>
      <c r="DN25" s="67">
        <f t="shared" ref="DN25:DN30" si="46">IF(DM25=0,0,IF(DN$2&gt;$D25,0,DM25+1))</f>
        <v>21</v>
      </c>
      <c r="DO25" s="67">
        <f t="shared" ref="DO25:DO30" si="47">IF(DN25=0,0,IF(DO$2&gt;$D25,0,DN25+1))</f>
        <v>22</v>
      </c>
      <c r="DP25" s="67">
        <f t="shared" ref="DP25:DP30" si="48">IF(DO25=0,0,IF(DP$2&gt;$D25,0,DO25+1))</f>
        <v>23</v>
      </c>
      <c r="DQ25" s="67">
        <f t="shared" ref="DQ25:DQ30" si="49">IF(DP25=0,0,IF(DQ$2&gt;$D25,0,DP25+1))</f>
        <v>24</v>
      </c>
      <c r="DR25" s="67">
        <f t="shared" ref="DR25:DR30" si="50">IF(DQ25=0,0,IF(DR$2&gt;$D25,0,DQ25+1))</f>
        <v>25</v>
      </c>
      <c r="DS25" s="67">
        <f t="shared" ref="DS25:DS30" si="51">IF(DR25=0,0,IF(DS$2&gt;$D25,0,DR25+1))</f>
        <v>26</v>
      </c>
      <c r="DT25" s="67">
        <f t="shared" ref="DT25:DT30" si="52">IF(DS25=0,0,IF(DT$2&gt;$D25,0,DS25+1))</f>
        <v>27</v>
      </c>
      <c r="DU25" s="67">
        <f t="shared" ref="DU25:DU30" si="53">IF(DT25=0,0,IF(DU$2&gt;$D25,0,DT25+1))</f>
        <v>28</v>
      </c>
      <c r="DV25" s="67">
        <f t="shared" ref="DV25:DV30" si="54">IF(DU25=0,0,IF(DV$2&gt;$D25,0,DU25+1))</f>
        <v>29</v>
      </c>
      <c r="DW25" s="67">
        <f t="shared" ref="DW25:DW30" si="55">IF(DV25=0,0,IF(DW$2&gt;$D25,0,DV25+1))</f>
        <v>30</v>
      </c>
      <c r="DX25" s="68">
        <f t="shared" ref="DX25:DX30" si="56">IF(DW25=0,0,IF(DX$2&gt;$D25,0,DW25+1))</f>
        <v>31</v>
      </c>
    </row>
    <row r="26" spans="1:128" ht="37" customHeight="1" x14ac:dyDescent="0.45">
      <c r="A26" s="59">
        <f>Investície!A26</f>
        <v>24</v>
      </c>
      <c r="B26" s="60" t="str">
        <f>Investície!B26</f>
        <v>MHTH, a.s. - závod Žilina</v>
      </c>
      <c r="C26" s="60" t="str">
        <f>Investície!C26</f>
        <v>Rekultivácia odkaliska</v>
      </c>
      <c r="D26" s="61">
        <f>INDEX(Data!$M:$M,MATCH('komunálny odpad'!A26,Data!$A:$A,0))</f>
        <v>40</v>
      </c>
      <c r="E26" s="61" t="str">
        <f>INDEX(Data!$J:$J,MATCH('komunálny odpad'!A26,Data!$A:$A,0))</f>
        <v>2026-2027</v>
      </c>
      <c r="F26" s="63">
        <f>INDEX(Data!$W:$W,MATCH('komunálny odpad'!A26,Data!$A:$A,0))</f>
        <v>0</v>
      </c>
      <c r="G26" s="62">
        <f>$F26*Vychodiská!$C$43</f>
        <v>0</v>
      </c>
      <c r="H26" s="62">
        <f>$F26*Vychodiská!$C$43</f>
        <v>0</v>
      </c>
      <c r="I26" s="62">
        <f>$F26*Vychodiská!$C$43</f>
        <v>0</v>
      </c>
      <c r="J26" s="62">
        <f>$F26*Vychodiská!$C$43</f>
        <v>0</v>
      </c>
      <c r="K26" s="62">
        <f>$F26*Vychodiská!$C$43</f>
        <v>0</v>
      </c>
      <c r="L26" s="62">
        <f>$F26*Vychodiská!$C$43</f>
        <v>0</v>
      </c>
      <c r="M26" s="62">
        <f>$F26*Vychodiská!$C$43</f>
        <v>0</v>
      </c>
      <c r="N26" s="62">
        <f>$F26*Vychodiská!$C$43</f>
        <v>0</v>
      </c>
      <c r="O26" s="62">
        <f>$F26*Vychodiská!$C$43</f>
        <v>0</v>
      </c>
      <c r="P26" s="62">
        <f>$F26*Vychodiská!$C$43</f>
        <v>0</v>
      </c>
      <c r="Q26" s="62">
        <f>$F26*Vychodiská!$C$43</f>
        <v>0</v>
      </c>
      <c r="R26" s="62">
        <f>$F26*Vychodiská!$C$43</f>
        <v>0</v>
      </c>
      <c r="S26" s="62">
        <f>$F26*Vychodiská!$C$43</f>
        <v>0</v>
      </c>
      <c r="T26" s="62">
        <f>$F26*Vychodiská!$C$43</f>
        <v>0</v>
      </c>
      <c r="U26" s="62">
        <f>$F26*Vychodiská!$C$43</f>
        <v>0</v>
      </c>
      <c r="V26" s="62">
        <f>$F26*Vychodiská!$C$43</f>
        <v>0</v>
      </c>
      <c r="W26" s="62">
        <f>$F26*Vychodiská!$C$43</f>
        <v>0</v>
      </c>
      <c r="X26" s="62">
        <f>$F26*Vychodiská!$C$43</f>
        <v>0</v>
      </c>
      <c r="Y26" s="62">
        <f>$F26*Vychodiská!$C$43</f>
        <v>0</v>
      </c>
      <c r="Z26" s="62">
        <f>$F26*Vychodiská!$C$43</f>
        <v>0</v>
      </c>
      <c r="AA26" s="62">
        <f>$F26*Vychodiská!$C$43</f>
        <v>0</v>
      </c>
      <c r="AB26" s="62">
        <f>$F26*Vychodiská!$C$43</f>
        <v>0</v>
      </c>
      <c r="AC26" s="62">
        <f>$F26*Vychodiská!$C$43</f>
        <v>0</v>
      </c>
      <c r="AD26" s="62">
        <f>$F26*Vychodiská!$C$43</f>
        <v>0</v>
      </c>
      <c r="AE26" s="62">
        <f>$F26*Vychodiská!$C$43</f>
        <v>0</v>
      </c>
      <c r="AF26" s="62">
        <f>$F26*Vychodiská!$C$43</f>
        <v>0</v>
      </c>
      <c r="AG26" s="62">
        <f>$F26*Vychodiská!$C$43</f>
        <v>0</v>
      </c>
      <c r="AH26" s="62">
        <f>$F26*Vychodiská!$C$43</f>
        <v>0</v>
      </c>
      <c r="AI26" s="62">
        <f>$F26*Vychodiská!$C$43</f>
        <v>0</v>
      </c>
      <c r="AJ26" s="63">
        <f>$F26*Vychodiská!$C$43</f>
        <v>0</v>
      </c>
      <c r="AK26" s="62">
        <f t="shared" si="25"/>
        <v>0</v>
      </c>
      <c r="AL26" s="62">
        <f>SUM($G26:H26)</f>
        <v>0</v>
      </c>
      <c r="AM26" s="62">
        <f>SUM($G26:I26)</f>
        <v>0</v>
      </c>
      <c r="AN26" s="62">
        <f>SUM($G26:J26)</f>
        <v>0</v>
      </c>
      <c r="AO26" s="62">
        <f>SUM($G26:K26)</f>
        <v>0</v>
      </c>
      <c r="AP26" s="62">
        <f>SUM($G26:L26)</f>
        <v>0</v>
      </c>
      <c r="AQ26" s="62">
        <f>SUM($G26:M26)</f>
        <v>0</v>
      </c>
      <c r="AR26" s="62">
        <f>SUM($G26:N26)</f>
        <v>0</v>
      </c>
      <c r="AS26" s="62">
        <f>SUM($G26:O26)</f>
        <v>0</v>
      </c>
      <c r="AT26" s="62">
        <f>SUM($G26:P26)</f>
        <v>0</v>
      </c>
      <c r="AU26" s="62">
        <f>SUM($G26:Q26)</f>
        <v>0</v>
      </c>
      <c r="AV26" s="62">
        <f>SUM($G26:R26)</f>
        <v>0</v>
      </c>
      <c r="AW26" s="62">
        <f>SUM($G26:S26)</f>
        <v>0</v>
      </c>
      <c r="AX26" s="62">
        <f>SUM($G26:T26)</f>
        <v>0</v>
      </c>
      <c r="AY26" s="62">
        <f>SUM($G26:U26)</f>
        <v>0</v>
      </c>
      <c r="AZ26" s="62">
        <f>SUM($G26:V26)</f>
        <v>0</v>
      </c>
      <c r="BA26" s="62">
        <f>SUM($G26:W26)</f>
        <v>0</v>
      </c>
      <c r="BB26" s="62">
        <f>SUM($G26:X26)</f>
        <v>0</v>
      </c>
      <c r="BC26" s="62">
        <f>SUM($G26:Y26)</f>
        <v>0</v>
      </c>
      <c r="BD26" s="62">
        <f>SUM($G26:Z26)</f>
        <v>0</v>
      </c>
      <c r="BE26" s="62">
        <f>SUM($G26:AA26)</f>
        <v>0</v>
      </c>
      <c r="BF26" s="62">
        <f>SUM($G26:AB26)</f>
        <v>0</v>
      </c>
      <c r="BG26" s="62">
        <f>SUM($G26:AC26)</f>
        <v>0</v>
      </c>
      <c r="BH26" s="62">
        <f>SUM($G26:AD26)</f>
        <v>0</v>
      </c>
      <c r="BI26" s="62">
        <f>SUM($G26:AE26)</f>
        <v>0</v>
      </c>
      <c r="BJ26" s="62">
        <f>SUM($G26:AF26)</f>
        <v>0</v>
      </c>
      <c r="BK26" s="62">
        <f>SUM($G26:AG26)</f>
        <v>0</v>
      </c>
      <c r="BL26" s="62">
        <f>SUM($G26:AH26)</f>
        <v>0</v>
      </c>
      <c r="BM26" s="62">
        <f>SUM($G26:AI26)</f>
        <v>0</v>
      </c>
      <c r="BN26" s="63">
        <f>SUM($G26:AJ26)</f>
        <v>0</v>
      </c>
      <c r="BO26" s="65">
        <f>IF(CU26=0,0,G26/(1+Vychodiská!$C$178)^'komunálny odpad'!CU26)</f>
        <v>0</v>
      </c>
      <c r="BP26" s="62">
        <f>IF(CV26=0,0,H26/(1+Vychodiská!$C$178)^'komunálny odpad'!CV26)</f>
        <v>0</v>
      </c>
      <c r="BQ26" s="62">
        <f>IF(CW26=0,0,I26/(1+Vychodiská!$C$178)^'komunálny odpad'!CW26)</f>
        <v>0</v>
      </c>
      <c r="BR26" s="62">
        <f>IF(CX26=0,0,J26/(1+Vychodiská!$C$178)^'komunálny odpad'!CX26)</f>
        <v>0</v>
      </c>
      <c r="BS26" s="62">
        <f>IF(CY26=0,0,K26/(1+Vychodiská!$C$178)^'komunálny odpad'!CY26)</f>
        <v>0</v>
      </c>
      <c r="BT26" s="62">
        <f>IF(CZ26=0,0,L26/(1+Vychodiská!$C$178)^'komunálny odpad'!CZ26)</f>
        <v>0</v>
      </c>
      <c r="BU26" s="62">
        <f>IF(DA26=0,0,M26/(1+Vychodiská!$C$178)^'komunálny odpad'!DA26)</f>
        <v>0</v>
      </c>
      <c r="BV26" s="62">
        <f>IF(DB26=0,0,N26/(1+Vychodiská!$C$178)^'komunálny odpad'!DB26)</f>
        <v>0</v>
      </c>
      <c r="BW26" s="62">
        <f>IF(DC26=0,0,O26/(1+Vychodiská!$C$178)^'komunálny odpad'!DC26)</f>
        <v>0</v>
      </c>
      <c r="BX26" s="62">
        <f>IF(DD26=0,0,P26/(1+Vychodiská!$C$178)^'komunálny odpad'!DD26)</f>
        <v>0</v>
      </c>
      <c r="BY26" s="62">
        <f>IF(DE26=0,0,Q26/(1+Vychodiská!$C$178)^'komunálny odpad'!DE26)</f>
        <v>0</v>
      </c>
      <c r="BZ26" s="62">
        <f>IF(DF26=0,0,R26/(1+Vychodiská!$C$178)^'komunálny odpad'!DF26)</f>
        <v>0</v>
      </c>
      <c r="CA26" s="62">
        <f>IF(DG26=0,0,S26/(1+Vychodiská!$C$178)^'komunálny odpad'!DG26)</f>
        <v>0</v>
      </c>
      <c r="CB26" s="62">
        <f>IF(DH26=0,0,T26/(1+Vychodiská!$C$178)^'komunálny odpad'!DH26)</f>
        <v>0</v>
      </c>
      <c r="CC26" s="62">
        <f>IF(DI26=0,0,U26/(1+Vychodiská!$C$178)^'komunálny odpad'!DI26)</f>
        <v>0</v>
      </c>
      <c r="CD26" s="62">
        <f>IF(DJ26=0,0,V26/(1+Vychodiská!$C$178)^'komunálny odpad'!DJ26)</f>
        <v>0</v>
      </c>
      <c r="CE26" s="62">
        <f>IF(DK26=0,0,W26/(1+Vychodiská!$C$178)^'komunálny odpad'!DK26)</f>
        <v>0</v>
      </c>
      <c r="CF26" s="62">
        <f>IF(DL26=0,0,X26/(1+Vychodiská!$C$178)^'komunálny odpad'!DL26)</f>
        <v>0</v>
      </c>
      <c r="CG26" s="62">
        <f>IF(DM26=0,0,Y26/(1+Vychodiská!$C$178)^'komunálny odpad'!DM26)</f>
        <v>0</v>
      </c>
      <c r="CH26" s="62">
        <f>IF(DN26=0,0,Z26/(1+Vychodiská!$C$178)^'komunálny odpad'!DN26)</f>
        <v>0</v>
      </c>
      <c r="CI26" s="62">
        <f>IF(DO26=0,0,AA26/(1+Vychodiská!$C$178)^'komunálny odpad'!DO26)</f>
        <v>0</v>
      </c>
      <c r="CJ26" s="62">
        <f>IF(DP26=0,0,AB26/(1+Vychodiská!$C$178)^'komunálny odpad'!DP26)</f>
        <v>0</v>
      </c>
      <c r="CK26" s="62">
        <f>IF(DQ26=0,0,AC26/(1+Vychodiská!$C$178)^'komunálny odpad'!DQ26)</f>
        <v>0</v>
      </c>
      <c r="CL26" s="62">
        <f>IF(DR26=0,0,AD26/(1+Vychodiská!$C$178)^'komunálny odpad'!DR26)</f>
        <v>0</v>
      </c>
      <c r="CM26" s="62">
        <f>IF(DS26=0,0,AE26/(1+Vychodiská!$C$178)^'komunálny odpad'!DS26)</f>
        <v>0</v>
      </c>
      <c r="CN26" s="62">
        <f>IF(DT26=0,0,AF26/(1+Vychodiská!$C$178)^'komunálny odpad'!DT26)</f>
        <v>0</v>
      </c>
      <c r="CO26" s="62">
        <f>IF(DU26=0,0,AG26/(1+Vychodiská!$C$178)^'komunálny odpad'!DU26)</f>
        <v>0</v>
      </c>
      <c r="CP26" s="62">
        <f>IF(DV26=0,0,AH26/(1+Vychodiská!$C$178)^'komunálny odpad'!DV26)</f>
        <v>0</v>
      </c>
      <c r="CQ26" s="62">
        <f>IF(DW26=0,0,AI26/(1+Vychodiská!$C$178)^'komunálny odpad'!DW26)</f>
        <v>0</v>
      </c>
      <c r="CR26" s="63">
        <f>IF(DX26=0,0,AJ26/(1+Vychodiská!$C$178)^'komunálny odpad'!DX26)</f>
        <v>0</v>
      </c>
      <c r="CS26" s="66">
        <f t="shared" si="26"/>
        <v>0</v>
      </c>
      <c r="CU26" s="67">
        <f t="shared" si="27"/>
        <v>3</v>
      </c>
      <c r="CV26" s="67">
        <f t="shared" si="28"/>
        <v>4</v>
      </c>
      <c r="CW26" s="67">
        <f t="shared" si="29"/>
        <v>5</v>
      </c>
      <c r="CX26" s="67">
        <f t="shared" si="30"/>
        <v>6</v>
      </c>
      <c r="CY26" s="67">
        <f t="shared" si="31"/>
        <v>7</v>
      </c>
      <c r="CZ26" s="67">
        <f t="shared" si="32"/>
        <v>8</v>
      </c>
      <c r="DA26" s="67">
        <f t="shared" si="33"/>
        <v>9</v>
      </c>
      <c r="DB26" s="67">
        <f t="shared" si="34"/>
        <v>10</v>
      </c>
      <c r="DC26" s="67">
        <f t="shared" si="35"/>
        <v>11</v>
      </c>
      <c r="DD26" s="67">
        <f t="shared" si="36"/>
        <v>12</v>
      </c>
      <c r="DE26" s="67">
        <f t="shared" si="37"/>
        <v>13</v>
      </c>
      <c r="DF26" s="67">
        <f t="shared" si="38"/>
        <v>14</v>
      </c>
      <c r="DG26" s="67">
        <f t="shared" si="39"/>
        <v>15</v>
      </c>
      <c r="DH26" s="67">
        <f t="shared" si="40"/>
        <v>16</v>
      </c>
      <c r="DI26" s="67">
        <f t="shared" si="41"/>
        <v>17</v>
      </c>
      <c r="DJ26" s="67">
        <f t="shared" si="42"/>
        <v>18</v>
      </c>
      <c r="DK26" s="67">
        <f t="shared" si="43"/>
        <v>19</v>
      </c>
      <c r="DL26" s="67">
        <f t="shared" si="44"/>
        <v>20</v>
      </c>
      <c r="DM26" s="67">
        <f t="shared" si="45"/>
        <v>21</v>
      </c>
      <c r="DN26" s="67">
        <f t="shared" si="46"/>
        <v>22</v>
      </c>
      <c r="DO26" s="67">
        <f t="shared" si="47"/>
        <v>23</v>
      </c>
      <c r="DP26" s="67">
        <f t="shared" si="48"/>
        <v>24</v>
      </c>
      <c r="DQ26" s="67">
        <f t="shared" si="49"/>
        <v>25</v>
      </c>
      <c r="DR26" s="67">
        <f t="shared" si="50"/>
        <v>26</v>
      </c>
      <c r="DS26" s="67">
        <f t="shared" si="51"/>
        <v>27</v>
      </c>
      <c r="DT26" s="67">
        <f t="shared" si="52"/>
        <v>28</v>
      </c>
      <c r="DU26" s="67">
        <f t="shared" si="53"/>
        <v>29</v>
      </c>
      <c r="DV26" s="67">
        <f t="shared" si="54"/>
        <v>30</v>
      </c>
      <c r="DW26" s="67">
        <f t="shared" si="55"/>
        <v>31</v>
      </c>
      <c r="DX26" s="68">
        <f t="shared" si="56"/>
        <v>32</v>
      </c>
    </row>
    <row r="27" spans="1:128" ht="37" customHeight="1" x14ac:dyDescent="0.45">
      <c r="A27" s="59">
        <f>Investície!A27</f>
        <v>25</v>
      </c>
      <c r="B27" s="60" t="str">
        <f>Investície!B27</f>
        <v>MHTH, a.s. - závod Martin</v>
      </c>
      <c r="C27" s="60" t="str">
        <f>Investície!C27</f>
        <v>Rekonštrukcia a modernizácia rozvodov centrálneho zásobovania teplom v meste Martin II. etapa</v>
      </c>
      <c r="D27" s="61">
        <f>INDEX(Data!$M:$M,MATCH('komunálny odpad'!A27,Data!$A:$A,0))</f>
        <v>30</v>
      </c>
      <c r="E27" s="61">
        <f>INDEX(Data!$J:$J,MATCH('komunálny odpad'!A27,Data!$A:$A,0))</f>
        <v>2024</v>
      </c>
      <c r="F27" s="63">
        <f>INDEX(Data!$W:$W,MATCH('komunálny odpad'!A27,Data!$A:$A,0))</f>
        <v>0</v>
      </c>
      <c r="G27" s="62">
        <f>$F27*Vychodiská!$C$43</f>
        <v>0</v>
      </c>
      <c r="H27" s="62">
        <f>$F27*Vychodiská!$C$43</f>
        <v>0</v>
      </c>
      <c r="I27" s="62">
        <f>$F27*Vychodiská!$C$43</f>
        <v>0</v>
      </c>
      <c r="J27" s="62">
        <f>$F27*Vychodiská!$C$43</f>
        <v>0</v>
      </c>
      <c r="K27" s="62">
        <f>$F27*Vychodiská!$C$43</f>
        <v>0</v>
      </c>
      <c r="L27" s="62">
        <f>$F27*Vychodiská!$C$43</f>
        <v>0</v>
      </c>
      <c r="M27" s="62">
        <f>$F27*Vychodiská!$C$43</f>
        <v>0</v>
      </c>
      <c r="N27" s="62">
        <f>$F27*Vychodiská!$C$43</f>
        <v>0</v>
      </c>
      <c r="O27" s="62">
        <f>$F27*Vychodiská!$C$43</f>
        <v>0</v>
      </c>
      <c r="P27" s="62">
        <f>$F27*Vychodiská!$C$43</f>
        <v>0</v>
      </c>
      <c r="Q27" s="62">
        <f>$F27*Vychodiská!$C$43</f>
        <v>0</v>
      </c>
      <c r="R27" s="62">
        <f>$F27*Vychodiská!$C$43</f>
        <v>0</v>
      </c>
      <c r="S27" s="62">
        <f>$F27*Vychodiská!$C$43</f>
        <v>0</v>
      </c>
      <c r="T27" s="62">
        <f>$F27*Vychodiská!$C$43</f>
        <v>0</v>
      </c>
      <c r="U27" s="62">
        <f>$F27*Vychodiská!$C$43</f>
        <v>0</v>
      </c>
      <c r="V27" s="62">
        <f>$F27*Vychodiská!$C$43</f>
        <v>0</v>
      </c>
      <c r="W27" s="62">
        <f>$F27*Vychodiská!$C$43</f>
        <v>0</v>
      </c>
      <c r="X27" s="62">
        <f>$F27*Vychodiská!$C$43</f>
        <v>0</v>
      </c>
      <c r="Y27" s="62">
        <f>$F27*Vychodiská!$C$43</f>
        <v>0</v>
      </c>
      <c r="Z27" s="62">
        <f>$F27*Vychodiská!$C$43</f>
        <v>0</v>
      </c>
      <c r="AA27" s="62">
        <f>$F27*Vychodiská!$C$43</f>
        <v>0</v>
      </c>
      <c r="AB27" s="62">
        <f>$F27*Vychodiská!$C$43</f>
        <v>0</v>
      </c>
      <c r="AC27" s="62">
        <f>$F27*Vychodiská!$C$43</f>
        <v>0</v>
      </c>
      <c r="AD27" s="62">
        <f>$F27*Vychodiská!$C$43</f>
        <v>0</v>
      </c>
      <c r="AE27" s="62">
        <f>$F27*Vychodiská!$C$43</f>
        <v>0</v>
      </c>
      <c r="AF27" s="62">
        <f>$F27*Vychodiská!$C$43</f>
        <v>0</v>
      </c>
      <c r="AG27" s="62">
        <f>$F27*Vychodiská!$C$43</f>
        <v>0</v>
      </c>
      <c r="AH27" s="62">
        <f>$F27*Vychodiská!$C$43</f>
        <v>0</v>
      </c>
      <c r="AI27" s="62">
        <f>$F27*Vychodiská!$C$43</f>
        <v>0</v>
      </c>
      <c r="AJ27" s="63">
        <f>$F27*Vychodiská!$C$43</f>
        <v>0</v>
      </c>
      <c r="AK27" s="62">
        <f t="shared" si="25"/>
        <v>0</v>
      </c>
      <c r="AL27" s="62">
        <f>SUM($G27:H27)</f>
        <v>0</v>
      </c>
      <c r="AM27" s="62">
        <f>SUM($G27:I27)</f>
        <v>0</v>
      </c>
      <c r="AN27" s="62">
        <f>SUM($G27:J27)</f>
        <v>0</v>
      </c>
      <c r="AO27" s="62">
        <f>SUM($G27:K27)</f>
        <v>0</v>
      </c>
      <c r="AP27" s="62">
        <f>SUM($G27:L27)</f>
        <v>0</v>
      </c>
      <c r="AQ27" s="62">
        <f>SUM($G27:M27)</f>
        <v>0</v>
      </c>
      <c r="AR27" s="62">
        <f>SUM($G27:N27)</f>
        <v>0</v>
      </c>
      <c r="AS27" s="62">
        <f>SUM($G27:O27)</f>
        <v>0</v>
      </c>
      <c r="AT27" s="62">
        <f>SUM($G27:P27)</f>
        <v>0</v>
      </c>
      <c r="AU27" s="62">
        <f>SUM($G27:Q27)</f>
        <v>0</v>
      </c>
      <c r="AV27" s="62">
        <f>SUM($G27:R27)</f>
        <v>0</v>
      </c>
      <c r="AW27" s="62">
        <f>SUM($G27:S27)</f>
        <v>0</v>
      </c>
      <c r="AX27" s="62">
        <f>SUM($G27:T27)</f>
        <v>0</v>
      </c>
      <c r="AY27" s="62">
        <f>SUM($G27:U27)</f>
        <v>0</v>
      </c>
      <c r="AZ27" s="62">
        <f>SUM($G27:V27)</f>
        <v>0</v>
      </c>
      <c r="BA27" s="62">
        <f>SUM($G27:W27)</f>
        <v>0</v>
      </c>
      <c r="BB27" s="62">
        <f>SUM($G27:X27)</f>
        <v>0</v>
      </c>
      <c r="BC27" s="62">
        <f>SUM($G27:Y27)</f>
        <v>0</v>
      </c>
      <c r="BD27" s="62">
        <f>SUM($G27:Z27)</f>
        <v>0</v>
      </c>
      <c r="BE27" s="62">
        <f>SUM($G27:AA27)</f>
        <v>0</v>
      </c>
      <c r="BF27" s="62">
        <f>SUM($G27:AB27)</f>
        <v>0</v>
      </c>
      <c r="BG27" s="62">
        <f>SUM($G27:AC27)</f>
        <v>0</v>
      </c>
      <c r="BH27" s="62">
        <f>SUM($G27:AD27)</f>
        <v>0</v>
      </c>
      <c r="BI27" s="62">
        <f>SUM($G27:AE27)</f>
        <v>0</v>
      </c>
      <c r="BJ27" s="62">
        <f>SUM($G27:AF27)</f>
        <v>0</v>
      </c>
      <c r="BK27" s="62">
        <f>SUM($G27:AG27)</f>
        <v>0</v>
      </c>
      <c r="BL27" s="62">
        <f>SUM($G27:AH27)</f>
        <v>0</v>
      </c>
      <c r="BM27" s="62">
        <f>SUM($G27:AI27)</f>
        <v>0</v>
      </c>
      <c r="BN27" s="63">
        <f>SUM($G27:AJ27)</f>
        <v>0</v>
      </c>
      <c r="BO27" s="65">
        <f>IF(CU27=0,0,G27/(1+Vychodiská!$C$178)^'komunálny odpad'!CU27)</f>
        <v>0</v>
      </c>
      <c r="BP27" s="62">
        <f>IF(CV27=0,0,H27/(1+Vychodiská!$C$178)^'komunálny odpad'!CV27)</f>
        <v>0</v>
      </c>
      <c r="BQ27" s="62">
        <f>IF(CW27=0,0,I27/(1+Vychodiská!$C$178)^'komunálny odpad'!CW27)</f>
        <v>0</v>
      </c>
      <c r="BR27" s="62">
        <f>IF(CX27=0,0,J27/(1+Vychodiská!$C$178)^'komunálny odpad'!CX27)</f>
        <v>0</v>
      </c>
      <c r="BS27" s="62">
        <f>IF(CY27=0,0,K27/(1+Vychodiská!$C$178)^'komunálny odpad'!CY27)</f>
        <v>0</v>
      </c>
      <c r="BT27" s="62">
        <f>IF(CZ27=0,0,L27/(1+Vychodiská!$C$178)^'komunálny odpad'!CZ27)</f>
        <v>0</v>
      </c>
      <c r="BU27" s="62">
        <f>IF(DA27=0,0,M27/(1+Vychodiská!$C$178)^'komunálny odpad'!DA27)</f>
        <v>0</v>
      </c>
      <c r="BV27" s="62">
        <f>IF(DB27=0,0,N27/(1+Vychodiská!$C$178)^'komunálny odpad'!DB27)</f>
        <v>0</v>
      </c>
      <c r="BW27" s="62">
        <f>IF(DC27=0,0,O27/(1+Vychodiská!$C$178)^'komunálny odpad'!DC27)</f>
        <v>0</v>
      </c>
      <c r="BX27" s="62">
        <f>IF(DD27=0,0,P27/(1+Vychodiská!$C$178)^'komunálny odpad'!DD27)</f>
        <v>0</v>
      </c>
      <c r="BY27" s="62">
        <f>IF(DE27=0,0,Q27/(1+Vychodiská!$C$178)^'komunálny odpad'!DE27)</f>
        <v>0</v>
      </c>
      <c r="BZ27" s="62">
        <f>IF(DF27=0,0,R27/(1+Vychodiská!$C$178)^'komunálny odpad'!DF27)</f>
        <v>0</v>
      </c>
      <c r="CA27" s="62">
        <f>IF(DG27=0,0,S27/(1+Vychodiská!$C$178)^'komunálny odpad'!DG27)</f>
        <v>0</v>
      </c>
      <c r="CB27" s="62">
        <f>IF(DH27=0,0,T27/(1+Vychodiská!$C$178)^'komunálny odpad'!DH27)</f>
        <v>0</v>
      </c>
      <c r="CC27" s="62">
        <f>IF(DI27=0,0,U27/(1+Vychodiská!$C$178)^'komunálny odpad'!DI27)</f>
        <v>0</v>
      </c>
      <c r="CD27" s="62">
        <f>IF(DJ27=0,0,V27/(1+Vychodiská!$C$178)^'komunálny odpad'!DJ27)</f>
        <v>0</v>
      </c>
      <c r="CE27" s="62">
        <f>IF(DK27=0,0,W27/(1+Vychodiská!$C$178)^'komunálny odpad'!DK27)</f>
        <v>0</v>
      </c>
      <c r="CF27" s="62">
        <f>IF(DL27=0,0,X27/(1+Vychodiská!$C$178)^'komunálny odpad'!DL27)</f>
        <v>0</v>
      </c>
      <c r="CG27" s="62">
        <f>IF(DM27=0,0,Y27/(1+Vychodiská!$C$178)^'komunálny odpad'!DM27)</f>
        <v>0</v>
      </c>
      <c r="CH27" s="62">
        <f>IF(DN27=0,0,Z27/(1+Vychodiská!$C$178)^'komunálny odpad'!DN27)</f>
        <v>0</v>
      </c>
      <c r="CI27" s="62">
        <f>IF(DO27=0,0,AA27/(1+Vychodiská!$C$178)^'komunálny odpad'!DO27)</f>
        <v>0</v>
      </c>
      <c r="CJ27" s="62">
        <f>IF(DP27=0,0,AB27/(1+Vychodiská!$C$178)^'komunálny odpad'!DP27)</f>
        <v>0</v>
      </c>
      <c r="CK27" s="62">
        <f>IF(DQ27=0,0,AC27/(1+Vychodiská!$C$178)^'komunálny odpad'!DQ27)</f>
        <v>0</v>
      </c>
      <c r="CL27" s="62">
        <f>IF(DR27=0,0,AD27/(1+Vychodiská!$C$178)^'komunálny odpad'!DR27)</f>
        <v>0</v>
      </c>
      <c r="CM27" s="62">
        <f>IF(DS27=0,0,AE27/(1+Vychodiská!$C$178)^'komunálny odpad'!DS27)</f>
        <v>0</v>
      </c>
      <c r="CN27" s="62">
        <f>IF(DT27=0,0,AF27/(1+Vychodiská!$C$178)^'komunálny odpad'!DT27)</f>
        <v>0</v>
      </c>
      <c r="CO27" s="62">
        <f>IF(DU27=0,0,AG27/(1+Vychodiská!$C$178)^'komunálny odpad'!DU27)</f>
        <v>0</v>
      </c>
      <c r="CP27" s="62">
        <f>IF(DV27=0,0,AH27/(1+Vychodiská!$C$178)^'komunálny odpad'!DV27)</f>
        <v>0</v>
      </c>
      <c r="CQ27" s="62">
        <f>IF(DW27=0,0,AI27/(1+Vychodiská!$C$178)^'komunálny odpad'!DW27)</f>
        <v>0</v>
      </c>
      <c r="CR27" s="63">
        <f>IF(DX27=0,0,AJ27/(1+Vychodiská!$C$178)^'komunálny odpad'!DX27)</f>
        <v>0</v>
      </c>
      <c r="CS27" s="66">
        <f t="shared" si="26"/>
        <v>0</v>
      </c>
      <c r="CU27" s="67">
        <f t="shared" si="27"/>
        <v>2</v>
      </c>
      <c r="CV27" s="67">
        <f t="shared" si="28"/>
        <v>3</v>
      </c>
      <c r="CW27" s="67">
        <f t="shared" si="29"/>
        <v>4</v>
      </c>
      <c r="CX27" s="67">
        <f t="shared" si="30"/>
        <v>5</v>
      </c>
      <c r="CY27" s="67">
        <f t="shared" si="31"/>
        <v>6</v>
      </c>
      <c r="CZ27" s="67">
        <f t="shared" si="32"/>
        <v>7</v>
      </c>
      <c r="DA27" s="67">
        <f t="shared" si="33"/>
        <v>8</v>
      </c>
      <c r="DB27" s="67">
        <f t="shared" si="34"/>
        <v>9</v>
      </c>
      <c r="DC27" s="67">
        <f t="shared" si="35"/>
        <v>10</v>
      </c>
      <c r="DD27" s="67">
        <f t="shared" si="36"/>
        <v>11</v>
      </c>
      <c r="DE27" s="67">
        <f t="shared" si="37"/>
        <v>12</v>
      </c>
      <c r="DF27" s="67">
        <f t="shared" si="38"/>
        <v>13</v>
      </c>
      <c r="DG27" s="67">
        <f t="shared" si="39"/>
        <v>14</v>
      </c>
      <c r="DH27" s="67">
        <f t="shared" si="40"/>
        <v>15</v>
      </c>
      <c r="DI27" s="67">
        <f t="shared" si="41"/>
        <v>16</v>
      </c>
      <c r="DJ27" s="67">
        <f t="shared" si="42"/>
        <v>17</v>
      </c>
      <c r="DK27" s="67">
        <f t="shared" si="43"/>
        <v>18</v>
      </c>
      <c r="DL27" s="67">
        <f t="shared" si="44"/>
        <v>19</v>
      </c>
      <c r="DM27" s="67">
        <f t="shared" si="45"/>
        <v>20</v>
      </c>
      <c r="DN27" s="67">
        <f t="shared" si="46"/>
        <v>21</v>
      </c>
      <c r="DO27" s="67">
        <f t="shared" si="47"/>
        <v>22</v>
      </c>
      <c r="DP27" s="67">
        <f t="shared" si="48"/>
        <v>23</v>
      </c>
      <c r="DQ27" s="67">
        <f t="shared" si="49"/>
        <v>24</v>
      </c>
      <c r="DR27" s="67">
        <f t="shared" si="50"/>
        <v>25</v>
      </c>
      <c r="DS27" s="67">
        <f t="shared" si="51"/>
        <v>26</v>
      </c>
      <c r="DT27" s="67">
        <f t="shared" si="52"/>
        <v>27</v>
      </c>
      <c r="DU27" s="67">
        <f t="shared" si="53"/>
        <v>28</v>
      </c>
      <c r="DV27" s="67">
        <f t="shared" si="54"/>
        <v>29</v>
      </c>
      <c r="DW27" s="67">
        <f t="shared" si="55"/>
        <v>30</v>
      </c>
      <c r="DX27" s="68">
        <f t="shared" si="56"/>
        <v>31</v>
      </c>
    </row>
    <row r="28" spans="1:128" ht="37" customHeight="1" x14ac:dyDescent="0.45">
      <c r="A28" s="59">
        <f>Investície!A28</f>
        <v>26</v>
      </c>
      <c r="B28" s="60" t="str">
        <f>Investície!B28</f>
        <v>MHTH, a.s. - závod Martin</v>
      </c>
      <c r="C28" s="60" t="str">
        <f>Investície!C28</f>
        <v>Rekonštrukcia a modernizácia rozvodov centrálneho zásobovania teplom v meste Martin III. etapa</v>
      </c>
      <c r="D28" s="61">
        <f>INDEX(Data!$M:$M,MATCH('komunálny odpad'!A28,Data!$A:$A,0))</f>
        <v>30</v>
      </c>
      <c r="E28" s="61" t="str">
        <f>INDEX(Data!$J:$J,MATCH('komunálny odpad'!A28,Data!$A:$A,0))</f>
        <v>2024-2025</v>
      </c>
      <c r="F28" s="63">
        <f>INDEX(Data!$W:$W,MATCH('komunálny odpad'!A28,Data!$A:$A,0))</f>
        <v>0</v>
      </c>
      <c r="G28" s="62">
        <f>$F28*Vychodiská!$C$43</f>
        <v>0</v>
      </c>
      <c r="H28" s="62">
        <f>$F28*Vychodiská!$C$43</f>
        <v>0</v>
      </c>
      <c r="I28" s="62">
        <f>$F28*Vychodiská!$C$43</f>
        <v>0</v>
      </c>
      <c r="J28" s="62">
        <f>$F28*Vychodiská!$C$43</f>
        <v>0</v>
      </c>
      <c r="K28" s="62">
        <f>$F28*Vychodiská!$C$43</f>
        <v>0</v>
      </c>
      <c r="L28" s="62">
        <f>$F28*Vychodiská!$C$43</f>
        <v>0</v>
      </c>
      <c r="M28" s="62">
        <f>$F28*Vychodiská!$C$43</f>
        <v>0</v>
      </c>
      <c r="N28" s="62">
        <f>$F28*Vychodiská!$C$43</f>
        <v>0</v>
      </c>
      <c r="O28" s="62">
        <f>$F28*Vychodiská!$C$43</f>
        <v>0</v>
      </c>
      <c r="P28" s="62">
        <f>$F28*Vychodiská!$C$43</f>
        <v>0</v>
      </c>
      <c r="Q28" s="62">
        <f>$F28*Vychodiská!$C$43</f>
        <v>0</v>
      </c>
      <c r="R28" s="62">
        <f>$F28*Vychodiská!$C$43</f>
        <v>0</v>
      </c>
      <c r="S28" s="62">
        <f>$F28*Vychodiská!$C$43</f>
        <v>0</v>
      </c>
      <c r="T28" s="62">
        <f>$F28*Vychodiská!$C$43</f>
        <v>0</v>
      </c>
      <c r="U28" s="62">
        <f>$F28*Vychodiská!$C$43</f>
        <v>0</v>
      </c>
      <c r="V28" s="62">
        <f>$F28*Vychodiská!$C$43</f>
        <v>0</v>
      </c>
      <c r="W28" s="62">
        <f>$F28*Vychodiská!$C$43</f>
        <v>0</v>
      </c>
      <c r="X28" s="62">
        <f>$F28*Vychodiská!$C$43</f>
        <v>0</v>
      </c>
      <c r="Y28" s="62">
        <f>$F28*Vychodiská!$C$43</f>
        <v>0</v>
      </c>
      <c r="Z28" s="62">
        <f>$F28*Vychodiská!$C$43</f>
        <v>0</v>
      </c>
      <c r="AA28" s="62">
        <f>$F28*Vychodiská!$C$43</f>
        <v>0</v>
      </c>
      <c r="AB28" s="62">
        <f>$F28*Vychodiská!$C$43</f>
        <v>0</v>
      </c>
      <c r="AC28" s="62">
        <f>$F28*Vychodiská!$C$43</f>
        <v>0</v>
      </c>
      <c r="AD28" s="62">
        <f>$F28*Vychodiská!$C$43</f>
        <v>0</v>
      </c>
      <c r="AE28" s="62">
        <f>$F28*Vychodiská!$C$43</f>
        <v>0</v>
      </c>
      <c r="AF28" s="62">
        <f>$F28*Vychodiská!$C$43</f>
        <v>0</v>
      </c>
      <c r="AG28" s="62">
        <f>$F28*Vychodiská!$C$43</f>
        <v>0</v>
      </c>
      <c r="AH28" s="62">
        <f>$F28*Vychodiská!$C$43</f>
        <v>0</v>
      </c>
      <c r="AI28" s="62">
        <f>$F28*Vychodiská!$C$43</f>
        <v>0</v>
      </c>
      <c r="AJ28" s="63">
        <f>$F28*Vychodiská!$C$43</f>
        <v>0</v>
      </c>
      <c r="AK28" s="62">
        <f t="shared" si="25"/>
        <v>0</v>
      </c>
      <c r="AL28" s="62">
        <f>SUM($G28:H28)</f>
        <v>0</v>
      </c>
      <c r="AM28" s="62">
        <f>SUM($G28:I28)</f>
        <v>0</v>
      </c>
      <c r="AN28" s="62">
        <f>SUM($G28:J28)</f>
        <v>0</v>
      </c>
      <c r="AO28" s="62">
        <f>SUM($G28:K28)</f>
        <v>0</v>
      </c>
      <c r="AP28" s="62">
        <f>SUM($G28:L28)</f>
        <v>0</v>
      </c>
      <c r="AQ28" s="62">
        <f>SUM($G28:M28)</f>
        <v>0</v>
      </c>
      <c r="AR28" s="62">
        <f>SUM($G28:N28)</f>
        <v>0</v>
      </c>
      <c r="AS28" s="62">
        <f>SUM($G28:O28)</f>
        <v>0</v>
      </c>
      <c r="AT28" s="62">
        <f>SUM($G28:P28)</f>
        <v>0</v>
      </c>
      <c r="AU28" s="62">
        <f>SUM($G28:Q28)</f>
        <v>0</v>
      </c>
      <c r="AV28" s="62">
        <f>SUM($G28:R28)</f>
        <v>0</v>
      </c>
      <c r="AW28" s="62">
        <f>SUM($G28:S28)</f>
        <v>0</v>
      </c>
      <c r="AX28" s="62">
        <f>SUM($G28:T28)</f>
        <v>0</v>
      </c>
      <c r="AY28" s="62">
        <f>SUM($G28:U28)</f>
        <v>0</v>
      </c>
      <c r="AZ28" s="62">
        <f>SUM($G28:V28)</f>
        <v>0</v>
      </c>
      <c r="BA28" s="62">
        <f>SUM($G28:W28)</f>
        <v>0</v>
      </c>
      <c r="BB28" s="62">
        <f>SUM($G28:X28)</f>
        <v>0</v>
      </c>
      <c r="BC28" s="62">
        <f>SUM($G28:Y28)</f>
        <v>0</v>
      </c>
      <c r="BD28" s="62">
        <f>SUM($G28:Z28)</f>
        <v>0</v>
      </c>
      <c r="BE28" s="62">
        <f>SUM($G28:AA28)</f>
        <v>0</v>
      </c>
      <c r="BF28" s="62">
        <f>SUM($G28:AB28)</f>
        <v>0</v>
      </c>
      <c r="BG28" s="62">
        <f>SUM($G28:AC28)</f>
        <v>0</v>
      </c>
      <c r="BH28" s="62">
        <f>SUM($G28:AD28)</f>
        <v>0</v>
      </c>
      <c r="BI28" s="62">
        <f>SUM($G28:AE28)</f>
        <v>0</v>
      </c>
      <c r="BJ28" s="62">
        <f>SUM($G28:AF28)</f>
        <v>0</v>
      </c>
      <c r="BK28" s="62">
        <f>SUM($G28:AG28)</f>
        <v>0</v>
      </c>
      <c r="BL28" s="62">
        <f>SUM($G28:AH28)</f>
        <v>0</v>
      </c>
      <c r="BM28" s="62">
        <f>SUM($G28:AI28)</f>
        <v>0</v>
      </c>
      <c r="BN28" s="63">
        <f>SUM($G28:AJ28)</f>
        <v>0</v>
      </c>
      <c r="BO28" s="65">
        <f>IF(CU28=0,0,G28/(1+Vychodiská!$C$178)^'komunálny odpad'!CU28)</f>
        <v>0</v>
      </c>
      <c r="BP28" s="62">
        <f>IF(CV28=0,0,H28/(1+Vychodiská!$C$178)^'komunálny odpad'!CV28)</f>
        <v>0</v>
      </c>
      <c r="BQ28" s="62">
        <f>IF(CW28=0,0,I28/(1+Vychodiská!$C$178)^'komunálny odpad'!CW28)</f>
        <v>0</v>
      </c>
      <c r="BR28" s="62">
        <f>IF(CX28=0,0,J28/(1+Vychodiská!$C$178)^'komunálny odpad'!CX28)</f>
        <v>0</v>
      </c>
      <c r="BS28" s="62">
        <f>IF(CY28=0,0,K28/(1+Vychodiská!$C$178)^'komunálny odpad'!CY28)</f>
        <v>0</v>
      </c>
      <c r="BT28" s="62">
        <f>IF(CZ28=0,0,L28/(1+Vychodiská!$C$178)^'komunálny odpad'!CZ28)</f>
        <v>0</v>
      </c>
      <c r="BU28" s="62">
        <f>IF(DA28=0,0,M28/(1+Vychodiská!$C$178)^'komunálny odpad'!DA28)</f>
        <v>0</v>
      </c>
      <c r="BV28" s="62">
        <f>IF(DB28=0,0,N28/(1+Vychodiská!$C$178)^'komunálny odpad'!DB28)</f>
        <v>0</v>
      </c>
      <c r="BW28" s="62">
        <f>IF(DC28=0,0,O28/(1+Vychodiská!$C$178)^'komunálny odpad'!DC28)</f>
        <v>0</v>
      </c>
      <c r="BX28" s="62">
        <f>IF(DD28=0,0,P28/(1+Vychodiská!$C$178)^'komunálny odpad'!DD28)</f>
        <v>0</v>
      </c>
      <c r="BY28" s="62">
        <f>IF(DE28=0,0,Q28/(1+Vychodiská!$C$178)^'komunálny odpad'!DE28)</f>
        <v>0</v>
      </c>
      <c r="BZ28" s="62">
        <f>IF(DF28=0,0,R28/(1+Vychodiská!$C$178)^'komunálny odpad'!DF28)</f>
        <v>0</v>
      </c>
      <c r="CA28" s="62">
        <f>IF(DG28=0,0,S28/(1+Vychodiská!$C$178)^'komunálny odpad'!DG28)</f>
        <v>0</v>
      </c>
      <c r="CB28" s="62">
        <f>IF(DH28=0,0,T28/(1+Vychodiská!$C$178)^'komunálny odpad'!DH28)</f>
        <v>0</v>
      </c>
      <c r="CC28" s="62">
        <f>IF(DI28=0,0,U28/(1+Vychodiská!$C$178)^'komunálny odpad'!DI28)</f>
        <v>0</v>
      </c>
      <c r="CD28" s="62">
        <f>IF(DJ28=0,0,V28/(1+Vychodiská!$C$178)^'komunálny odpad'!DJ28)</f>
        <v>0</v>
      </c>
      <c r="CE28" s="62">
        <f>IF(DK28=0,0,W28/(1+Vychodiská!$C$178)^'komunálny odpad'!DK28)</f>
        <v>0</v>
      </c>
      <c r="CF28" s="62">
        <f>IF(DL28=0,0,X28/(1+Vychodiská!$C$178)^'komunálny odpad'!DL28)</f>
        <v>0</v>
      </c>
      <c r="CG28" s="62">
        <f>IF(DM28=0,0,Y28/(1+Vychodiská!$C$178)^'komunálny odpad'!DM28)</f>
        <v>0</v>
      </c>
      <c r="CH28" s="62">
        <f>IF(DN28=0,0,Z28/(1+Vychodiská!$C$178)^'komunálny odpad'!DN28)</f>
        <v>0</v>
      </c>
      <c r="CI28" s="62">
        <f>IF(DO28=0,0,AA28/(1+Vychodiská!$C$178)^'komunálny odpad'!DO28)</f>
        <v>0</v>
      </c>
      <c r="CJ28" s="62">
        <f>IF(DP28=0,0,AB28/(1+Vychodiská!$C$178)^'komunálny odpad'!DP28)</f>
        <v>0</v>
      </c>
      <c r="CK28" s="62">
        <f>IF(DQ28=0,0,AC28/(1+Vychodiská!$C$178)^'komunálny odpad'!DQ28)</f>
        <v>0</v>
      </c>
      <c r="CL28" s="62">
        <f>IF(DR28=0,0,AD28/(1+Vychodiská!$C$178)^'komunálny odpad'!DR28)</f>
        <v>0</v>
      </c>
      <c r="CM28" s="62">
        <f>IF(DS28=0,0,AE28/(1+Vychodiská!$C$178)^'komunálny odpad'!DS28)</f>
        <v>0</v>
      </c>
      <c r="CN28" s="62">
        <f>IF(DT28=0,0,AF28/(1+Vychodiská!$C$178)^'komunálny odpad'!DT28)</f>
        <v>0</v>
      </c>
      <c r="CO28" s="62">
        <f>IF(DU28=0,0,AG28/(1+Vychodiská!$C$178)^'komunálny odpad'!DU28)</f>
        <v>0</v>
      </c>
      <c r="CP28" s="62">
        <f>IF(DV28=0,0,AH28/(1+Vychodiská!$C$178)^'komunálny odpad'!DV28)</f>
        <v>0</v>
      </c>
      <c r="CQ28" s="62">
        <f>IF(DW28=0,0,AI28/(1+Vychodiská!$C$178)^'komunálny odpad'!DW28)</f>
        <v>0</v>
      </c>
      <c r="CR28" s="63">
        <f>IF(DX28=0,0,AJ28/(1+Vychodiská!$C$178)^'komunálny odpad'!DX28)</f>
        <v>0</v>
      </c>
      <c r="CS28" s="66">
        <f t="shared" si="26"/>
        <v>0</v>
      </c>
      <c r="CU28" s="67">
        <f t="shared" si="27"/>
        <v>3</v>
      </c>
      <c r="CV28" s="67">
        <f t="shared" si="28"/>
        <v>4</v>
      </c>
      <c r="CW28" s="67">
        <f t="shared" si="29"/>
        <v>5</v>
      </c>
      <c r="CX28" s="67">
        <f t="shared" si="30"/>
        <v>6</v>
      </c>
      <c r="CY28" s="67">
        <f t="shared" si="31"/>
        <v>7</v>
      </c>
      <c r="CZ28" s="67">
        <f t="shared" si="32"/>
        <v>8</v>
      </c>
      <c r="DA28" s="67">
        <f t="shared" si="33"/>
        <v>9</v>
      </c>
      <c r="DB28" s="67">
        <f t="shared" si="34"/>
        <v>10</v>
      </c>
      <c r="DC28" s="67">
        <f t="shared" si="35"/>
        <v>11</v>
      </c>
      <c r="DD28" s="67">
        <f t="shared" si="36"/>
        <v>12</v>
      </c>
      <c r="DE28" s="67">
        <f t="shared" si="37"/>
        <v>13</v>
      </c>
      <c r="DF28" s="67">
        <f t="shared" si="38"/>
        <v>14</v>
      </c>
      <c r="DG28" s="67">
        <f t="shared" si="39"/>
        <v>15</v>
      </c>
      <c r="DH28" s="67">
        <f t="shared" si="40"/>
        <v>16</v>
      </c>
      <c r="DI28" s="67">
        <f t="shared" si="41"/>
        <v>17</v>
      </c>
      <c r="DJ28" s="67">
        <f t="shared" si="42"/>
        <v>18</v>
      </c>
      <c r="DK28" s="67">
        <f t="shared" si="43"/>
        <v>19</v>
      </c>
      <c r="DL28" s="67">
        <f t="shared" si="44"/>
        <v>20</v>
      </c>
      <c r="DM28" s="67">
        <f t="shared" si="45"/>
        <v>21</v>
      </c>
      <c r="DN28" s="67">
        <f t="shared" si="46"/>
        <v>22</v>
      </c>
      <c r="DO28" s="67">
        <f t="shared" si="47"/>
        <v>23</v>
      </c>
      <c r="DP28" s="67">
        <f t="shared" si="48"/>
        <v>24</v>
      </c>
      <c r="DQ28" s="67">
        <f t="shared" si="49"/>
        <v>25</v>
      </c>
      <c r="DR28" s="67">
        <f t="shared" si="50"/>
        <v>26</v>
      </c>
      <c r="DS28" s="67">
        <f t="shared" si="51"/>
        <v>27</v>
      </c>
      <c r="DT28" s="67">
        <f t="shared" si="52"/>
        <v>28</v>
      </c>
      <c r="DU28" s="67">
        <f t="shared" si="53"/>
        <v>29</v>
      </c>
      <c r="DV28" s="67">
        <f t="shared" si="54"/>
        <v>30</v>
      </c>
      <c r="DW28" s="67">
        <f t="shared" si="55"/>
        <v>31</v>
      </c>
      <c r="DX28" s="68">
        <f t="shared" si="56"/>
        <v>32</v>
      </c>
    </row>
    <row r="29" spans="1:128" ht="37" customHeight="1" x14ac:dyDescent="0.45">
      <c r="A29" s="59">
        <f>Investície!A29</f>
        <v>27</v>
      </c>
      <c r="B29" s="60" t="str">
        <f>Investície!B29</f>
        <v>MHTH, a.s. - závod Martin</v>
      </c>
      <c r="C29" s="60" t="str">
        <f>Investície!C29</f>
        <v>Nová TG1 v závode Martin</v>
      </c>
      <c r="D29" s="61">
        <f>INDEX(Data!$M:$M,MATCH('komunálny odpad'!A29,Data!$A:$A,0))</f>
        <v>25</v>
      </c>
      <c r="E29" s="61" t="str">
        <f>INDEX(Data!$J:$J,MATCH('komunálny odpad'!A29,Data!$A:$A,0))</f>
        <v>2024 - 2025</v>
      </c>
      <c r="F29" s="63">
        <f>INDEX(Data!$W:$W,MATCH('komunálny odpad'!A29,Data!$A:$A,0))</f>
        <v>0</v>
      </c>
      <c r="G29" s="62">
        <f>$F29*Vychodiská!$C$43</f>
        <v>0</v>
      </c>
      <c r="H29" s="62">
        <f>$F29*Vychodiská!$C$43</f>
        <v>0</v>
      </c>
      <c r="I29" s="62">
        <f>$F29*Vychodiská!$C$43</f>
        <v>0</v>
      </c>
      <c r="J29" s="62">
        <f>$F29*Vychodiská!$C$43</f>
        <v>0</v>
      </c>
      <c r="K29" s="62">
        <f>$F29*Vychodiská!$C$43</f>
        <v>0</v>
      </c>
      <c r="L29" s="62">
        <f>$F29*Vychodiská!$C$43</f>
        <v>0</v>
      </c>
      <c r="M29" s="62">
        <f>$F29*Vychodiská!$C$43</f>
        <v>0</v>
      </c>
      <c r="N29" s="62">
        <f>$F29*Vychodiská!$C$43</f>
        <v>0</v>
      </c>
      <c r="O29" s="62">
        <f>$F29*Vychodiská!$C$43</f>
        <v>0</v>
      </c>
      <c r="P29" s="62">
        <f>$F29*Vychodiská!$C$43</f>
        <v>0</v>
      </c>
      <c r="Q29" s="62">
        <f>$F29*Vychodiská!$C$43</f>
        <v>0</v>
      </c>
      <c r="R29" s="62">
        <f>$F29*Vychodiská!$C$43</f>
        <v>0</v>
      </c>
      <c r="S29" s="62">
        <f>$F29*Vychodiská!$C$43</f>
        <v>0</v>
      </c>
      <c r="T29" s="62">
        <f>$F29*Vychodiská!$C$43</f>
        <v>0</v>
      </c>
      <c r="U29" s="62">
        <f>$F29*Vychodiská!$C$43</f>
        <v>0</v>
      </c>
      <c r="V29" s="62">
        <f>$F29*Vychodiská!$C$43</f>
        <v>0</v>
      </c>
      <c r="W29" s="62">
        <f>$F29*Vychodiská!$C$43</f>
        <v>0</v>
      </c>
      <c r="X29" s="62">
        <f>$F29*Vychodiská!$C$43</f>
        <v>0</v>
      </c>
      <c r="Y29" s="62">
        <f>$F29*Vychodiská!$C$43</f>
        <v>0</v>
      </c>
      <c r="Z29" s="62">
        <f>$F29*Vychodiská!$C$43</f>
        <v>0</v>
      </c>
      <c r="AA29" s="62">
        <f>$F29*Vychodiská!$C$43</f>
        <v>0</v>
      </c>
      <c r="AB29" s="62">
        <f>$F29*Vychodiská!$C$43</f>
        <v>0</v>
      </c>
      <c r="AC29" s="62">
        <f>$F29*Vychodiská!$C$43</f>
        <v>0</v>
      </c>
      <c r="AD29" s="62">
        <f>$F29*Vychodiská!$C$43</f>
        <v>0</v>
      </c>
      <c r="AE29" s="62">
        <f>$F29*Vychodiská!$C$43</f>
        <v>0</v>
      </c>
      <c r="AF29" s="62">
        <f>$F29*Vychodiská!$C$43</f>
        <v>0</v>
      </c>
      <c r="AG29" s="62">
        <f>$F29*Vychodiská!$C$43</f>
        <v>0</v>
      </c>
      <c r="AH29" s="62">
        <f>$F29*Vychodiská!$C$43</f>
        <v>0</v>
      </c>
      <c r="AI29" s="62">
        <f>$F29*Vychodiská!$C$43</f>
        <v>0</v>
      </c>
      <c r="AJ29" s="63">
        <f>$F29*Vychodiská!$C$43</f>
        <v>0</v>
      </c>
      <c r="AK29" s="62">
        <f t="shared" si="25"/>
        <v>0</v>
      </c>
      <c r="AL29" s="62">
        <f>SUM($G29:H29)</f>
        <v>0</v>
      </c>
      <c r="AM29" s="62">
        <f>SUM($G29:I29)</f>
        <v>0</v>
      </c>
      <c r="AN29" s="62">
        <f>SUM($G29:J29)</f>
        <v>0</v>
      </c>
      <c r="AO29" s="62">
        <f>SUM($G29:K29)</f>
        <v>0</v>
      </c>
      <c r="AP29" s="62">
        <f>SUM($G29:L29)</f>
        <v>0</v>
      </c>
      <c r="AQ29" s="62">
        <f>SUM($G29:M29)</f>
        <v>0</v>
      </c>
      <c r="AR29" s="62">
        <f>SUM($G29:N29)</f>
        <v>0</v>
      </c>
      <c r="AS29" s="62">
        <f>SUM($G29:O29)</f>
        <v>0</v>
      </c>
      <c r="AT29" s="62">
        <f>SUM($G29:P29)</f>
        <v>0</v>
      </c>
      <c r="AU29" s="62">
        <f>SUM($G29:Q29)</f>
        <v>0</v>
      </c>
      <c r="AV29" s="62">
        <f>SUM($G29:R29)</f>
        <v>0</v>
      </c>
      <c r="AW29" s="62">
        <f>SUM($G29:S29)</f>
        <v>0</v>
      </c>
      <c r="AX29" s="62">
        <f>SUM($G29:T29)</f>
        <v>0</v>
      </c>
      <c r="AY29" s="62">
        <f>SUM($G29:U29)</f>
        <v>0</v>
      </c>
      <c r="AZ29" s="62">
        <f>SUM($G29:V29)</f>
        <v>0</v>
      </c>
      <c r="BA29" s="62">
        <f>SUM($G29:W29)</f>
        <v>0</v>
      </c>
      <c r="BB29" s="62">
        <f>SUM($G29:X29)</f>
        <v>0</v>
      </c>
      <c r="BC29" s="62">
        <f>SUM($G29:Y29)</f>
        <v>0</v>
      </c>
      <c r="BD29" s="62">
        <f>SUM($G29:Z29)</f>
        <v>0</v>
      </c>
      <c r="BE29" s="62">
        <f>SUM($G29:AA29)</f>
        <v>0</v>
      </c>
      <c r="BF29" s="62">
        <f>SUM($G29:AB29)</f>
        <v>0</v>
      </c>
      <c r="BG29" s="62">
        <f>SUM($G29:AC29)</f>
        <v>0</v>
      </c>
      <c r="BH29" s="62">
        <f>SUM($G29:AD29)</f>
        <v>0</v>
      </c>
      <c r="BI29" s="62">
        <f>SUM($G29:AE29)</f>
        <v>0</v>
      </c>
      <c r="BJ29" s="62">
        <f>SUM($G29:AF29)</f>
        <v>0</v>
      </c>
      <c r="BK29" s="62">
        <f>SUM($G29:AG29)</f>
        <v>0</v>
      </c>
      <c r="BL29" s="62">
        <f>SUM($G29:AH29)</f>
        <v>0</v>
      </c>
      <c r="BM29" s="62">
        <f>SUM($G29:AI29)</f>
        <v>0</v>
      </c>
      <c r="BN29" s="63">
        <f>SUM($G29:AJ29)</f>
        <v>0</v>
      </c>
      <c r="BO29" s="65">
        <f>IF(CU29=0,0,G29/(1+Vychodiská!$C$178)^'komunálny odpad'!CU29)</f>
        <v>0</v>
      </c>
      <c r="BP29" s="62">
        <f>IF(CV29=0,0,H29/(1+Vychodiská!$C$178)^'komunálny odpad'!CV29)</f>
        <v>0</v>
      </c>
      <c r="BQ29" s="62">
        <f>IF(CW29=0,0,I29/(1+Vychodiská!$C$178)^'komunálny odpad'!CW29)</f>
        <v>0</v>
      </c>
      <c r="BR29" s="62">
        <f>IF(CX29=0,0,J29/(1+Vychodiská!$C$178)^'komunálny odpad'!CX29)</f>
        <v>0</v>
      </c>
      <c r="BS29" s="62">
        <f>IF(CY29=0,0,K29/(1+Vychodiská!$C$178)^'komunálny odpad'!CY29)</f>
        <v>0</v>
      </c>
      <c r="BT29" s="62">
        <f>IF(CZ29=0,0,L29/(1+Vychodiská!$C$178)^'komunálny odpad'!CZ29)</f>
        <v>0</v>
      </c>
      <c r="BU29" s="62">
        <f>IF(DA29=0,0,M29/(1+Vychodiská!$C$178)^'komunálny odpad'!DA29)</f>
        <v>0</v>
      </c>
      <c r="BV29" s="62">
        <f>IF(DB29=0,0,N29/(1+Vychodiská!$C$178)^'komunálny odpad'!DB29)</f>
        <v>0</v>
      </c>
      <c r="BW29" s="62">
        <f>IF(DC29=0,0,O29/(1+Vychodiská!$C$178)^'komunálny odpad'!DC29)</f>
        <v>0</v>
      </c>
      <c r="BX29" s="62">
        <f>IF(DD29=0,0,P29/(1+Vychodiská!$C$178)^'komunálny odpad'!DD29)</f>
        <v>0</v>
      </c>
      <c r="BY29" s="62">
        <f>IF(DE29=0,0,Q29/(1+Vychodiská!$C$178)^'komunálny odpad'!DE29)</f>
        <v>0</v>
      </c>
      <c r="BZ29" s="62">
        <f>IF(DF29=0,0,R29/(1+Vychodiská!$C$178)^'komunálny odpad'!DF29)</f>
        <v>0</v>
      </c>
      <c r="CA29" s="62">
        <f>IF(DG29=0,0,S29/(1+Vychodiská!$C$178)^'komunálny odpad'!DG29)</f>
        <v>0</v>
      </c>
      <c r="CB29" s="62">
        <f>IF(DH29=0,0,T29/(1+Vychodiská!$C$178)^'komunálny odpad'!DH29)</f>
        <v>0</v>
      </c>
      <c r="CC29" s="62">
        <f>IF(DI29=0,0,U29/(1+Vychodiská!$C$178)^'komunálny odpad'!DI29)</f>
        <v>0</v>
      </c>
      <c r="CD29" s="62">
        <f>IF(DJ29=0,0,V29/(1+Vychodiská!$C$178)^'komunálny odpad'!DJ29)</f>
        <v>0</v>
      </c>
      <c r="CE29" s="62">
        <f>IF(DK29=0,0,W29/(1+Vychodiská!$C$178)^'komunálny odpad'!DK29)</f>
        <v>0</v>
      </c>
      <c r="CF29" s="62">
        <f>IF(DL29=0,0,X29/(1+Vychodiská!$C$178)^'komunálny odpad'!DL29)</f>
        <v>0</v>
      </c>
      <c r="CG29" s="62">
        <f>IF(DM29=0,0,Y29/(1+Vychodiská!$C$178)^'komunálny odpad'!DM29)</f>
        <v>0</v>
      </c>
      <c r="CH29" s="62">
        <f>IF(DN29=0,0,Z29/(1+Vychodiská!$C$178)^'komunálny odpad'!DN29)</f>
        <v>0</v>
      </c>
      <c r="CI29" s="62">
        <f>IF(DO29=0,0,AA29/(1+Vychodiská!$C$178)^'komunálny odpad'!DO29)</f>
        <v>0</v>
      </c>
      <c r="CJ29" s="62">
        <f>IF(DP29=0,0,AB29/(1+Vychodiská!$C$178)^'komunálny odpad'!DP29)</f>
        <v>0</v>
      </c>
      <c r="CK29" s="62">
        <f>IF(DQ29=0,0,AC29/(1+Vychodiská!$C$178)^'komunálny odpad'!DQ29)</f>
        <v>0</v>
      </c>
      <c r="CL29" s="62">
        <f>IF(DR29=0,0,AD29/(1+Vychodiská!$C$178)^'komunálny odpad'!DR29)</f>
        <v>0</v>
      </c>
      <c r="CM29" s="62">
        <f>IF(DS29=0,0,AE29/(1+Vychodiská!$C$178)^'komunálny odpad'!DS29)</f>
        <v>0</v>
      </c>
      <c r="CN29" s="62">
        <f>IF(DT29=0,0,AF29/(1+Vychodiská!$C$178)^'komunálny odpad'!DT29)</f>
        <v>0</v>
      </c>
      <c r="CO29" s="62">
        <f>IF(DU29=0,0,AG29/(1+Vychodiská!$C$178)^'komunálny odpad'!DU29)</f>
        <v>0</v>
      </c>
      <c r="CP29" s="62">
        <f>IF(DV29=0,0,AH29/(1+Vychodiská!$C$178)^'komunálny odpad'!DV29)</f>
        <v>0</v>
      </c>
      <c r="CQ29" s="62">
        <f>IF(DW29=0,0,AI29/(1+Vychodiská!$C$178)^'komunálny odpad'!DW29)</f>
        <v>0</v>
      </c>
      <c r="CR29" s="63">
        <f>IF(DX29=0,0,AJ29/(1+Vychodiská!$C$178)^'komunálny odpad'!DX29)</f>
        <v>0</v>
      </c>
      <c r="CS29" s="66">
        <f t="shared" si="26"/>
        <v>0</v>
      </c>
      <c r="CU29" s="67">
        <f t="shared" si="27"/>
        <v>3</v>
      </c>
      <c r="CV29" s="67">
        <f t="shared" si="28"/>
        <v>4</v>
      </c>
      <c r="CW29" s="67">
        <f t="shared" si="29"/>
        <v>5</v>
      </c>
      <c r="CX29" s="67">
        <f t="shared" si="30"/>
        <v>6</v>
      </c>
      <c r="CY29" s="67">
        <f t="shared" si="31"/>
        <v>7</v>
      </c>
      <c r="CZ29" s="67">
        <f t="shared" si="32"/>
        <v>8</v>
      </c>
      <c r="DA29" s="67">
        <f t="shared" si="33"/>
        <v>9</v>
      </c>
      <c r="DB29" s="67">
        <f t="shared" si="34"/>
        <v>10</v>
      </c>
      <c r="DC29" s="67">
        <f t="shared" si="35"/>
        <v>11</v>
      </c>
      <c r="DD29" s="67">
        <f t="shared" si="36"/>
        <v>12</v>
      </c>
      <c r="DE29" s="67">
        <f t="shared" si="37"/>
        <v>13</v>
      </c>
      <c r="DF29" s="67">
        <f t="shared" si="38"/>
        <v>14</v>
      </c>
      <c r="DG29" s="67">
        <f t="shared" si="39"/>
        <v>15</v>
      </c>
      <c r="DH29" s="67">
        <f t="shared" si="40"/>
        <v>16</v>
      </c>
      <c r="DI29" s="67">
        <f t="shared" si="41"/>
        <v>17</v>
      </c>
      <c r="DJ29" s="67">
        <f t="shared" si="42"/>
        <v>18</v>
      </c>
      <c r="DK29" s="67">
        <f t="shared" si="43"/>
        <v>19</v>
      </c>
      <c r="DL29" s="67">
        <f t="shared" si="44"/>
        <v>20</v>
      </c>
      <c r="DM29" s="67">
        <f t="shared" si="45"/>
        <v>21</v>
      </c>
      <c r="DN29" s="67">
        <f t="shared" si="46"/>
        <v>22</v>
      </c>
      <c r="DO29" s="67">
        <f t="shared" si="47"/>
        <v>23</v>
      </c>
      <c r="DP29" s="67">
        <f t="shared" si="48"/>
        <v>24</v>
      </c>
      <c r="DQ29" s="67">
        <f t="shared" si="49"/>
        <v>25</v>
      </c>
      <c r="DR29" s="67">
        <f t="shared" si="50"/>
        <v>26</v>
      </c>
      <c r="DS29" s="67">
        <f t="shared" si="51"/>
        <v>27</v>
      </c>
      <c r="DT29" s="67">
        <f t="shared" si="52"/>
        <v>0</v>
      </c>
      <c r="DU29" s="67">
        <f t="shared" si="53"/>
        <v>0</v>
      </c>
      <c r="DV29" s="67">
        <f t="shared" si="54"/>
        <v>0</v>
      </c>
      <c r="DW29" s="67">
        <f t="shared" si="55"/>
        <v>0</v>
      </c>
      <c r="DX29" s="68">
        <f t="shared" si="56"/>
        <v>0</v>
      </c>
    </row>
    <row r="30" spans="1:128" ht="37" customHeight="1" x14ac:dyDescent="0.45">
      <c r="A30" s="59">
        <f>Investície!A30</f>
        <v>28</v>
      </c>
      <c r="B30" s="60" t="str">
        <f>Investície!B30</f>
        <v>MHTH, a.s. - závod Martin</v>
      </c>
      <c r="C30" s="60" t="str">
        <f>Investície!C30</f>
        <v>Skládka drevnej štiepky</v>
      </c>
      <c r="D30" s="61">
        <f>INDEX(Data!$M:$M,MATCH('komunálny odpad'!A30,Data!$A:$A,0))</f>
        <v>20</v>
      </c>
      <c r="E30" s="61" t="str">
        <f>INDEX(Data!$J:$J,MATCH('komunálny odpad'!A30,Data!$A:$A,0))</f>
        <v>2025-2026</v>
      </c>
      <c r="F30" s="63">
        <f>INDEX(Data!$W:$W,MATCH('komunálny odpad'!A30,Data!$A:$A,0))</f>
        <v>0</v>
      </c>
      <c r="G30" s="62">
        <f>$F30*Vychodiská!$C$43</f>
        <v>0</v>
      </c>
      <c r="H30" s="62">
        <f>$F30*Vychodiská!$C$43</f>
        <v>0</v>
      </c>
      <c r="I30" s="62">
        <f>$F30*Vychodiská!$C$43</f>
        <v>0</v>
      </c>
      <c r="J30" s="62">
        <f>$F30*Vychodiská!$C$43</f>
        <v>0</v>
      </c>
      <c r="K30" s="62">
        <f>$F30*Vychodiská!$C$43</f>
        <v>0</v>
      </c>
      <c r="L30" s="62">
        <f>$F30*Vychodiská!$C$43</f>
        <v>0</v>
      </c>
      <c r="M30" s="62">
        <f>$F30*Vychodiská!$C$43</f>
        <v>0</v>
      </c>
      <c r="N30" s="62">
        <f>$F30*Vychodiská!$C$43</f>
        <v>0</v>
      </c>
      <c r="O30" s="62">
        <f>$F30*Vychodiská!$C$43</f>
        <v>0</v>
      </c>
      <c r="P30" s="62">
        <f>$F30*Vychodiská!$C$43</f>
        <v>0</v>
      </c>
      <c r="Q30" s="62">
        <f>$F30*Vychodiská!$C$43</f>
        <v>0</v>
      </c>
      <c r="R30" s="62">
        <f>$F30*Vychodiská!$C$43</f>
        <v>0</v>
      </c>
      <c r="S30" s="62">
        <f>$F30*Vychodiská!$C$43</f>
        <v>0</v>
      </c>
      <c r="T30" s="62">
        <f>$F30*Vychodiská!$C$43</f>
        <v>0</v>
      </c>
      <c r="U30" s="62">
        <f>$F30*Vychodiská!$C$43</f>
        <v>0</v>
      </c>
      <c r="V30" s="62">
        <f>$F30*Vychodiská!$C$43</f>
        <v>0</v>
      </c>
      <c r="W30" s="62">
        <f>$F30*Vychodiská!$C$43</f>
        <v>0</v>
      </c>
      <c r="X30" s="62">
        <f>$F30*Vychodiská!$C$43</f>
        <v>0</v>
      </c>
      <c r="Y30" s="62">
        <f>$F30*Vychodiská!$C$43</f>
        <v>0</v>
      </c>
      <c r="Z30" s="62">
        <f>$F30*Vychodiská!$C$43</f>
        <v>0</v>
      </c>
      <c r="AA30" s="62">
        <f>$F30*Vychodiská!$C$43</f>
        <v>0</v>
      </c>
      <c r="AB30" s="62">
        <f>$F30*Vychodiská!$C$43</f>
        <v>0</v>
      </c>
      <c r="AC30" s="62">
        <f>$F30*Vychodiská!$C$43</f>
        <v>0</v>
      </c>
      <c r="AD30" s="62">
        <f>$F30*Vychodiská!$C$43</f>
        <v>0</v>
      </c>
      <c r="AE30" s="62">
        <f>$F30*Vychodiská!$C$43</f>
        <v>0</v>
      </c>
      <c r="AF30" s="62">
        <f>$F30*Vychodiská!$C$43</f>
        <v>0</v>
      </c>
      <c r="AG30" s="62">
        <f>$F30*Vychodiská!$C$43</f>
        <v>0</v>
      </c>
      <c r="AH30" s="62">
        <f>$F30*Vychodiská!$C$43</f>
        <v>0</v>
      </c>
      <c r="AI30" s="62">
        <f>$F30*Vychodiská!$C$43</f>
        <v>0</v>
      </c>
      <c r="AJ30" s="63">
        <f>$F30*Vychodiská!$C$43</f>
        <v>0</v>
      </c>
      <c r="AK30" s="62">
        <f t="shared" si="25"/>
        <v>0</v>
      </c>
      <c r="AL30" s="62">
        <f>SUM($G30:H30)</f>
        <v>0</v>
      </c>
      <c r="AM30" s="62">
        <f>SUM($G30:I30)</f>
        <v>0</v>
      </c>
      <c r="AN30" s="62">
        <f>SUM($G30:J30)</f>
        <v>0</v>
      </c>
      <c r="AO30" s="62">
        <f>SUM($G30:K30)</f>
        <v>0</v>
      </c>
      <c r="AP30" s="62">
        <f>SUM($G30:L30)</f>
        <v>0</v>
      </c>
      <c r="AQ30" s="62">
        <f>SUM($G30:M30)</f>
        <v>0</v>
      </c>
      <c r="AR30" s="62">
        <f>SUM($G30:N30)</f>
        <v>0</v>
      </c>
      <c r="AS30" s="62">
        <f>SUM($G30:O30)</f>
        <v>0</v>
      </c>
      <c r="AT30" s="62">
        <f>SUM($G30:P30)</f>
        <v>0</v>
      </c>
      <c r="AU30" s="62">
        <f>SUM($G30:Q30)</f>
        <v>0</v>
      </c>
      <c r="AV30" s="62">
        <f>SUM($G30:R30)</f>
        <v>0</v>
      </c>
      <c r="AW30" s="62">
        <f>SUM($G30:S30)</f>
        <v>0</v>
      </c>
      <c r="AX30" s="62">
        <f>SUM($G30:T30)</f>
        <v>0</v>
      </c>
      <c r="AY30" s="62">
        <f>SUM($G30:U30)</f>
        <v>0</v>
      </c>
      <c r="AZ30" s="62">
        <f>SUM($G30:V30)</f>
        <v>0</v>
      </c>
      <c r="BA30" s="62">
        <f>SUM($G30:W30)</f>
        <v>0</v>
      </c>
      <c r="BB30" s="62">
        <f>SUM($G30:X30)</f>
        <v>0</v>
      </c>
      <c r="BC30" s="62">
        <f>SUM($G30:Y30)</f>
        <v>0</v>
      </c>
      <c r="BD30" s="62">
        <f>SUM($G30:Z30)</f>
        <v>0</v>
      </c>
      <c r="BE30" s="62">
        <f>SUM($G30:AA30)</f>
        <v>0</v>
      </c>
      <c r="BF30" s="62">
        <f>SUM($G30:AB30)</f>
        <v>0</v>
      </c>
      <c r="BG30" s="62">
        <f>SUM($G30:AC30)</f>
        <v>0</v>
      </c>
      <c r="BH30" s="62">
        <f>SUM($G30:AD30)</f>
        <v>0</v>
      </c>
      <c r="BI30" s="62">
        <f>SUM($G30:AE30)</f>
        <v>0</v>
      </c>
      <c r="BJ30" s="62">
        <f>SUM($G30:AF30)</f>
        <v>0</v>
      </c>
      <c r="BK30" s="62">
        <f>SUM($G30:AG30)</f>
        <v>0</v>
      </c>
      <c r="BL30" s="62">
        <f>SUM($G30:AH30)</f>
        <v>0</v>
      </c>
      <c r="BM30" s="62">
        <f>SUM($G30:AI30)</f>
        <v>0</v>
      </c>
      <c r="BN30" s="63">
        <f>SUM($G30:AJ30)</f>
        <v>0</v>
      </c>
      <c r="BO30" s="65">
        <f>IF(CU30=0,0,G30/(1+Vychodiská!$C$178)^'komunálny odpad'!CU30)</f>
        <v>0</v>
      </c>
      <c r="BP30" s="62">
        <f>IF(CV30=0,0,H30/(1+Vychodiská!$C$178)^'komunálny odpad'!CV30)</f>
        <v>0</v>
      </c>
      <c r="BQ30" s="62">
        <f>IF(CW30=0,0,I30/(1+Vychodiská!$C$178)^'komunálny odpad'!CW30)</f>
        <v>0</v>
      </c>
      <c r="BR30" s="62">
        <f>IF(CX30=0,0,J30/(1+Vychodiská!$C$178)^'komunálny odpad'!CX30)</f>
        <v>0</v>
      </c>
      <c r="BS30" s="62">
        <f>IF(CY30=0,0,K30/(1+Vychodiská!$C$178)^'komunálny odpad'!CY30)</f>
        <v>0</v>
      </c>
      <c r="BT30" s="62">
        <f>IF(CZ30=0,0,L30/(1+Vychodiská!$C$178)^'komunálny odpad'!CZ30)</f>
        <v>0</v>
      </c>
      <c r="BU30" s="62">
        <f>IF(DA30=0,0,M30/(1+Vychodiská!$C$178)^'komunálny odpad'!DA30)</f>
        <v>0</v>
      </c>
      <c r="BV30" s="62">
        <f>IF(DB30=0,0,N30/(1+Vychodiská!$C$178)^'komunálny odpad'!DB30)</f>
        <v>0</v>
      </c>
      <c r="BW30" s="62">
        <f>IF(DC30=0,0,O30/(1+Vychodiská!$C$178)^'komunálny odpad'!DC30)</f>
        <v>0</v>
      </c>
      <c r="BX30" s="62">
        <f>IF(DD30=0,0,P30/(1+Vychodiská!$C$178)^'komunálny odpad'!DD30)</f>
        <v>0</v>
      </c>
      <c r="BY30" s="62">
        <f>IF(DE30=0,0,Q30/(1+Vychodiská!$C$178)^'komunálny odpad'!DE30)</f>
        <v>0</v>
      </c>
      <c r="BZ30" s="62">
        <f>IF(DF30=0,0,R30/(1+Vychodiská!$C$178)^'komunálny odpad'!DF30)</f>
        <v>0</v>
      </c>
      <c r="CA30" s="62">
        <f>IF(DG30=0,0,S30/(1+Vychodiská!$C$178)^'komunálny odpad'!DG30)</f>
        <v>0</v>
      </c>
      <c r="CB30" s="62">
        <f>IF(DH30=0,0,T30/(1+Vychodiská!$C$178)^'komunálny odpad'!DH30)</f>
        <v>0</v>
      </c>
      <c r="CC30" s="62">
        <f>IF(DI30=0,0,U30/(1+Vychodiská!$C$178)^'komunálny odpad'!DI30)</f>
        <v>0</v>
      </c>
      <c r="CD30" s="62">
        <f>IF(DJ30=0,0,V30/(1+Vychodiská!$C$178)^'komunálny odpad'!DJ30)</f>
        <v>0</v>
      </c>
      <c r="CE30" s="62">
        <f>IF(DK30=0,0,W30/(1+Vychodiská!$C$178)^'komunálny odpad'!DK30)</f>
        <v>0</v>
      </c>
      <c r="CF30" s="62">
        <f>IF(DL30=0,0,X30/(1+Vychodiská!$C$178)^'komunálny odpad'!DL30)</f>
        <v>0</v>
      </c>
      <c r="CG30" s="62">
        <f>IF(DM30=0,0,Y30/(1+Vychodiská!$C$178)^'komunálny odpad'!DM30)</f>
        <v>0</v>
      </c>
      <c r="CH30" s="62">
        <f>IF(DN30=0,0,Z30/(1+Vychodiská!$C$178)^'komunálny odpad'!DN30)</f>
        <v>0</v>
      </c>
      <c r="CI30" s="62">
        <f>IF(DO30=0,0,AA30/(1+Vychodiská!$C$178)^'komunálny odpad'!DO30)</f>
        <v>0</v>
      </c>
      <c r="CJ30" s="62">
        <f>IF(DP30=0,0,AB30/(1+Vychodiská!$C$178)^'komunálny odpad'!DP30)</f>
        <v>0</v>
      </c>
      <c r="CK30" s="62">
        <f>IF(DQ30=0,0,AC30/(1+Vychodiská!$C$178)^'komunálny odpad'!DQ30)</f>
        <v>0</v>
      </c>
      <c r="CL30" s="62">
        <f>IF(DR30=0,0,AD30/(1+Vychodiská!$C$178)^'komunálny odpad'!DR30)</f>
        <v>0</v>
      </c>
      <c r="CM30" s="62">
        <f>IF(DS30=0,0,AE30/(1+Vychodiská!$C$178)^'komunálny odpad'!DS30)</f>
        <v>0</v>
      </c>
      <c r="CN30" s="62">
        <f>IF(DT30=0,0,AF30/(1+Vychodiská!$C$178)^'komunálny odpad'!DT30)</f>
        <v>0</v>
      </c>
      <c r="CO30" s="62">
        <f>IF(DU30=0,0,AG30/(1+Vychodiská!$C$178)^'komunálny odpad'!DU30)</f>
        <v>0</v>
      </c>
      <c r="CP30" s="62">
        <f>IF(DV30=0,0,AH30/(1+Vychodiská!$C$178)^'komunálny odpad'!DV30)</f>
        <v>0</v>
      </c>
      <c r="CQ30" s="62">
        <f>IF(DW30=0,0,AI30/(1+Vychodiská!$C$178)^'komunálny odpad'!DW30)</f>
        <v>0</v>
      </c>
      <c r="CR30" s="63">
        <f>IF(DX30=0,0,AJ30/(1+Vychodiská!$C$178)^'komunálny odpad'!DX30)</f>
        <v>0</v>
      </c>
      <c r="CS30" s="66">
        <f t="shared" si="26"/>
        <v>0</v>
      </c>
      <c r="CU30" s="67">
        <f t="shared" si="27"/>
        <v>3</v>
      </c>
      <c r="CV30" s="67">
        <f t="shared" si="28"/>
        <v>4</v>
      </c>
      <c r="CW30" s="67">
        <f t="shared" si="29"/>
        <v>5</v>
      </c>
      <c r="CX30" s="67">
        <f t="shared" si="30"/>
        <v>6</v>
      </c>
      <c r="CY30" s="67">
        <f t="shared" si="31"/>
        <v>7</v>
      </c>
      <c r="CZ30" s="67">
        <f t="shared" si="32"/>
        <v>8</v>
      </c>
      <c r="DA30" s="67">
        <f t="shared" si="33"/>
        <v>9</v>
      </c>
      <c r="DB30" s="67">
        <f t="shared" si="34"/>
        <v>10</v>
      </c>
      <c r="DC30" s="67">
        <f t="shared" si="35"/>
        <v>11</v>
      </c>
      <c r="DD30" s="67">
        <f t="shared" si="36"/>
        <v>12</v>
      </c>
      <c r="DE30" s="67">
        <f t="shared" si="37"/>
        <v>13</v>
      </c>
      <c r="DF30" s="67">
        <f t="shared" si="38"/>
        <v>14</v>
      </c>
      <c r="DG30" s="67">
        <f t="shared" si="39"/>
        <v>15</v>
      </c>
      <c r="DH30" s="67">
        <f t="shared" si="40"/>
        <v>16</v>
      </c>
      <c r="DI30" s="67">
        <f t="shared" si="41"/>
        <v>17</v>
      </c>
      <c r="DJ30" s="67">
        <f t="shared" si="42"/>
        <v>18</v>
      </c>
      <c r="DK30" s="67">
        <f t="shared" si="43"/>
        <v>19</v>
      </c>
      <c r="DL30" s="67">
        <f t="shared" si="44"/>
        <v>20</v>
      </c>
      <c r="DM30" s="67">
        <f t="shared" si="45"/>
        <v>21</v>
      </c>
      <c r="DN30" s="67">
        <f t="shared" si="46"/>
        <v>22</v>
      </c>
      <c r="DO30" s="67">
        <f t="shared" si="47"/>
        <v>0</v>
      </c>
      <c r="DP30" s="67">
        <f t="shared" si="48"/>
        <v>0</v>
      </c>
      <c r="DQ30" s="67">
        <f t="shared" si="49"/>
        <v>0</v>
      </c>
      <c r="DR30" s="67">
        <f t="shared" si="50"/>
        <v>0</v>
      </c>
      <c r="DS30" s="67">
        <f t="shared" si="51"/>
        <v>0</v>
      </c>
      <c r="DT30" s="67">
        <f t="shared" si="52"/>
        <v>0</v>
      </c>
      <c r="DU30" s="67">
        <f t="shared" si="53"/>
        <v>0</v>
      </c>
      <c r="DV30" s="67">
        <f t="shared" si="54"/>
        <v>0</v>
      </c>
      <c r="DW30" s="67">
        <f t="shared" si="55"/>
        <v>0</v>
      </c>
      <c r="DX30" s="68">
        <f t="shared" si="56"/>
        <v>0</v>
      </c>
    </row>
    <row r="31" spans="1:128" ht="33" x14ac:dyDescent="0.45">
      <c r="A31" s="59">
        <f>Investície!A31</f>
        <v>29</v>
      </c>
      <c r="B31" s="60" t="str">
        <f>Investície!B31</f>
        <v>MHTH, a.s. - závod Martin</v>
      </c>
      <c r="C31" s="60" t="str">
        <f>Investície!C31</f>
        <v>Rekonštrukcia a modernizácia rozvodov centrálneho zásobovania teplom v meste Martin IV. etapa</v>
      </c>
      <c r="D31" s="61">
        <f>INDEX(Data!$M:$M,MATCH('komunálny odpad'!A31,Data!$A:$A,0))</f>
        <v>30</v>
      </c>
      <c r="E31" s="61" t="str">
        <f>INDEX(Data!$J:$J,MATCH('komunálny odpad'!A31,Data!$A:$A,0))</f>
        <v>2025-2026</v>
      </c>
      <c r="F31" s="63">
        <f>INDEX(Data!$W:$W,MATCH('komunálny odpad'!A31,Data!$A:$A,0))</f>
        <v>0</v>
      </c>
      <c r="G31" s="62">
        <f>$F31*Vychodiská!$C$43</f>
        <v>0</v>
      </c>
      <c r="H31" s="62">
        <f>$F31*Vychodiská!$C$43</f>
        <v>0</v>
      </c>
      <c r="I31" s="62">
        <f>$F31*Vychodiská!$C$43</f>
        <v>0</v>
      </c>
      <c r="J31" s="62">
        <f>$F31*Vychodiská!$C$43</f>
        <v>0</v>
      </c>
      <c r="K31" s="62">
        <f>$F31*Vychodiská!$C$43</f>
        <v>0</v>
      </c>
      <c r="L31" s="62">
        <f>$F31*Vychodiská!$C$43</f>
        <v>0</v>
      </c>
      <c r="M31" s="62">
        <f>$F31*Vychodiská!$C$43</f>
        <v>0</v>
      </c>
      <c r="N31" s="62">
        <f>$F31*Vychodiská!$C$43</f>
        <v>0</v>
      </c>
      <c r="O31" s="62">
        <f>$F31*Vychodiská!$C$43</f>
        <v>0</v>
      </c>
      <c r="P31" s="62">
        <f>$F31*Vychodiská!$C$43</f>
        <v>0</v>
      </c>
      <c r="Q31" s="62">
        <f>$F31*Vychodiská!$C$43</f>
        <v>0</v>
      </c>
      <c r="R31" s="62">
        <f>$F31*Vychodiská!$C$43</f>
        <v>0</v>
      </c>
      <c r="S31" s="62">
        <f>$F31*Vychodiská!$C$43</f>
        <v>0</v>
      </c>
      <c r="T31" s="62">
        <f>$F31*Vychodiská!$C$43</f>
        <v>0</v>
      </c>
      <c r="U31" s="62">
        <f>$F31*Vychodiská!$C$43</f>
        <v>0</v>
      </c>
      <c r="V31" s="62">
        <f>$F31*Vychodiská!$C$43</f>
        <v>0</v>
      </c>
      <c r="W31" s="62">
        <f>$F31*Vychodiská!$C$43</f>
        <v>0</v>
      </c>
      <c r="X31" s="62">
        <f>$F31*Vychodiská!$C$43</f>
        <v>0</v>
      </c>
      <c r="Y31" s="62">
        <f>$F31*Vychodiská!$C$43</f>
        <v>0</v>
      </c>
      <c r="Z31" s="62">
        <f>$F31*Vychodiská!$C$43</f>
        <v>0</v>
      </c>
      <c r="AA31" s="62">
        <f>$F31*Vychodiská!$C$43</f>
        <v>0</v>
      </c>
      <c r="AB31" s="62">
        <f>$F31*Vychodiská!$C$43</f>
        <v>0</v>
      </c>
      <c r="AC31" s="62">
        <f>$F31*Vychodiská!$C$43</f>
        <v>0</v>
      </c>
      <c r="AD31" s="62">
        <f>$F31*Vychodiská!$C$43</f>
        <v>0</v>
      </c>
      <c r="AE31" s="62">
        <f>$F31*Vychodiská!$C$43</f>
        <v>0</v>
      </c>
      <c r="AF31" s="62">
        <f>$F31*Vychodiská!$C$43</f>
        <v>0</v>
      </c>
      <c r="AG31" s="62">
        <f>$F31*Vychodiská!$C$43</f>
        <v>0</v>
      </c>
      <c r="AH31" s="62">
        <f>$F31*Vychodiská!$C$43</f>
        <v>0</v>
      </c>
      <c r="AI31" s="62">
        <f>$F31*Vychodiská!$C$43</f>
        <v>0</v>
      </c>
      <c r="AJ31" s="63">
        <f>$F31*Vychodiská!$C$43</f>
        <v>0</v>
      </c>
      <c r="AK31" s="62">
        <f t="shared" ref="AK31:AK38" si="57">G31</f>
        <v>0</v>
      </c>
      <c r="AL31" s="62">
        <f>SUM($G31:H31)</f>
        <v>0</v>
      </c>
      <c r="AM31" s="62">
        <f>SUM($G31:I31)</f>
        <v>0</v>
      </c>
      <c r="AN31" s="62">
        <f>SUM($G31:J31)</f>
        <v>0</v>
      </c>
      <c r="AO31" s="62">
        <f>SUM($G31:K31)</f>
        <v>0</v>
      </c>
      <c r="AP31" s="62">
        <f>SUM($G31:L31)</f>
        <v>0</v>
      </c>
      <c r="AQ31" s="62">
        <f>SUM($G31:M31)</f>
        <v>0</v>
      </c>
      <c r="AR31" s="62">
        <f>SUM($G31:N31)</f>
        <v>0</v>
      </c>
      <c r="AS31" s="62">
        <f>SUM($G31:O31)</f>
        <v>0</v>
      </c>
      <c r="AT31" s="62">
        <f>SUM($G31:P31)</f>
        <v>0</v>
      </c>
      <c r="AU31" s="62">
        <f>SUM($G31:Q31)</f>
        <v>0</v>
      </c>
      <c r="AV31" s="62">
        <f>SUM($G31:R31)</f>
        <v>0</v>
      </c>
      <c r="AW31" s="62">
        <f>SUM($G31:S31)</f>
        <v>0</v>
      </c>
      <c r="AX31" s="62">
        <f>SUM($G31:T31)</f>
        <v>0</v>
      </c>
      <c r="AY31" s="62">
        <f>SUM($G31:U31)</f>
        <v>0</v>
      </c>
      <c r="AZ31" s="62">
        <f>SUM($G31:V31)</f>
        <v>0</v>
      </c>
      <c r="BA31" s="62">
        <f>SUM($G31:W31)</f>
        <v>0</v>
      </c>
      <c r="BB31" s="62">
        <f>SUM($G31:X31)</f>
        <v>0</v>
      </c>
      <c r="BC31" s="62">
        <f>SUM($G31:Y31)</f>
        <v>0</v>
      </c>
      <c r="BD31" s="62">
        <f>SUM($G31:Z31)</f>
        <v>0</v>
      </c>
      <c r="BE31" s="62">
        <f>SUM($G31:AA31)</f>
        <v>0</v>
      </c>
      <c r="BF31" s="62">
        <f>SUM($G31:AB31)</f>
        <v>0</v>
      </c>
      <c r="BG31" s="62">
        <f>SUM($G31:AC31)</f>
        <v>0</v>
      </c>
      <c r="BH31" s="62">
        <f>SUM($G31:AD31)</f>
        <v>0</v>
      </c>
      <c r="BI31" s="62">
        <f>SUM($G31:AE31)</f>
        <v>0</v>
      </c>
      <c r="BJ31" s="62">
        <f>SUM($G31:AF31)</f>
        <v>0</v>
      </c>
      <c r="BK31" s="62">
        <f>SUM($G31:AG31)</f>
        <v>0</v>
      </c>
      <c r="BL31" s="62">
        <f>SUM($G31:AH31)</f>
        <v>0</v>
      </c>
      <c r="BM31" s="62">
        <f>SUM($G31:AI31)</f>
        <v>0</v>
      </c>
      <c r="BN31" s="63">
        <f>SUM($G31:AJ31)</f>
        <v>0</v>
      </c>
      <c r="BO31" s="65">
        <f>IF(CU31=0,0,G31/(1+Vychodiská!$C$178)^'komunálny odpad'!CU31)</f>
        <v>0</v>
      </c>
      <c r="BP31" s="62">
        <f>IF(CV31=0,0,H31/(1+Vychodiská!$C$178)^'komunálny odpad'!CV31)</f>
        <v>0</v>
      </c>
      <c r="BQ31" s="62">
        <f>IF(CW31=0,0,I31/(1+Vychodiská!$C$178)^'komunálny odpad'!CW31)</f>
        <v>0</v>
      </c>
      <c r="BR31" s="62">
        <f>IF(CX31=0,0,J31/(1+Vychodiská!$C$178)^'komunálny odpad'!CX31)</f>
        <v>0</v>
      </c>
      <c r="BS31" s="62">
        <f>IF(CY31=0,0,K31/(1+Vychodiská!$C$178)^'komunálny odpad'!CY31)</f>
        <v>0</v>
      </c>
      <c r="BT31" s="62">
        <f>IF(CZ31=0,0,L31/(1+Vychodiská!$C$178)^'komunálny odpad'!CZ31)</f>
        <v>0</v>
      </c>
      <c r="BU31" s="62">
        <f>IF(DA31=0,0,M31/(1+Vychodiská!$C$178)^'komunálny odpad'!DA31)</f>
        <v>0</v>
      </c>
      <c r="BV31" s="62">
        <f>IF(DB31=0,0,N31/(1+Vychodiská!$C$178)^'komunálny odpad'!DB31)</f>
        <v>0</v>
      </c>
      <c r="BW31" s="62">
        <f>IF(DC31=0,0,O31/(1+Vychodiská!$C$178)^'komunálny odpad'!DC31)</f>
        <v>0</v>
      </c>
      <c r="BX31" s="62">
        <f>IF(DD31=0,0,P31/(1+Vychodiská!$C$178)^'komunálny odpad'!DD31)</f>
        <v>0</v>
      </c>
      <c r="BY31" s="62">
        <f>IF(DE31=0,0,Q31/(1+Vychodiská!$C$178)^'komunálny odpad'!DE31)</f>
        <v>0</v>
      </c>
      <c r="BZ31" s="62">
        <f>IF(DF31=0,0,R31/(1+Vychodiská!$C$178)^'komunálny odpad'!DF31)</f>
        <v>0</v>
      </c>
      <c r="CA31" s="62">
        <f>IF(DG31=0,0,S31/(1+Vychodiská!$C$178)^'komunálny odpad'!DG31)</f>
        <v>0</v>
      </c>
      <c r="CB31" s="62">
        <f>IF(DH31=0,0,T31/(1+Vychodiská!$C$178)^'komunálny odpad'!DH31)</f>
        <v>0</v>
      </c>
      <c r="CC31" s="62">
        <f>IF(DI31=0,0,U31/(1+Vychodiská!$C$178)^'komunálny odpad'!DI31)</f>
        <v>0</v>
      </c>
      <c r="CD31" s="62">
        <f>IF(DJ31=0,0,V31/(1+Vychodiská!$C$178)^'komunálny odpad'!DJ31)</f>
        <v>0</v>
      </c>
      <c r="CE31" s="62">
        <f>IF(DK31=0,0,W31/(1+Vychodiská!$C$178)^'komunálny odpad'!DK31)</f>
        <v>0</v>
      </c>
      <c r="CF31" s="62">
        <f>IF(DL31=0,0,X31/(1+Vychodiská!$C$178)^'komunálny odpad'!DL31)</f>
        <v>0</v>
      </c>
      <c r="CG31" s="62">
        <f>IF(DM31=0,0,Y31/(1+Vychodiská!$C$178)^'komunálny odpad'!DM31)</f>
        <v>0</v>
      </c>
      <c r="CH31" s="62">
        <f>IF(DN31=0,0,Z31/(1+Vychodiská!$C$178)^'komunálny odpad'!DN31)</f>
        <v>0</v>
      </c>
      <c r="CI31" s="62">
        <f>IF(DO31=0,0,AA31/(1+Vychodiská!$C$178)^'komunálny odpad'!DO31)</f>
        <v>0</v>
      </c>
      <c r="CJ31" s="62">
        <f>IF(DP31=0,0,AB31/(1+Vychodiská!$C$178)^'komunálny odpad'!DP31)</f>
        <v>0</v>
      </c>
      <c r="CK31" s="62">
        <f>IF(DQ31=0,0,AC31/(1+Vychodiská!$C$178)^'komunálny odpad'!DQ31)</f>
        <v>0</v>
      </c>
      <c r="CL31" s="62">
        <f>IF(DR31=0,0,AD31/(1+Vychodiská!$C$178)^'komunálny odpad'!DR31)</f>
        <v>0</v>
      </c>
      <c r="CM31" s="62">
        <f>IF(DS31=0,0,AE31/(1+Vychodiská!$C$178)^'komunálny odpad'!DS31)</f>
        <v>0</v>
      </c>
      <c r="CN31" s="62">
        <f>IF(DT31=0,0,AF31/(1+Vychodiská!$C$178)^'komunálny odpad'!DT31)</f>
        <v>0</v>
      </c>
      <c r="CO31" s="62">
        <f>IF(DU31=0,0,AG31/(1+Vychodiská!$C$178)^'komunálny odpad'!DU31)</f>
        <v>0</v>
      </c>
      <c r="CP31" s="62">
        <f>IF(DV31=0,0,AH31/(1+Vychodiská!$C$178)^'komunálny odpad'!DV31)</f>
        <v>0</v>
      </c>
      <c r="CQ31" s="62">
        <f>IF(DW31=0,0,AI31/(1+Vychodiská!$C$178)^'komunálny odpad'!DW31)</f>
        <v>0</v>
      </c>
      <c r="CR31" s="63">
        <f>IF(DX31=0,0,AJ31/(1+Vychodiská!$C$178)^'komunálny odpad'!DX31)</f>
        <v>0</v>
      </c>
      <c r="CS31" s="66">
        <f t="shared" ref="CS31:CS38" si="58">SUM(BO31:CR31)</f>
        <v>0</v>
      </c>
      <c r="CU31" s="67">
        <f t="shared" ref="CU31:CU38" si="59">(VALUE(RIGHT(E31,4))-VALUE(LEFT(E31,4)))+2</f>
        <v>3</v>
      </c>
      <c r="CV31" s="67">
        <f t="shared" ref="CV31:CV38" si="60">IF(CU31=0,0,IF(CV$2&gt;$D31,0,CU31+1))</f>
        <v>4</v>
      </c>
      <c r="CW31" s="67">
        <f t="shared" ref="CW31:CW38" si="61">IF(CV31=0,0,IF(CW$2&gt;$D31,0,CV31+1))</f>
        <v>5</v>
      </c>
      <c r="CX31" s="67">
        <f t="shared" ref="CX31:CX38" si="62">IF(CW31=0,0,IF(CX$2&gt;$D31,0,CW31+1))</f>
        <v>6</v>
      </c>
      <c r="CY31" s="67">
        <f t="shared" ref="CY31:CY38" si="63">IF(CX31=0,0,IF(CY$2&gt;$D31,0,CX31+1))</f>
        <v>7</v>
      </c>
      <c r="CZ31" s="67">
        <f t="shared" ref="CZ31:CZ38" si="64">IF(CY31=0,0,IF(CZ$2&gt;$D31,0,CY31+1))</f>
        <v>8</v>
      </c>
      <c r="DA31" s="67">
        <f t="shared" ref="DA31:DA38" si="65">IF(CZ31=0,0,IF(DA$2&gt;$D31,0,CZ31+1))</f>
        <v>9</v>
      </c>
      <c r="DB31" s="67">
        <f t="shared" ref="DB31:DB38" si="66">IF(DA31=0,0,IF(DB$2&gt;$D31,0,DA31+1))</f>
        <v>10</v>
      </c>
      <c r="DC31" s="67">
        <f t="shared" ref="DC31:DC38" si="67">IF(DB31=0,0,IF(DC$2&gt;$D31,0,DB31+1))</f>
        <v>11</v>
      </c>
      <c r="DD31" s="67">
        <f t="shared" ref="DD31:DD38" si="68">IF(DC31=0,0,IF(DD$2&gt;$D31,0,DC31+1))</f>
        <v>12</v>
      </c>
      <c r="DE31" s="67">
        <f t="shared" ref="DE31:DE38" si="69">IF(DD31=0,0,IF(DE$2&gt;$D31,0,DD31+1))</f>
        <v>13</v>
      </c>
      <c r="DF31" s="67">
        <f t="shared" ref="DF31:DF38" si="70">IF(DE31=0,0,IF(DF$2&gt;$D31,0,DE31+1))</f>
        <v>14</v>
      </c>
      <c r="DG31" s="67">
        <f t="shared" ref="DG31:DG38" si="71">IF(DF31=0,0,IF(DG$2&gt;$D31,0,DF31+1))</f>
        <v>15</v>
      </c>
      <c r="DH31" s="67">
        <f t="shared" ref="DH31:DH38" si="72">IF(DG31=0,0,IF(DH$2&gt;$D31,0,DG31+1))</f>
        <v>16</v>
      </c>
      <c r="DI31" s="67">
        <f t="shared" ref="DI31:DI38" si="73">IF(DH31=0,0,IF(DI$2&gt;$D31,0,DH31+1))</f>
        <v>17</v>
      </c>
      <c r="DJ31" s="67">
        <f t="shared" ref="DJ31:DJ38" si="74">IF(DI31=0,0,IF(DJ$2&gt;$D31,0,DI31+1))</f>
        <v>18</v>
      </c>
      <c r="DK31" s="67">
        <f t="shared" ref="DK31:DK38" si="75">IF(DJ31=0,0,IF(DK$2&gt;$D31,0,DJ31+1))</f>
        <v>19</v>
      </c>
      <c r="DL31" s="67">
        <f t="shared" ref="DL31:DL38" si="76">IF(DK31=0,0,IF(DL$2&gt;$D31,0,DK31+1))</f>
        <v>20</v>
      </c>
      <c r="DM31" s="67">
        <f t="shared" ref="DM31:DM38" si="77">IF(DL31=0,0,IF(DM$2&gt;$D31,0,DL31+1))</f>
        <v>21</v>
      </c>
      <c r="DN31" s="67">
        <f t="shared" ref="DN31:DN38" si="78">IF(DM31=0,0,IF(DN$2&gt;$D31,0,DM31+1))</f>
        <v>22</v>
      </c>
      <c r="DO31" s="67">
        <f t="shared" ref="DO31:DO38" si="79">IF(DN31=0,0,IF(DO$2&gt;$D31,0,DN31+1))</f>
        <v>23</v>
      </c>
      <c r="DP31" s="67">
        <f t="shared" ref="DP31:DP38" si="80">IF(DO31=0,0,IF(DP$2&gt;$D31,0,DO31+1))</f>
        <v>24</v>
      </c>
      <c r="DQ31" s="67">
        <f t="shared" ref="DQ31:DQ38" si="81">IF(DP31=0,0,IF(DQ$2&gt;$D31,0,DP31+1))</f>
        <v>25</v>
      </c>
      <c r="DR31" s="67">
        <f t="shared" ref="DR31:DR38" si="82">IF(DQ31=0,0,IF(DR$2&gt;$D31,0,DQ31+1))</f>
        <v>26</v>
      </c>
      <c r="DS31" s="67">
        <f t="shared" ref="DS31:DS38" si="83">IF(DR31=0,0,IF(DS$2&gt;$D31,0,DR31+1))</f>
        <v>27</v>
      </c>
      <c r="DT31" s="67">
        <f t="shared" ref="DT31:DT38" si="84">IF(DS31=0,0,IF(DT$2&gt;$D31,0,DS31+1))</f>
        <v>28</v>
      </c>
      <c r="DU31" s="67">
        <f t="shared" ref="DU31:DU38" si="85">IF(DT31=0,0,IF(DU$2&gt;$D31,0,DT31+1))</f>
        <v>29</v>
      </c>
      <c r="DV31" s="67">
        <f t="shared" ref="DV31:DV38" si="86">IF(DU31=0,0,IF(DV$2&gt;$D31,0,DU31+1))</f>
        <v>30</v>
      </c>
      <c r="DW31" s="67">
        <f t="shared" ref="DW31:DW38" si="87">IF(DV31=0,0,IF(DW$2&gt;$D31,0,DV31+1))</f>
        <v>31</v>
      </c>
      <c r="DX31" s="68">
        <f t="shared" ref="DX31:DX38" si="88">IF(DW31=0,0,IF(DX$2&gt;$D31,0,DW31+1))</f>
        <v>32</v>
      </c>
    </row>
    <row r="32" spans="1:128" ht="33" x14ac:dyDescent="0.45">
      <c r="A32" s="59">
        <f>Investície!A32</f>
        <v>30</v>
      </c>
      <c r="B32" s="60" t="str">
        <f>Investície!B32</f>
        <v>MHTH, a.s. - závod Martin</v>
      </c>
      <c r="C32" s="60" t="str">
        <f>Investície!C32</f>
        <v>Rekonštrukcia a modernizácia rozvodov centrálneho zásobovania teplom v meste Martin V. etapa</v>
      </c>
      <c r="D32" s="61">
        <f>INDEX(Data!$M:$M,MATCH('komunálny odpad'!A32,Data!$A:$A,0))</f>
        <v>30</v>
      </c>
      <c r="E32" s="61" t="str">
        <f>INDEX(Data!$J:$J,MATCH('komunálny odpad'!A32,Data!$A:$A,0))</f>
        <v>2025-2026</v>
      </c>
      <c r="F32" s="63">
        <f>INDEX(Data!$W:$W,MATCH('komunálny odpad'!A32,Data!$A:$A,0))</f>
        <v>0</v>
      </c>
      <c r="G32" s="62">
        <f>$F32*Vychodiská!$C$43</f>
        <v>0</v>
      </c>
      <c r="H32" s="62">
        <f>$F32*Vychodiská!$C$43</f>
        <v>0</v>
      </c>
      <c r="I32" s="62">
        <f>$F32*Vychodiská!$C$43</f>
        <v>0</v>
      </c>
      <c r="J32" s="62">
        <f>$F32*Vychodiská!$C$43</f>
        <v>0</v>
      </c>
      <c r="K32" s="62">
        <f>$F32*Vychodiská!$C$43</f>
        <v>0</v>
      </c>
      <c r="L32" s="62">
        <f>$F32*Vychodiská!$C$43</f>
        <v>0</v>
      </c>
      <c r="M32" s="62">
        <f>$F32*Vychodiská!$C$43</f>
        <v>0</v>
      </c>
      <c r="N32" s="62">
        <f>$F32*Vychodiská!$C$43</f>
        <v>0</v>
      </c>
      <c r="O32" s="62">
        <f>$F32*Vychodiská!$C$43</f>
        <v>0</v>
      </c>
      <c r="P32" s="62">
        <f>$F32*Vychodiská!$C$43</f>
        <v>0</v>
      </c>
      <c r="Q32" s="62">
        <f>$F32*Vychodiská!$C$43</f>
        <v>0</v>
      </c>
      <c r="R32" s="62">
        <f>$F32*Vychodiská!$C$43</f>
        <v>0</v>
      </c>
      <c r="S32" s="62">
        <f>$F32*Vychodiská!$C$43</f>
        <v>0</v>
      </c>
      <c r="T32" s="62">
        <f>$F32*Vychodiská!$C$43</f>
        <v>0</v>
      </c>
      <c r="U32" s="62">
        <f>$F32*Vychodiská!$C$43</f>
        <v>0</v>
      </c>
      <c r="V32" s="62">
        <f>$F32*Vychodiská!$C$43</f>
        <v>0</v>
      </c>
      <c r="W32" s="62">
        <f>$F32*Vychodiská!$C$43</f>
        <v>0</v>
      </c>
      <c r="X32" s="62">
        <f>$F32*Vychodiská!$C$43</f>
        <v>0</v>
      </c>
      <c r="Y32" s="62">
        <f>$F32*Vychodiská!$C$43</f>
        <v>0</v>
      </c>
      <c r="Z32" s="62">
        <f>$F32*Vychodiská!$C$43</f>
        <v>0</v>
      </c>
      <c r="AA32" s="62">
        <f>$F32*Vychodiská!$C$43</f>
        <v>0</v>
      </c>
      <c r="AB32" s="62">
        <f>$F32*Vychodiská!$C$43</f>
        <v>0</v>
      </c>
      <c r="AC32" s="62">
        <f>$F32*Vychodiská!$C$43</f>
        <v>0</v>
      </c>
      <c r="AD32" s="62">
        <f>$F32*Vychodiská!$C$43</f>
        <v>0</v>
      </c>
      <c r="AE32" s="62">
        <f>$F32*Vychodiská!$C$43</f>
        <v>0</v>
      </c>
      <c r="AF32" s="62">
        <f>$F32*Vychodiská!$C$43</f>
        <v>0</v>
      </c>
      <c r="AG32" s="62">
        <f>$F32*Vychodiská!$C$43</f>
        <v>0</v>
      </c>
      <c r="AH32" s="62">
        <f>$F32*Vychodiská!$C$43</f>
        <v>0</v>
      </c>
      <c r="AI32" s="62">
        <f>$F32*Vychodiská!$C$43</f>
        <v>0</v>
      </c>
      <c r="AJ32" s="63">
        <f>$F32*Vychodiská!$C$43</f>
        <v>0</v>
      </c>
      <c r="AK32" s="62">
        <f t="shared" si="57"/>
        <v>0</v>
      </c>
      <c r="AL32" s="62">
        <f>SUM($G32:H32)</f>
        <v>0</v>
      </c>
      <c r="AM32" s="62">
        <f>SUM($G32:I32)</f>
        <v>0</v>
      </c>
      <c r="AN32" s="62">
        <f>SUM($G32:J32)</f>
        <v>0</v>
      </c>
      <c r="AO32" s="62">
        <f>SUM($G32:K32)</f>
        <v>0</v>
      </c>
      <c r="AP32" s="62">
        <f>SUM($G32:L32)</f>
        <v>0</v>
      </c>
      <c r="AQ32" s="62">
        <f>SUM($G32:M32)</f>
        <v>0</v>
      </c>
      <c r="AR32" s="62">
        <f>SUM($G32:N32)</f>
        <v>0</v>
      </c>
      <c r="AS32" s="62">
        <f>SUM($G32:O32)</f>
        <v>0</v>
      </c>
      <c r="AT32" s="62">
        <f>SUM($G32:P32)</f>
        <v>0</v>
      </c>
      <c r="AU32" s="62">
        <f>SUM($G32:Q32)</f>
        <v>0</v>
      </c>
      <c r="AV32" s="62">
        <f>SUM($G32:R32)</f>
        <v>0</v>
      </c>
      <c r="AW32" s="62">
        <f>SUM($G32:S32)</f>
        <v>0</v>
      </c>
      <c r="AX32" s="62">
        <f>SUM($G32:T32)</f>
        <v>0</v>
      </c>
      <c r="AY32" s="62">
        <f>SUM($G32:U32)</f>
        <v>0</v>
      </c>
      <c r="AZ32" s="62">
        <f>SUM($G32:V32)</f>
        <v>0</v>
      </c>
      <c r="BA32" s="62">
        <f>SUM($G32:W32)</f>
        <v>0</v>
      </c>
      <c r="BB32" s="62">
        <f>SUM($G32:X32)</f>
        <v>0</v>
      </c>
      <c r="BC32" s="62">
        <f>SUM($G32:Y32)</f>
        <v>0</v>
      </c>
      <c r="BD32" s="62">
        <f>SUM($G32:Z32)</f>
        <v>0</v>
      </c>
      <c r="BE32" s="62">
        <f>SUM($G32:AA32)</f>
        <v>0</v>
      </c>
      <c r="BF32" s="62">
        <f>SUM($G32:AB32)</f>
        <v>0</v>
      </c>
      <c r="BG32" s="62">
        <f>SUM($G32:AC32)</f>
        <v>0</v>
      </c>
      <c r="BH32" s="62">
        <f>SUM($G32:AD32)</f>
        <v>0</v>
      </c>
      <c r="BI32" s="62">
        <f>SUM($G32:AE32)</f>
        <v>0</v>
      </c>
      <c r="BJ32" s="62">
        <f>SUM($G32:AF32)</f>
        <v>0</v>
      </c>
      <c r="BK32" s="62">
        <f>SUM($G32:AG32)</f>
        <v>0</v>
      </c>
      <c r="BL32" s="62">
        <f>SUM($G32:AH32)</f>
        <v>0</v>
      </c>
      <c r="BM32" s="62">
        <f>SUM($G32:AI32)</f>
        <v>0</v>
      </c>
      <c r="BN32" s="63">
        <f>SUM($G32:AJ32)</f>
        <v>0</v>
      </c>
      <c r="BO32" s="65">
        <f>IF(CU32=0,0,G32/(1+Vychodiská!$C$178)^'komunálny odpad'!CU32)</f>
        <v>0</v>
      </c>
      <c r="BP32" s="62">
        <f>IF(CV32=0,0,H32/(1+Vychodiská!$C$178)^'komunálny odpad'!CV32)</f>
        <v>0</v>
      </c>
      <c r="BQ32" s="62">
        <f>IF(CW32=0,0,I32/(1+Vychodiská!$C$178)^'komunálny odpad'!CW32)</f>
        <v>0</v>
      </c>
      <c r="BR32" s="62">
        <f>IF(CX32=0,0,J32/(1+Vychodiská!$C$178)^'komunálny odpad'!CX32)</f>
        <v>0</v>
      </c>
      <c r="BS32" s="62">
        <f>IF(CY32=0,0,K32/(1+Vychodiská!$C$178)^'komunálny odpad'!CY32)</f>
        <v>0</v>
      </c>
      <c r="BT32" s="62">
        <f>IF(CZ32=0,0,L32/(1+Vychodiská!$C$178)^'komunálny odpad'!CZ32)</f>
        <v>0</v>
      </c>
      <c r="BU32" s="62">
        <f>IF(DA32=0,0,M32/(1+Vychodiská!$C$178)^'komunálny odpad'!DA32)</f>
        <v>0</v>
      </c>
      <c r="BV32" s="62">
        <f>IF(DB32=0,0,N32/(1+Vychodiská!$C$178)^'komunálny odpad'!DB32)</f>
        <v>0</v>
      </c>
      <c r="BW32" s="62">
        <f>IF(DC32=0,0,O32/(1+Vychodiská!$C$178)^'komunálny odpad'!DC32)</f>
        <v>0</v>
      </c>
      <c r="BX32" s="62">
        <f>IF(DD32=0,0,P32/(1+Vychodiská!$C$178)^'komunálny odpad'!DD32)</f>
        <v>0</v>
      </c>
      <c r="BY32" s="62">
        <f>IF(DE32=0,0,Q32/(1+Vychodiská!$C$178)^'komunálny odpad'!DE32)</f>
        <v>0</v>
      </c>
      <c r="BZ32" s="62">
        <f>IF(DF32=0,0,R32/(1+Vychodiská!$C$178)^'komunálny odpad'!DF32)</f>
        <v>0</v>
      </c>
      <c r="CA32" s="62">
        <f>IF(DG32=0,0,S32/(1+Vychodiská!$C$178)^'komunálny odpad'!DG32)</f>
        <v>0</v>
      </c>
      <c r="CB32" s="62">
        <f>IF(DH32=0,0,T32/(1+Vychodiská!$C$178)^'komunálny odpad'!DH32)</f>
        <v>0</v>
      </c>
      <c r="CC32" s="62">
        <f>IF(DI32=0,0,U32/(1+Vychodiská!$C$178)^'komunálny odpad'!DI32)</f>
        <v>0</v>
      </c>
      <c r="CD32" s="62">
        <f>IF(DJ32=0,0,V32/(1+Vychodiská!$C$178)^'komunálny odpad'!DJ32)</f>
        <v>0</v>
      </c>
      <c r="CE32" s="62">
        <f>IF(DK32=0,0,W32/(1+Vychodiská!$C$178)^'komunálny odpad'!DK32)</f>
        <v>0</v>
      </c>
      <c r="CF32" s="62">
        <f>IF(DL32=0,0,X32/(1+Vychodiská!$C$178)^'komunálny odpad'!DL32)</f>
        <v>0</v>
      </c>
      <c r="CG32" s="62">
        <f>IF(DM32=0,0,Y32/(1+Vychodiská!$C$178)^'komunálny odpad'!DM32)</f>
        <v>0</v>
      </c>
      <c r="CH32" s="62">
        <f>IF(DN32=0,0,Z32/(1+Vychodiská!$C$178)^'komunálny odpad'!DN32)</f>
        <v>0</v>
      </c>
      <c r="CI32" s="62">
        <f>IF(DO32=0,0,AA32/(1+Vychodiská!$C$178)^'komunálny odpad'!DO32)</f>
        <v>0</v>
      </c>
      <c r="CJ32" s="62">
        <f>IF(DP32=0,0,AB32/(1+Vychodiská!$C$178)^'komunálny odpad'!DP32)</f>
        <v>0</v>
      </c>
      <c r="CK32" s="62">
        <f>IF(DQ32=0,0,AC32/(1+Vychodiská!$C$178)^'komunálny odpad'!DQ32)</f>
        <v>0</v>
      </c>
      <c r="CL32" s="62">
        <f>IF(DR32=0,0,AD32/(1+Vychodiská!$C$178)^'komunálny odpad'!DR32)</f>
        <v>0</v>
      </c>
      <c r="CM32" s="62">
        <f>IF(DS32=0,0,AE32/(1+Vychodiská!$C$178)^'komunálny odpad'!DS32)</f>
        <v>0</v>
      </c>
      <c r="CN32" s="62">
        <f>IF(DT32=0,0,AF32/(1+Vychodiská!$C$178)^'komunálny odpad'!DT32)</f>
        <v>0</v>
      </c>
      <c r="CO32" s="62">
        <f>IF(DU32=0,0,AG32/(1+Vychodiská!$C$178)^'komunálny odpad'!DU32)</f>
        <v>0</v>
      </c>
      <c r="CP32" s="62">
        <f>IF(DV32=0,0,AH32/(1+Vychodiská!$C$178)^'komunálny odpad'!DV32)</f>
        <v>0</v>
      </c>
      <c r="CQ32" s="62">
        <f>IF(DW32=0,0,AI32/(1+Vychodiská!$C$178)^'komunálny odpad'!DW32)</f>
        <v>0</v>
      </c>
      <c r="CR32" s="63">
        <f>IF(DX32=0,0,AJ32/(1+Vychodiská!$C$178)^'komunálny odpad'!DX32)</f>
        <v>0</v>
      </c>
      <c r="CS32" s="66">
        <f t="shared" si="58"/>
        <v>0</v>
      </c>
      <c r="CU32" s="67">
        <f t="shared" si="59"/>
        <v>3</v>
      </c>
      <c r="CV32" s="67">
        <f t="shared" si="60"/>
        <v>4</v>
      </c>
      <c r="CW32" s="67">
        <f t="shared" si="61"/>
        <v>5</v>
      </c>
      <c r="CX32" s="67">
        <f t="shared" si="62"/>
        <v>6</v>
      </c>
      <c r="CY32" s="67">
        <f t="shared" si="63"/>
        <v>7</v>
      </c>
      <c r="CZ32" s="67">
        <f t="shared" si="64"/>
        <v>8</v>
      </c>
      <c r="DA32" s="67">
        <f t="shared" si="65"/>
        <v>9</v>
      </c>
      <c r="DB32" s="67">
        <f t="shared" si="66"/>
        <v>10</v>
      </c>
      <c r="DC32" s="67">
        <f t="shared" si="67"/>
        <v>11</v>
      </c>
      <c r="DD32" s="67">
        <f t="shared" si="68"/>
        <v>12</v>
      </c>
      <c r="DE32" s="67">
        <f t="shared" si="69"/>
        <v>13</v>
      </c>
      <c r="DF32" s="67">
        <f t="shared" si="70"/>
        <v>14</v>
      </c>
      <c r="DG32" s="67">
        <f t="shared" si="71"/>
        <v>15</v>
      </c>
      <c r="DH32" s="67">
        <f t="shared" si="72"/>
        <v>16</v>
      </c>
      <c r="DI32" s="67">
        <f t="shared" si="73"/>
        <v>17</v>
      </c>
      <c r="DJ32" s="67">
        <f t="shared" si="74"/>
        <v>18</v>
      </c>
      <c r="DK32" s="67">
        <f t="shared" si="75"/>
        <v>19</v>
      </c>
      <c r="DL32" s="67">
        <f t="shared" si="76"/>
        <v>20</v>
      </c>
      <c r="DM32" s="67">
        <f t="shared" si="77"/>
        <v>21</v>
      </c>
      <c r="DN32" s="67">
        <f t="shared" si="78"/>
        <v>22</v>
      </c>
      <c r="DO32" s="67">
        <f t="shared" si="79"/>
        <v>23</v>
      </c>
      <c r="DP32" s="67">
        <f t="shared" si="80"/>
        <v>24</v>
      </c>
      <c r="DQ32" s="67">
        <f t="shared" si="81"/>
        <v>25</v>
      </c>
      <c r="DR32" s="67">
        <f t="shared" si="82"/>
        <v>26</v>
      </c>
      <c r="DS32" s="67">
        <f t="shared" si="83"/>
        <v>27</v>
      </c>
      <c r="DT32" s="67">
        <f t="shared" si="84"/>
        <v>28</v>
      </c>
      <c r="DU32" s="67">
        <f t="shared" si="85"/>
        <v>29</v>
      </c>
      <c r="DV32" s="67">
        <f t="shared" si="86"/>
        <v>30</v>
      </c>
      <c r="DW32" s="67">
        <f t="shared" si="87"/>
        <v>31</v>
      </c>
      <c r="DX32" s="68">
        <f t="shared" si="88"/>
        <v>32</v>
      </c>
    </row>
    <row r="33" spans="1:128" ht="33" x14ac:dyDescent="0.45">
      <c r="A33" s="59">
        <f>Investície!A33</f>
        <v>31</v>
      </c>
      <c r="B33" s="60" t="str">
        <f>Investície!B33</f>
        <v>MHTH, a.s. - závod Martin</v>
      </c>
      <c r="C33" s="60" t="str">
        <f>Investície!C33</f>
        <v>Nová automatizovaná CHÚV</v>
      </c>
      <c r="D33" s="61">
        <f>INDEX(Data!$M:$M,MATCH('komunálny odpad'!A33,Data!$A:$A,0))</f>
        <v>30</v>
      </c>
      <c r="E33" s="61" t="str">
        <f>INDEX(Data!$J:$J,MATCH('komunálny odpad'!A33,Data!$A:$A,0))</f>
        <v>2026-2027</v>
      </c>
      <c r="F33" s="63">
        <f>INDEX(Data!$W:$W,MATCH('komunálny odpad'!A33,Data!$A:$A,0))</f>
        <v>0</v>
      </c>
      <c r="G33" s="62">
        <f>$F33*Vychodiská!$C$43</f>
        <v>0</v>
      </c>
      <c r="H33" s="62">
        <f>$F33*Vychodiská!$C$43</f>
        <v>0</v>
      </c>
      <c r="I33" s="62">
        <f>$F33*Vychodiská!$C$43</f>
        <v>0</v>
      </c>
      <c r="J33" s="62">
        <f>$F33*Vychodiská!$C$43</f>
        <v>0</v>
      </c>
      <c r="K33" s="62">
        <f>$F33*Vychodiská!$C$43</f>
        <v>0</v>
      </c>
      <c r="L33" s="62">
        <f>$F33*Vychodiská!$C$43</f>
        <v>0</v>
      </c>
      <c r="M33" s="62">
        <f>$F33*Vychodiská!$C$43</f>
        <v>0</v>
      </c>
      <c r="N33" s="62">
        <f>$F33*Vychodiská!$C$43</f>
        <v>0</v>
      </c>
      <c r="O33" s="62">
        <f>$F33*Vychodiská!$C$43</f>
        <v>0</v>
      </c>
      <c r="P33" s="62">
        <f>$F33*Vychodiská!$C$43</f>
        <v>0</v>
      </c>
      <c r="Q33" s="62">
        <f>$F33*Vychodiská!$C$43</f>
        <v>0</v>
      </c>
      <c r="R33" s="62">
        <f>$F33*Vychodiská!$C$43</f>
        <v>0</v>
      </c>
      <c r="S33" s="62">
        <f>$F33*Vychodiská!$C$43</f>
        <v>0</v>
      </c>
      <c r="T33" s="62">
        <f>$F33*Vychodiská!$C$43</f>
        <v>0</v>
      </c>
      <c r="U33" s="62">
        <f>$F33*Vychodiská!$C$43</f>
        <v>0</v>
      </c>
      <c r="V33" s="62">
        <f>$F33*Vychodiská!$C$43</f>
        <v>0</v>
      </c>
      <c r="W33" s="62">
        <f>$F33*Vychodiská!$C$43</f>
        <v>0</v>
      </c>
      <c r="X33" s="62">
        <f>$F33*Vychodiská!$C$43</f>
        <v>0</v>
      </c>
      <c r="Y33" s="62">
        <f>$F33*Vychodiská!$C$43</f>
        <v>0</v>
      </c>
      <c r="Z33" s="62">
        <f>$F33*Vychodiská!$C$43</f>
        <v>0</v>
      </c>
      <c r="AA33" s="62">
        <f>$F33*Vychodiská!$C$43</f>
        <v>0</v>
      </c>
      <c r="AB33" s="62">
        <f>$F33*Vychodiská!$C$43</f>
        <v>0</v>
      </c>
      <c r="AC33" s="62">
        <f>$F33*Vychodiská!$C$43</f>
        <v>0</v>
      </c>
      <c r="AD33" s="62">
        <f>$F33*Vychodiská!$C$43</f>
        <v>0</v>
      </c>
      <c r="AE33" s="62">
        <f>$F33*Vychodiská!$C$43</f>
        <v>0</v>
      </c>
      <c r="AF33" s="62">
        <f>$F33*Vychodiská!$C$43</f>
        <v>0</v>
      </c>
      <c r="AG33" s="62">
        <f>$F33*Vychodiská!$C$43</f>
        <v>0</v>
      </c>
      <c r="AH33" s="62">
        <f>$F33*Vychodiská!$C$43</f>
        <v>0</v>
      </c>
      <c r="AI33" s="62">
        <f>$F33*Vychodiská!$C$43</f>
        <v>0</v>
      </c>
      <c r="AJ33" s="63">
        <f>$F33*Vychodiská!$C$43</f>
        <v>0</v>
      </c>
      <c r="AK33" s="62">
        <f t="shared" si="57"/>
        <v>0</v>
      </c>
      <c r="AL33" s="62">
        <f>SUM($G33:H33)</f>
        <v>0</v>
      </c>
      <c r="AM33" s="62">
        <f>SUM($G33:I33)</f>
        <v>0</v>
      </c>
      <c r="AN33" s="62">
        <f>SUM($G33:J33)</f>
        <v>0</v>
      </c>
      <c r="AO33" s="62">
        <f>SUM($G33:K33)</f>
        <v>0</v>
      </c>
      <c r="AP33" s="62">
        <f>SUM($G33:L33)</f>
        <v>0</v>
      </c>
      <c r="AQ33" s="62">
        <f>SUM($G33:M33)</f>
        <v>0</v>
      </c>
      <c r="AR33" s="62">
        <f>SUM($G33:N33)</f>
        <v>0</v>
      </c>
      <c r="AS33" s="62">
        <f>SUM($G33:O33)</f>
        <v>0</v>
      </c>
      <c r="AT33" s="62">
        <f>SUM($G33:P33)</f>
        <v>0</v>
      </c>
      <c r="AU33" s="62">
        <f>SUM($G33:Q33)</f>
        <v>0</v>
      </c>
      <c r="AV33" s="62">
        <f>SUM($G33:R33)</f>
        <v>0</v>
      </c>
      <c r="AW33" s="62">
        <f>SUM($G33:S33)</f>
        <v>0</v>
      </c>
      <c r="AX33" s="62">
        <f>SUM($G33:T33)</f>
        <v>0</v>
      </c>
      <c r="AY33" s="62">
        <f>SUM($G33:U33)</f>
        <v>0</v>
      </c>
      <c r="AZ33" s="62">
        <f>SUM($G33:V33)</f>
        <v>0</v>
      </c>
      <c r="BA33" s="62">
        <f>SUM($G33:W33)</f>
        <v>0</v>
      </c>
      <c r="BB33" s="62">
        <f>SUM($G33:X33)</f>
        <v>0</v>
      </c>
      <c r="BC33" s="62">
        <f>SUM($G33:Y33)</f>
        <v>0</v>
      </c>
      <c r="BD33" s="62">
        <f>SUM($G33:Z33)</f>
        <v>0</v>
      </c>
      <c r="BE33" s="62">
        <f>SUM($G33:AA33)</f>
        <v>0</v>
      </c>
      <c r="BF33" s="62">
        <f>SUM($G33:AB33)</f>
        <v>0</v>
      </c>
      <c r="BG33" s="62">
        <f>SUM($G33:AC33)</f>
        <v>0</v>
      </c>
      <c r="BH33" s="62">
        <f>SUM($G33:AD33)</f>
        <v>0</v>
      </c>
      <c r="BI33" s="62">
        <f>SUM($G33:AE33)</f>
        <v>0</v>
      </c>
      <c r="BJ33" s="62">
        <f>SUM($G33:AF33)</f>
        <v>0</v>
      </c>
      <c r="BK33" s="62">
        <f>SUM($G33:AG33)</f>
        <v>0</v>
      </c>
      <c r="BL33" s="62">
        <f>SUM($G33:AH33)</f>
        <v>0</v>
      </c>
      <c r="BM33" s="62">
        <f>SUM($G33:AI33)</f>
        <v>0</v>
      </c>
      <c r="BN33" s="63">
        <f>SUM($G33:AJ33)</f>
        <v>0</v>
      </c>
      <c r="BO33" s="65">
        <f>IF(CU33=0,0,G33/(1+Vychodiská!$C$178)^'komunálny odpad'!CU33)</f>
        <v>0</v>
      </c>
      <c r="BP33" s="62">
        <f>IF(CV33=0,0,H33/(1+Vychodiská!$C$178)^'komunálny odpad'!CV33)</f>
        <v>0</v>
      </c>
      <c r="BQ33" s="62">
        <f>IF(CW33=0,0,I33/(1+Vychodiská!$C$178)^'komunálny odpad'!CW33)</f>
        <v>0</v>
      </c>
      <c r="BR33" s="62">
        <f>IF(CX33=0,0,J33/(1+Vychodiská!$C$178)^'komunálny odpad'!CX33)</f>
        <v>0</v>
      </c>
      <c r="BS33" s="62">
        <f>IF(CY33=0,0,K33/(1+Vychodiská!$C$178)^'komunálny odpad'!CY33)</f>
        <v>0</v>
      </c>
      <c r="BT33" s="62">
        <f>IF(CZ33=0,0,L33/(1+Vychodiská!$C$178)^'komunálny odpad'!CZ33)</f>
        <v>0</v>
      </c>
      <c r="BU33" s="62">
        <f>IF(DA33=0,0,M33/(1+Vychodiská!$C$178)^'komunálny odpad'!DA33)</f>
        <v>0</v>
      </c>
      <c r="BV33" s="62">
        <f>IF(DB33=0,0,N33/(1+Vychodiská!$C$178)^'komunálny odpad'!DB33)</f>
        <v>0</v>
      </c>
      <c r="BW33" s="62">
        <f>IF(DC33=0,0,O33/(1+Vychodiská!$C$178)^'komunálny odpad'!DC33)</f>
        <v>0</v>
      </c>
      <c r="BX33" s="62">
        <f>IF(DD33=0,0,P33/(1+Vychodiská!$C$178)^'komunálny odpad'!DD33)</f>
        <v>0</v>
      </c>
      <c r="BY33" s="62">
        <f>IF(DE33=0,0,Q33/(1+Vychodiská!$C$178)^'komunálny odpad'!DE33)</f>
        <v>0</v>
      </c>
      <c r="BZ33" s="62">
        <f>IF(DF33=0,0,R33/(1+Vychodiská!$C$178)^'komunálny odpad'!DF33)</f>
        <v>0</v>
      </c>
      <c r="CA33" s="62">
        <f>IF(DG33=0,0,S33/(1+Vychodiská!$C$178)^'komunálny odpad'!DG33)</f>
        <v>0</v>
      </c>
      <c r="CB33" s="62">
        <f>IF(DH33=0,0,T33/(1+Vychodiská!$C$178)^'komunálny odpad'!DH33)</f>
        <v>0</v>
      </c>
      <c r="CC33" s="62">
        <f>IF(DI33=0,0,U33/(1+Vychodiská!$C$178)^'komunálny odpad'!DI33)</f>
        <v>0</v>
      </c>
      <c r="CD33" s="62">
        <f>IF(DJ33=0,0,V33/(1+Vychodiská!$C$178)^'komunálny odpad'!DJ33)</f>
        <v>0</v>
      </c>
      <c r="CE33" s="62">
        <f>IF(DK33=0,0,W33/(1+Vychodiská!$C$178)^'komunálny odpad'!DK33)</f>
        <v>0</v>
      </c>
      <c r="CF33" s="62">
        <f>IF(DL33=0,0,X33/(1+Vychodiská!$C$178)^'komunálny odpad'!DL33)</f>
        <v>0</v>
      </c>
      <c r="CG33" s="62">
        <f>IF(DM33=0,0,Y33/(1+Vychodiská!$C$178)^'komunálny odpad'!DM33)</f>
        <v>0</v>
      </c>
      <c r="CH33" s="62">
        <f>IF(DN33=0,0,Z33/(1+Vychodiská!$C$178)^'komunálny odpad'!DN33)</f>
        <v>0</v>
      </c>
      <c r="CI33" s="62">
        <f>IF(DO33=0,0,AA33/(1+Vychodiská!$C$178)^'komunálny odpad'!DO33)</f>
        <v>0</v>
      </c>
      <c r="CJ33" s="62">
        <f>IF(DP33=0,0,AB33/(1+Vychodiská!$C$178)^'komunálny odpad'!DP33)</f>
        <v>0</v>
      </c>
      <c r="CK33" s="62">
        <f>IF(DQ33=0,0,AC33/(1+Vychodiská!$C$178)^'komunálny odpad'!DQ33)</f>
        <v>0</v>
      </c>
      <c r="CL33" s="62">
        <f>IF(DR33=0,0,AD33/(1+Vychodiská!$C$178)^'komunálny odpad'!DR33)</f>
        <v>0</v>
      </c>
      <c r="CM33" s="62">
        <f>IF(DS33=0,0,AE33/(1+Vychodiská!$C$178)^'komunálny odpad'!DS33)</f>
        <v>0</v>
      </c>
      <c r="CN33" s="62">
        <f>IF(DT33=0,0,AF33/(1+Vychodiská!$C$178)^'komunálny odpad'!DT33)</f>
        <v>0</v>
      </c>
      <c r="CO33" s="62">
        <f>IF(DU33=0,0,AG33/(1+Vychodiská!$C$178)^'komunálny odpad'!DU33)</f>
        <v>0</v>
      </c>
      <c r="CP33" s="62">
        <f>IF(DV33=0,0,AH33/(1+Vychodiská!$C$178)^'komunálny odpad'!DV33)</f>
        <v>0</v>
      </c>
      <c r="CQ33" s="62">
        <f>IF(DW33=0,0,AI33/(1+Vychodiská!$C$178)^'komunálny odpad'!DW33)</f>
        <v>0</v>
      </c>
      <c r="CR33" s="63">
        <f>IF(DX33=0,0,AJ33/(1+Vychodiská!$C$178)^'komunálny odpad'!DX33)</f>
        <v>0</v>
      </c>
      <c r="CS33" s="66">
        <f t="shared" si="58"/>
        <v>0</v>
      </c>
      <c r="CU33" s="67">
        <f t="shared" si="59"/>
        <v>3</v>
      </c>
      <c r="CV33" s="67">
        <f t="shared" si="60"/>
        <v>4</v>
      </c>
      <c r="CW33" s="67">
        <f t="shared" si="61"/>
        <v>5</v>
      </c>
      <c r="CX33" s="67">
        <f t="shared" si="62"/>
        <v>6</v>
      </c>
      <c r="CY33" s="67">
        <f t="shared" si="63"/>
        <v>7</v>
      </c>
      <c r="CZ33" s="67">
        <f t="shared" si="64"/>
        <v>8</v>
      </c>
      <c r="DA33" s="67">
        <f t="shared" si="65"/>
        <v>9</v>
      </c>
      <c r="DB33" s="67">
        <f t="shared" si="66"/>
        <v>10</v>
      </c>
      <c r="DC33" s="67">
        <f t="shared" si="67"/>
        <v>11</v>
      </c>
      <c r="DD33" s="67">
        <f t="shared" si="68"/>
        <v>12</v>
      </c>
      <c r="DE33" s="67">
        <f t="shared" si="69"/>
        <v>13</v>
      </c>
      <c r="DF33" s="67">
        <f t="shared" si="70"/>
        <v>14</v>
      </c>
      <c r="DG33" s="67">
        <f t="shared" si="71"/>
        <v>15</v>
      </c>
      <c r="DH33" s="67">
        <f t="shared" si="72"/>
        <v>16</v>
      </c>
      <c r="DI33" s="67">
        <f t="shared" si="73"/>
        <v>17</v>
      </c>
      <c r="DJ33" s="67">
        <f t="shared" si="74"/>
        <v>18</v>
      </c>
      <c r="DK33" s="67">
        <f t="shared" si="75"/>
        <v>19</v>
      </c>
      <c r="DL33" s="67">
        <f t="shared" si="76"/>
        <v>20</v>
      </c>
      <c r="DM33" s="67">
        <f t="shared" si="77"/>
        <v>21</v>
      </c>
      <c r="DN33" s="67">
        <f t="shared" si="78"/>
        <v>22</v>
      </c>
      <c r="DO33" s="67">
        <f t="shared" si="79"/>
        <v>23</v>
      </c>
      <c r="DP33" s="67">
        <f t="shared" si="80"/>
        <v>24</v>
      </c>
      <c r="DQ33" s="67">
        <f t="shared" si="81"/>
        <v>25</v>
      </c>
      <c r="DR33" s="67">
        <f t="shared" si="82"/>
        <v>26</v>
      </c>
      <c r="DS33" s="67">
        <f t="shared" si="83"/>
        <v>27</v>
      </c>
      <c r="DT33" s="67">
        <f t="shared" si="84"/>
        <v>28</v>
      </c>
      <c r="DU33" s="67">
        <f t="shared" si="85"/>
        <v>29</v>
      </c>
      <c r="DV33" s="67">
        <f t="shared" si="86"/>
        <v>30</v>
      </c>
      <c r="DW33" s="67">
        <f t="shared" si="87"/>
        <v>31</v>
      </c>
      <c r="DX33" s="68">
        <f t="shared" si="88"/>
        <v>32</v>
      </c>
    </row>
    <row r="34" spans="1:128" ht="33" x14ac:dyDescent="0.45">
      <c r="A34" s="59">
        <f>Investície!A34</f>
        <v>32</v>
      </c>
      <c r="B34" s="60" t="str">
        <f>Investície!B34</f>
        <v>MHTH, a.s. - závod Martin</v>
      </c>
      <c r="C34" s="60" t="str">
        <f>Investície!C34</f>
        <v>Suchý odber popolčeka</v>
      </c>
      <c r="D34" s="61">
        <f>INDEX(Data!$M:$M,MATCH('komunálny odpad'!A34,Data!$A:$A,0))</f>
        <v>30</v>
      </c>
      <c r="E34" s="61" t="str">
        <f>INDEX(Data!$J:$J,MATCH('komunálny odpad'!A34,Data!$A:$A,0))</f>
        <v>2025-2026</v>
      </c>
      <c r="F34" s="63">
        <f>INDEX(Data!$W:$W,MATCH('komunálny odpad'!A34,Data!$A:$A,0))</f>
        <v>0</v>
      </c>
      <c r="G34" s="62">
        <f>$F34*Vychodiská!$C$43</f>
        <v>0</v>
      </c>
      <c r="H34" s="62">
        <f>$F34*Vychodiská!$C$43</f>
        <v>0</v>
      </c>
      <c r="I34" s="62">
        <f>$F34*Vychodiská!$C$43</f>
        <v>0</v>
      </c>
      <c r="J34" s="62">
        <f>$F34*Vychodiská!$C$43</f>
        <v>0</v>
      </c>
      <c r="K34" s="62">
        <f>$F34*Vychodiská!$C$43</f>
        <v>0</v>
      </c>
      <c r="L34" s="62">
        <f>$F34*Vychodiská!$C$43</f>
        <v>0</v>
      </c>
      <c r="M34" s="62">
        <f>$F34*Vychodiská!$C$43</f>
        <v>0</v>
      </c>
      <c r="N34" s="62">
        <f>$F34*Vychodiská!$C$43</f>
        <v>0</v>
      </c>
      <c r="O34" s="62">
        <f>$F34*Vychodiská!$C$43</f>
        <v>0</v>
      </c>
      <c r="P34" s="62">
        <f>$F34*Vychodiská!$C$43</f>
        <v>0</v>
      </c>
      <c r="Q34" s="62">
        <f>$F34*Vychodiská!$C$43</f>
        <v>0</v>
      </c>
      <c r="R34" s="62">
        <f>$F34*Vychodiská!$C$43</f>
        <v>0</v>
      </c>
      <c r="S34" s="62">
        <f>$F34*Vychodiská!$C$43</f>
        <v>0</v>
      </c>
      <c r="T34" s="62">
        <f>$F34*Vychodiská!$C$43</f>
        <v>0</v>
      </c>
      <c r="U34" s="62">
        <f>$F34*Vychodiská!$C$43</f>
        <v>0</v>
      </c>
      <c r="V34" s="62">
        <f>$F34*Vychodiská!$C$43</f>
        <v>0</v>
      </c>
      <c r="W34" s="62">
        <f>$F34*Vychodiská!$C$43</f>
        <v>0</v>
      </c>
      <c r="X34" s="62">
        <f>$F34*Vychodiská!$C$43</f>
        <v>0</v>
      </c>
      <c r="Y34" s="62">
        <f>$F34*Vychodiská!$C$43</f>
        <v>0</v>
      </c>
      <c r="Z34" s="62">
        <f>$F34*Vychodiská!$C$43</f>
        <v>0</v>
      </c>
      <c r="AA34" s="62">
        <f>$F34*Vychodiská!$C$43</f>
        <v>0</v>
      </c>
      <c r="AB34" s="62">
        <f>$F34*Vychodiská!$C$43</f>
        <v>0</v>
      </c>
      <c r="AC34" s="62">
        <f>$F34*Vychodiská!$C$43</f>
        <v>0</v>
      </c>
      <c r="AD34" s="62">
        <f>$F34*Vychodiská!$C$43</f>
        <v>0</v>
      </c>
      <c r="AE34" s="62">
        <f>$F34*Vychodiská!$C$43</f>
        <v>0</v>
      </c>
      <c r="AF34" s="62">
        <f>$F34*Vychodiská!$C$43</f>
        <v>0</v>
      </c>
      <c r="AG34" s="62">
        <f>$F34*Vychodiská!$C$43</f>
        <v>0</v>
      </c>
      <c r="AH34" s="62">
        <f>$F34*Vychodiská!$C$43</f>
        <v>0</v>
      </c>
      <c r="AI34" s="62">
        <f>$F34*Vychodiská!$C$43</f>
        <v>0</v>
      </c>
      <c r="AJ34" s="63">
        <f>$F34*Vychodiská!$C$43</f>
        <v>0</v>
      </c>
      <c r="AK34" s="62">
        <f t="shared" si="57"/>
        <v>0</v>
      </c>
      <c r="AL34" s="62">
        <f>SUM($G34:H34)</f>
        <v>0</v>
      </c>
      <c r="AM34" s="62">
        <f>SUM($G34:I34)</f>
        <v>0</v>
      </c>
      <c r="AN34" s="62">
        <f>SUM($G34:J34)</f>
        <v>0</v>
      </c>
      <c r="AO34" s="62">
        <f>SUM($G34:K34)</f>
        <v>0</v>
      </c>
      <c r="AP34" s="62">
        <f>SUM($G34:L34)</f>
        <v>0</v>
      </c>
      <c r="AQ34" s="62">
        <f>SUM($G34:M34)</f>
        <v>0</v>
      </c>
      <c r="AR34" s="62">
        <f>SUM($G34:N34)</f>
        <v>0</v>
      </c>
      <c r="AS34" s="62">
        <f>SUM($G34:O34)</f>
        <v>0</v>
      </c>
      <c r="AT34" s="62">
        <f>SUM($G34:P34)</f>
        <v>0</v>
      </c>
      <c r="AU34" s="62">
        <f>SUM($G34:Q34)</f>
        <v>0</v>
      </c>
      <c r="AV34" s="62">
        <f>SUM($G34:R34)</f>
        <v>0</v>
      </c>
      <c r="AW34" s="62">
        <f>SUM($G34:S34)</f>
        <v>0</v>
      </c>
      <c r="AX34" s="62">
        <f>SUM($G34:T34)</f>
        <v>0</v>
      </c>
      <c r="AY34" s="62">
        <f>SUM($G34:U34)</f>
        <v>0</v>
      </c>
      <c r="AZ34" s="62">
        <f>SUM($G34:V34)</f>
        <v>0</v>
      </c>
      <c r="BA34" s="62">
        <f>SUM($G34:W34)</f>
        <v>0</v>
      </c>
      <c r="BB34" s="62">
        <f>SUM($G34:X34)</f>
        <v>0</v>
      </c>
      <c r="BC34" s="62">
        <f>SUM($G34:Y34)</f>
        <v>0</v>
      </c>
      <c r="BD34" s="62">
        <f>SUM($G34:Z34)</f>
        <v>0</v>
      </c>
      <c r="BE34" s="62">
        <f>SUM($G34:AA34)</f>
        <v>0</v>
      </c>
      <c r="BF34" s="62">
        <f>SUM($G34:AB34)</f>
        <v>0</v>
      </c>
      <c r="BG34" s="62">
        <f>SUM($G34:AC34)</f>
        <v>0</v>
      </c>
      <c r="BH34" s="62">
        <f>SUM($G34:AD34)</f>
        <v>0</v>
      </c>
      <c r="BI34" s="62">
        <f>SUM($G34:AE34)</f>
        <v>0</v>
      </c>
      <c r="BJ34" s="62">
        <f>SUM($G34:AF34)</f>
        <v>0</v>
      </c>
      <c r="BK34" s="62">
        <f>SUM($G34:AG34)</f>
        <v>0</v>
      </c>
      <c r="BL34" s="62">
        <f>SUM($G34:AH34)</f>
        <v>0</v>
      </c>
      <c r="BM34" s="62">
        <f>SUM($G34:AI34)</f>
        <v>0</v>
      </c>
      <c r="BN34" s="63">
        <f>SUM($G34:AJ34)</f>
        <v>0</v>
      </c>
      <c r="BO34" s="65">
        <f>IF(CU34=0,0,G34/(1+Vychodiská!$C$178)^'komunálny odpad'!CU34)</f>
        <v>0</v>
      </c>
      <c r="BP34" s="62">
        <f>IF(CV34=0,0,H34/(1+Vychodiská!$C$178)^'komunálny odpad'!CV34)</f>
        <v>0</v>
      </c>
      <c r="BQ34" s="62">
        <f>IF(CW34=0,0,I34/(1+Vychodiská!$C$178)^'komunálny odpad'!CW34)</f>
        <v>0</v>
      </c>
      <c r="BR34" s="62">
        <f>IF(CX34=0,0,J34/(1+Vychodiská!$C$178)^'komunálny odpad'!CX34)</f>
        <v>0</v>
      </c>
      <c r="BS34" s="62">
        <f>IF(CY34=0,0,K34/(1+Vychodiská!$C$178)^'komunálny odpad'!CY34)</f>
        <v>0</v>
      </c>
      <c r="BT34" s="62">
        <f>IF(CZ34=0,0,L34/(1+Vychodiská!$C$178)^'komunálny odpad'!CZ34)</f>
        <v>0</v>
      </c>
      <c r="BU34" s="62">
        <f>IF(DA34=0,0,M34/(1+Vychodiská!$C$178)^'komunálny odpad'!DA34)</f>
        <v>0</v>
      </c>
      <c r="BV34" s="62">
        <f>IF(DB34=0,0,N34/(1+Vychodiská!$C$178)^'komunálny odpad'!DB34)</f>
        <v>0</v>
      </c>
      <c r="BW34" s="62">
        <f>IF(DC34=0,0,O34/(1+Vychodiská!$C$178)^'komunálny odpad'!DC34)</f>
        <v>0</v>
      </c>
      <c r="BX34" s="62">
        <f>IF(DD34=0,0,P34/(1+Vychodiská!$C$178)^'komunálny odpad'!DD34)</f>
        <v>0</v>
      </c>
      <c r="BY34" s="62">
        <f>IF(DE34=0,0,Q34/(1+Vychodiská!$C$178)^'komunálny odpad'!DE34)</f>
        <v>0</v>
      </c>
      <c r="BZ34" s="62">
        <f>IF(DF34=0,0,R34/(1+Vychodiská!$C$178)^'komunálny odpad'!DF34)</f>
        <v>0</v>
      </c>
      <c r="CA34" s="62">
        <f>IF(DG34=0,0,S34/(1+Vychodiská!$C$178)^'komunálny odpad'!DG34)</f>
        <v>0</v>
      </c>
      <c r="CB34" s="62">
        <f>IF(DH34=0,0,T34/(1+Vychodiská!$C$178)^'komunálny odpad'!DH34)</f>
        <v>0</v>
      </c>
      <c r="CC34" s="62">
        <f>IF(DI34=0,0,U34/(1+Vychodiská!$C$178)^'komunálny odpad'!DI34)</f>
        <v>0</v>
      </c>
      <c r="CD34" s="62">
        <f>IF(DJ34=0,0,V34/(1+Vychodiská!$C$178)^'komunálny odpad'!DJ34)</f>
        <v>0</v>
      </c>
      <c r="CE34" s="62">
        <f>IF(DK34=0,0,W34/(1+Vychodiská!$C$178)^'komunálny odpad'!DK34)</f>
        <v>0</v>
      </c>
      <c r="CF34" s="62">
        <f>IF(DL34=0,0,X34/(1+Vychodiská!$C$178)^'komunálny odpad'!DL34)</f>
        <v>0</v>
      </c>
      <c r="CG34" s="62">
        <f>IF(DM34=0,0,Y34/(1+Vychodiská!$C$178)^'komunálny odpad'!DM34)</f>
        <v>0</v>
      </c>
      <c r="CH34" s="62">
        <f>IF(DN34=0,0,Z34/(1+Vychodiská!$C$178)^'komunálny odpad'!DN34)</f>
        <v>0</v>
      </c>
      <c r="CI34" s="62">
        <f>IF(DO34=0,0,AA34/(1+Vychodiská!$C$178)^'komunálny odpad'!DO34)</f>
        <v>0</v>
      </c>
      <c r="CJ34" s="62">
        <f>IF(DP34=0,0,AB34/(1+Vychodiská!$C$178)^'komunálny odpad'!DP34)</f>
        <v>0</v>
      </c>
      <c r="CK34" s="62">
        <f>IF(DQ34=0,0,AC34/(1+Vychodiská!$C$178)^'komunálny odpad'!DQ34)</f>
        <v>0</v>
      </c>
      <c r="CL34" s="62">
        <f>IF(DR34=0,0,AD34/(1+Vychodiská!$C$178)^'komunálny odpad'!DR34)</f>
        <v>0</v>
      </c>
      <c r="CM34" s="62">
        <f>IF(DS34=0,0,AE34/(1+Vychodiská!$C$178)^'komunálny odpad'!DS34)</f>
        <v>0</v>
      </c>
      <c r="CN34" s="62">
        <f>IF(DT34=0,0,AF34/(1+Vychodiská!$C$178)^'komunálny odpad'!DT34)</f>
        <v>0</v>
      </c>
      <c r="CO34" s="62">
        <f>IF(DU34=0,0,AG34/(1+Vychodiská!$C$178)^'komunálny odpad'!DU34)</f>
        <v>0</v>
      </c>
      <c r="CP34" s="62">
        <f>IF(DV34=0,0,AH34/(1+Vychodiská!$C$178)^'komunálny odpad'!DV34)</f>
        <v>0</v>
      </c>
      <c r="CQ34" s="62">
        <f>IF(DW34=0,0,AI34/(1+Vychodiská!$C$178)^'komunálny odpad'!DW34)</f>
        <v>0</v>
      </c>
      <c r="CR34" s="63">
        <f>IF(DX34=0,0,AJ34/(1+Vychodiská!$C$178)^'komunálny odpad'!DX34)</f>
        <v>0</v>
      </c>
      <c r="CS34" s="66">
        <f t="shared" si="58"/>
        <v>0</v>
      </c>
      <c r="CU34" s="67">
        <f t="shared" si="59"/>
        <v>3</v>
      </c>
      <c r="CV34" s="67">
        <f t="shared" si="60"/>
        <v>4</v>
      </c>
      <c r="CW34" s="67">
        <f t="shared" si="61"/>
        <v>5</v>
      </c>
      <c r="CX34" s="67">
        <f t="shared" si="62"/>
        <v>6</v>
      </c>
      <c r="CY34" s="67">
        <f t="shared" si="63"/>
        <v>7</v>
      </c>
      <c r="CZ34" s="67">
        <f t="shared" si="64"/>
        <v>8</v>
      </c>
      <c r="DA34" s="67">
        <f t="shared" si="65"/>
        <v>9</v>
      </c>
      <c r="DB34" s="67">
        <f t="shared" si="66"/>
        <v>10</v>
      </c>
      <c r="DC34" s="67">
        <f t="shared" si="67"/>
        <v>11</v>
      </c>
      <c r="DD34" s="67">
        <f t="shared" si="68"/>
        <v>12</v>
      </c>
      <c r="DE34" s="67">
        <f t="shared" si="69"/>
        <v>13</v>
      </c>
      <c r="DF34" s="67">
        <f t="shared" si="70"/>
        <v>14</v>
      </c>
      <c r="DG34" s="67">
        <f t="shared" si="71"/>
        <v>15</v>
      </c>
      <c r="DH34" s="67">
        <f t="shared" si="72"/>
        <v>16</v>
      </c>
      <c r="DI34" s="67">
        <f t="shared" si="73"/>
        <v>17</v>
      </c>
      <c r="DJ34" s="67">
        <f t="shared" si="74"/>
        <v>18</v>
      </c>
      <c r="DK34" s="67">
        <f t="shared" si="75"/>
        <v>19</v>
      </c>
      <c r="DL34" s="67">
        <f t="shared" si="76"/>
        <v>20</v>
      </c>
      <c r="DM34" s="67">
        <f t="shared" si="77"/>
        <v>21</v>
      </c>
      <c r="DN34" s="67">
        <f t="shared" si="78"/>
        <v>22</v>
      </c>
      <c r="DO34" s="67">
        <f t="shared" si="79"/>
        <v>23</v>
      </c>
      <c r="DP34" s="67">
        <f t="shared" si="80"/>
        <v>24</v>
      </c>
      <c r="DQ34" s="67">
        <f t="shared" si="81"/>
        <v>25</v>
      </c>
      <c r="DR34" s="67">
        <f t="shared" si="82"/>
        <v>26</v>
      </c>
      <c r="DS34" s="67">
        <f t="shared" si="83"/>
        <v>27</v>
      </c>
      <c r="DT34" s="67">
        <f t="shared" si="84"/>
        <v>28</v>
      </c>
      <c r="DU34" s="67">
        <f t="shared" si="85"/>
        <v>29</v>
      </c>
      <c r="DV34" s="67">
        <f t="shared" si="86"/>
        <v>30</v>
      </c>
      <c r="DW34" s="67">
        <f t="shared" si="87"/>
        <v>31</v>
      </c>
      <c r="DX34" s="68">
        <f t="shared" si="88"/>
        <v>32</v>
      </c>
    </row>
    <row r="35" spans="1:128" ht="33" x14ac:dyDescent="0.45">
      <c r="A35" s="59">
        <f>Investície!A35</f>
        <v>33</v>
      </c>
      <c r="B35" s="60" t="str">
        <f>Investície!B35</f>
        <v>MHTH, a.s. - závod Zvolen</v>
      </c>
      <c r="C35" s="60" t="str">
        <f>Investície!C35</f>
        <v>Rekonštrukcia horúcovodného potrubia vetiev Zvolen-Sekier a Zvolen-Zlatý Potok /časť SO 300 HV Rozvod Zvolen-Sekier</v>
      </c>
      <c r="D35" s="61">
        <f>INDEX(Data!$M:$M,MATCH('komunálny odpad'!A35,Data!$A:$A,0))</f>
        <v>30</v>
      </c>
      <c r="E35" s="61" t="str">
        <f>INDEX(Data!$J:$J,MATCH('komunálny odpad'!A35,Data!$A:$A,0))</f>
        <v>2024 - 2026</v>
      </c>
      <c r="F35" s="63">
        <f>INDEX(Data!$W:$W,MATCH('komunálny odpad'!A35,Data!$A:$A,0))</f>
        <v>0</v>
      </c>
      <c r="G35" s="62">
        <f>$F35*Vychodiská!$C$43</f>
        <v>0</v>
      </c>
      <c r="H35" s="62">
        <f>$F35*Vychodiská!$C$43</f>
        <v>0</v>
      </c>
      <c r="I35" s="62">
        <f>$F35*Vychodiská!$C$43</f>
        <v>0</v>
      </c>
      <c r="J35" s="62">
        <f>$F35*Vychodiská!$C$43</f>
        <v>0</v>
      </c>
      <c r="K35" s="62">
        <f>$F35*Vychodiská!$C$43</f>
        <v>0</v>
      </c>
      <c r="L35" s="62">
        <f>$F35*Vychodiská!$C$43</f>
        <v>0</v>
      </c>
      <c r="M35" s="62">
        <f>$F35*Vychodiská!$C$43</f>
        <v>0</v>
      </c>
      <c r="N35" s="62">
        <f>$F35*Vychodiská!$C$43</f>
        <v>0</v>
      </c>
      <c r="O35" s="62">
        <f>$F35*Vychodiská!$C$43</f>
        <v>0</v>
      </c>
      <c r="P35" s="62">
        <f>$F35*Vychodiská!$C$43</f>
        <v>0</v>
      </c>
      <c r="Q35" s="62">
        <f>$F35*Vychodiská!$C$43</f>
        <v>0</v>
      </c>
      <c r="R35" s="62">
        <f>$F35*Vychodiská!$C$43</f>
        <v>0</v>
      </c>
      <c r="S35" s="62">
        <f>$F35*Vychodiská!$C$43</f>
        <v>0</v>
      </c>
      <c r="T35" s="62">
        <f>$F35*Vychodiská!$C$43</f>
        <v>0</v>
      </c>
      <c r="U35" s="62">
        <f>$F35*Vychodiská!$C$43</f>
        <v>0</v>
      </c>
      <c r="V35" s="62">
        <f>$F35*Vychodiská!$C$43</f>
        <v>0</v>
      </c>
      <c r="W35" s="62">
        <f>$F35*Vychodiská!$C$43</f>
        <v>0</v>
      </c>
      <c r="X35" s="62">
        <f>$F35*Vychodiská!$C$43</f>
        <v>0</v>
      </c>
      <c r="Y35" s="62">
        <f>$F35*Vychodiská!$C$43</f>
        <v>0</v>
      </c>
      <c r="Z35" s="62">
        <f>$F35*Vychodiská!$C$43</f>
        <v>0</v>
      </c>
      <c r="AA35" s="62">
        <f>$F35*Vychodiská!$C$43</f>
        <v>0</v>
      </c>
      <c r="AB35" s="62">
        <f>$F35*Vychodiská!$C$43</f>
        <v>0</v>
      </c>
      <c r="AC35" s="62">
        <f>$F35*Vychodiská!$C$43</f>
        <v>0</v>
      </c>
      <c r="AD35" s="62">
        <f>$F35*Vychodiská!$C$43</f>
        <v>0</v>
      </c>
      <c r="AE35" s="62">
        <f>$F35*Vychodiská!$C$43</f>
        <v>0</v>
      </c>
      <c r="AF35" s="62">
        <f>$F35*Vychodiská!$C$43</f>
        <v>0</v>
      </c>
      <c r="AG35" s="62">
        <f>$F35*Vychodiská!$C$43</f>
        <v>0</v>
      </c>
      <c r="AH35" s="62">
        <f>$F35*Vychodiská!$C$43</f>
        <v>0</v>
      </c>
      <c r="AI35" s="62">
        <f>$F35*Vychodiská!$C$43</f>
        <v>0</v>
      </c>
      <c r="AJ35" s="63">
        <f>$F35*Vychodiská!$C$43</f>
        <v>0</v>
      </c>
      <c r="AK35" s="62">
        <f t="shared" si="57"/>
        <v>0</v>
      </c>
      <c r="AL35" s="62">
        <f>SUM($G35:H35)</f>
        <v>0</v>
      </c>
      <c r="AM35" s="62">
        <f>SUM($G35:I35)</f>
        <v>0</v>
      </c>
      <c r="AN35" s="62">
        <f>SUM($G35:J35)</f>
        <v>0</v>
      </c>
      <c r="AO35" s="62">
        <f>SUM($G35:K35)</f>
        <v>0</v>
      </c>
      <c r="AP35" s="62">
        <f>SUM($G35:L35)</f>
        <v>0</v>
      </c>
      <c r="AQ35" s="62">
        <f>SUM($G35:M35)</f>
        <v>0</v>
      </c>
      <c r="AR35" s="62">
        <f>SUM($G35:N35)</f>
        <v>0</v>
      </c>
      <c r="AS35" s="62">
        <f>SUM($G35:O35)</f>
        <v>0</v>
      </c>
      <c r="AT35" s="62">
        <f>SUM($G35:P35)</f>
        <v>0</v>
      </c>
      <c r="AU35" s="62">
        <f>SUM($G35:Q35)</f>
        <v>0</v>
      </c>
      <c r="AV35" s="62">
        <f>SUM($G35:R35)</f>
        <v>0</v>
      </c>
      <c r="AW35" s="62">
        <f>SUM($G35:S35)</f>
        <v>0</v>
      </c>
      <c r="AX35" s="62">
        <f>SUM($G35:T35)</f>
        <v>0</v>
      </c>
      <c r="AY35" s="62">
        <f>SUM($G35:U35)</f>
        <v>0</v>
      </c>
      <c r="AZ35" s="62">
        <f>SUM($G35:V35)</f>
        <v>0</v>
      </c>
      <c r="BA35" s="62">
        <f>SUM($G35:W35)</f>
        <v>0</v>
      </c>
      <c r="BB35" s="62">
        <f>SUM($G35:X35)</f>
        <v>0</v>
      </c>
      <c r="BC35" s="62">
        <f>SUM($G35:Y35)</f>
        <v>0</v>
      </c>
      <c r="BD35" s="62">
        <f>SUM($G35:Z35)</f>
        <v>0</v>
      </c>
      <c r="BE35" s="62">
        <f>SUM($G35:AA35)</f>
        <v>0</v>
      </c>
      <c r="BF35" s="62">
        <f>SUM($G35:AB35)</f>
        <v>0</v>
      </c>
      <c r="BG35" s="62">
        <f>SUM($G35:AC35)</f>
        <v>0</v>
      </c>
      <c r="BH35" s="62">
        <f>SUM($G35:AD35)</f>
        <v>0</v>
      </c>
      <c r="BI35" s="62">
        <f>SUM($G35:AE35)</f>
        <v>0</v>
      </c>
      <c r="BJ35" s="62">
        <f>SUM($G35:AF35)</f>
        <v>0</v>
      </c>
      <c r="BK35" s="62">
        <f>SUM($G35:AG35)</f>
        <v>0</v>
      </c>
      <c r="BL35" s="62">
        <f>SUM($G35:AH35)</f>
        <v>0</v>
      </c>
      <c r="BM35" s="62">
        <f>SUM($G35:AI35)</f>
        <v>0</v>
      </c>
      <c r="BN35" s="63">
        <f>SUM($G35:AJ35)</f>
        <v>0</v>
      </c>
      <c r="BO35" s="65">
        <f>IF(CU35=0,0,G35/(1+Vychodiská!$C$178)^'komunálny odpad'!CU35)</f>
        <v>0</v>
      </c>
      <c r="BP35" s="62">
        <f>IF(CV35=0,0,H35/(1+Vychodiská!$C$178)^'komunálny odpad'!CV35)</f>
        <v>0</v>
      </c>
      <c r="BQ35" s="62">
        <f>IF(CW35=0,0,I35/(1+Vychodiská!$C$178)^'komunálny odpad'!CW35)</f>
        <v>0</v>
      </c>
      <c r="BR35" s="62">
        <f>IF(CX35=0,0,J35/(1+Vychodiská!$C$178)^'komunálny odpad'!CX35)</f>
        <v>0</v>
      </c>
      <c r="BS35" s="62">
        <f>IF(CY35=0,0,K35/(1+Vychodiská!$C$178)^'komunálny odpad'!CY35)</f>
        <v>0</v>
      </c>
      <c r="BT35" s="62">
        <f>IF(CZ35=0,0,L35/(1+Vychodiská!$C$178)^'komunálny odpad'!CZ35)</f>
        <v>0</v>
      </c>
      <c r="BU35" s="62">
        <f>IF(DA35=0,0,M35/(1+Vychodiská!$C$178)^'komunálny odpad'!DA35)</f>
        <v>0</v>
      </c>
      <c r="BV35" s="62">
        <f>IF(DB35=0,0,N35/(1+Vychodiská!$C$178)^'komunálny odpad'!DB35)</f>
        <v>0</v>
      </c>
      <c r="BW35" s="62">
        <f>IF(DC35=0,0,O35/(1+Vychodiská!$C$178)^'komunálny odpad'!DC35)</f>
        <v>0</v>
      </c>
      <c r="BX35" s="62">
        <f>IF(DD35=0,0,P35/(1+Vychodiská!$C$178)^'komunálny odpad'!DD35)</f>
        <v>0</v>
      </c>
      <c r="BY35" s="62">
        <f>IF(DE35=0,0,Q35/(1+Vychodiská!$C$178)^'komunálny odpad'!DE35)</f>
        <v>0</v>
      </c>
      <c r="BZ35" s="62">
        <f>IF(DF35=0,0,R35/(1+Vychodiská!$C$178)^'komunálny odpad'!DF35)</f>
        <v>0</v>
      </c>
      <c r="CA35" s="62">
        <f>IF(DG35=0,0,S35/(1+Vychodiská!$C$178)^'komunálny odpad'!DG35)</f>
        <v>0</v>
      </c>
      <c r="CB35" s="62">
        <f>IF(DH35=0,0,T35/(1+Vychodiská!$C$178)^'komunálny odpad'!DH35)</f>
        <v>0</v>
      </c>
      <c r="CC35" s="62">
        <f>IF(DI35=0,0,U35/(1+Vychodiská!$C$178)^'komunálny odpad'!DI35)</f>
        <v>0</v>
      </c>
      <c r="CD35" s="62">
        <f>IF(DJ35=0,0,V35/(1+Vychodiská!$C$178)^'komunálny odpad'!DJ35)</f>
        <v>0</v>
      </c>
      <c r="CE35" s="62">
        <f>IF(DK35=0,0,W35/(1+Vychodiská!$C$178)^'komunálny odpad'!DK35)</f>
        <v>0</v>
      </c>
      <c r="CF35" s="62">
        <f>IF(DL35=0,0,X35/(1+Vychodiská!$C$178)^'komunálny odpad'!DL35)</f>
        <v>0</v>
      </c>
      <c r="CG35" s="62">
        <f>IF(DM35=0,0,Y35/(1+Vychodiská!$C$178)^'komunálny odpad'!DM35)</f>
        <v>0</v>
      </c>
      <c r="CH35" s="62">
        <f>IF(DN35=0,0,Z35/(1+Vychodiská!$C$178)^'komunálny odpad'!DN35)</f>
        <v>0</v>
      </c>
      <c r="CI35" s="62">
        <f>IF(DO35=0,0,AA35/(1+Vychodiská!$C$178)^'komunálny odpad'!DO35)</f>
        <v>0</v>
      </c>
      <c r="CJ35" s="62">
        <f>IF(DP35=0,0,AB35/(1+Vychodiská!$C$178)^'komunálny odpad'!DP35)</f>
        <v>0</v>
      </c>
      <c r="CK35" s="62">
        <f>IF(DQ35=0,0,AC35/(1+Vychodiská!$C$178)^'komunálny odpad'!DQ35)</f>
        <v>0</v>
      </c>
      <c r="CL35" s="62">
        <f>IF(DR35=0,0,AD35/(1+Vychodiská!$C$178)^'komunálny odpad'!DR35)</f>
        <v>0</v>
      </c>
      <c r="CM35" s="62">
        <f>IF(DS35=0,0,AE35/(1+Vychodiská!$C$178)^'komunálny odpad'!DS35)</f>
        <v>0</v>
      </c>
      <c r="CN35" s="62">
        <f>IF(DT35=0,0,AF35/(1+Vychodiská!$C$178)^'komunálny odpad'!DT35)</f>
        <v>0</v>
      </c>
      <c r="CO35" s="62">
        <f>IF(DU35=0,0,AG35/(1+Vychodiská!$C$178)^'komunálny odpad'!DU35)</f>
        <v>0</v>
      </c>
      <c r="CP35" s="62">
        <f>IF(DV35=0,0,AH35/(1+Vychodiská!$C$178)^'komunálny odpad'!DV35)</f>
        <v>0</v>
      </c>
      <c r="CQ35" s="62">
        <f>IF(DW35=0,0,AI35/(1+Vychodiská!$C$178)^'komunálny odpad'!DW35)</f>
        <v>0</v>
      </c>
      <c r="CR35" s="63">
        <f>IF(DX35=0,0,AJ35/(1+Vychodiská!$C$178)^'komunálny odpad'!DX35)</f>
        <v>0</v>
      </c>
      <c r="CS35" s="66">
        <f t="shared" si="58"/>
        <v>0</v>
      </c>
      <c r="CU35" s="67">
        <f t="shared" si="59"/>
        <v>4</v>
      </c>
      <c r="CV35" s="67">
        <f t="shared" si="60"/>
        <v>5</v>
      </c>
      <c r="CW35" s="67">
        <f t="shared" si="61"/>
        <v>6</v>
      </c>
      <c r="CX35" s="67">
        <f t="shared" si="62"/>
        <v>7</v>
      </c>
      <c r="CY35" s="67">
        <f t="shared" si="63"/>
        <v>8</v>
      </c>
      <c r="CZ35" s="67">
        <f t="shared" si="64"/>
        <v>9</v>
      </c>
      <c r="DA35" s="67">
        <f t="shared" si="65"/>
        <v>10</v>
      </c>
      <c r="DB35" s="67">
        <f t="shared" si="66"/>
        <v>11</v>
      </c>
      <c r="DC35" s="67">
        <f t="shared" si="67"/>
        <v>12</v>
      </c>
      <c r="DD35" s="67">
        <f t="shared" si="68"/>
        <v>13</v>
      </c>
      <c r="DE35" s="67">
        <f t="shared" si="69"/>
        <v>14</v>
      </c>
      <c r="DF35" s="67">
        <f t="shared" si="70"/>
        <v>15</v>
      </c>
      <c r="DG35" s="67">
        <f t="shared" si="71"/>
        <v>16</v>
      </c>
      <c r="DH35" s="67">
        <f t="shared" si="72"/>
        <v>17</v>
      </c>
      <c r="DI35" s="67">
        <f t="shared" si="73"/>
        <v>18</v>
      </c>
      <c r="DJ35" s="67">
        <f t="shared" si="74"/>
        <v>19</v>
      </c>
      <c r="DK35" s="67">
        <f t="shared" si="75"/>
        <v>20</v>
      </c>
      <c r="DL35" s="67">
        <f t="shared" si="76"/>
        <v>21</v>
      </c>
      <c r="DM35" s="67">
        <f t="shared" si="77"/>
        <v>22</v>
      </c>
      <c r="DN35" s="67">
        <f t="shared" si="78"/>
        <v>23</v>
      </c>
      <c r="DO35" s="67">
        <f t="shared" si="79"/>
        <v>24</v>
      </c>
      <c r="DP35" s="67">
        <f t="shared" si="80"/>
        <v>25</v>
      </c>
      <c r="DQ35" s="67">
        <f t="shared" si="81"/>
        <v>26</v>
      </c>
      <c r="DR35" s="67">
        <f t="shared" si="82"/>
        <v>27</v>
      </c>
      <c r="DS35" s="67">
        <f t="shared" si="83"/>
        <v>28</v>
      </c>
      <c r="DT35" s="67">
        <f t="shared" si="84"/>
        <v>29</v>
      </c>
      <c r="DU35" s="67">
        <f t="shared" si="85"/>
        <v>30</v>
      </c>
      <c r="DV35" s="67">
        <f t="shared" si="86"/>
        <v>31</v>
      </c>
      <c r="DW35" s="67">
        <f t="shared" si="87"/>
        <v>32</v>
      </c>
      <c r="DX35" s="68">
        <f t="shared" si="88"/>
        <v>33</v>
      </c>
    </row>
    <row r="36" spans="1:128" ht="33" x14ac:dyDescent="0.45">
      <c r="A36" s="59">
        <f>Investície!A36</f>
        <v>34</v>
      </c>
      <c r="B36" s="60" t="str">
        <f>Investície!B36</f>
        <v>MHTH, a.s. - závod Zvolen</v>
      </c>
      <c r="C36" s="60" t="str">
        <f>Investície!C36</f>
        <v>Rekonštrukcia horúcovodného potrubia vetiev Zvolen-Sekier a Zvolen-Zlatý Potok /časť SO 400 HV Rozvod Zvolen-Zlatý Potok a akumulácia tepla</v>
      </c>
      <c r="D36" s="61">
        <f>INDEX(Data!$M:$M,MATCH('komunálny odpad'!A36,Data!$A:$A,0))</f>
        <v>30</v>
      </c>
      <c r="E36" s="61" t="str">
        <f>INDEX(Data!$J:$J,MATCH('komunálny odpad'!A36,Data!$A:$A,0))</f>
        <v>2024-2025</v>
      </c>
      <c r="F36" s="63">
        <f>INDEX(Data!$W:$W,MATCH('komunálny odpad'!A36,Data!$A:$A,0))</f>
        <v>0</v>
      </c>
      <c r="G36" s="62">
        <f>$F36*Vychodiská!$C$43</f>
        <v>0</v>
      </c>
      <c r="H36" s="62">
        <f>$F36*Vychodiská!$C$43</f>
        <v>0</v>
      </c>
      <c r="I36" s="62">
        <f>$F36*Vychodiská!$C$43</f>
        <v>0</v>
      </c>
      <c r="J36" s="62">
        <f>$F36*Vychodiská!$C$43</f>
        <v>0</v>
      </c>
      <c r="K36" s="62">
        <f>$F36*Vychodiská!$C$43</f>
        <v>0</v>
      </c>
      <c r="L36" s="62">
        <f>$F36*Vychodiská!$C$43</f>
        <v>0</v>
      </c>
      <c r="M36" s="62">
        <f>$F36*Vychodiská!$C$43</f>
        <v>0</v>
      </c>
      <c r="N36" s="62">
        <f>$F36*Vychodiská!$C$43</f>
        <v>0</v>
      </c>
      <c r="O36" s="62">
        <f>$F36*Vychodiská!$C$43</f>
        <v>0</v>
      </c>
      <c r="P36" s="62">
        <f>$F36*Vychodiská!$C$43</f>
        <v>0</v>
      </c>
      <c r="Q36" s="62">
        <f>$F36*Vychodiská!$C$43</f>
        <v>0</v>
      </c>
      <c r="R36" s="62">
        <f>$F36*Vychodiská!$C$43</f>
        <v>0</v>
      </c>
      <c r="S36" s="62">
        <f>$F36*Vychodiská!$C$43</f>
        <v>0</v>
      </c>
      <c r="T36" s="62">
        <f>$F36*Vychodiská!$C$43</f>
        <v>0</v>
      </c>
      <c r="U36" s="62">
        <f>$F36*Vychodiská!$C$43</f>
        <v>0</v>
      </c>
      <c r="V36" s="62">
        <f>$F36*Vychodiská!$C$43</f>
        <v>0</v>
      </c>
      <c r="W36" s="62">
        <f>$F36*Vychodiská!$C$43</f>
        <v>0</v>
      </c>
      <c r="X36" s="62">
        <f>$F36*Vychodiská!$C$43</f>
        <v>0</v>
      </c>
      <c r="Y36" s="62">
        <f>$F36*Vychodiská!$C$43</f>
        <v>0</v>
      </c>
      <c r="Z36" s="62">
        <f>$F36*Vychodiská!$C$43</f>
        <v>0</v>
      </c>
      <c r="AA36" s="62">
        <f>$F36*Vychodiská!$C$43</f>
        <v>0</v>
      </c>
      <c r="AB36" s="62">
        <f>$F36*Vychodiská!$C$43</f>
        <v>0</v>
      </c>
      <c r="AC36" s="62">
        <f>$F36*Vychodiská!$C$43</f>
        <v>0</v>
      </c>
      <c r="AD36" s="62">
        <f>$F36*Vychodiská!$C$43</f>
        <v>0</v>
      </c>
      <c r="AE36" s="62">
        <f>$F36*Vychodiská!$C$43</f>
        <v>0</v>
      </c>
      <c r="AF36" s="62">
        <f>$F36*Vychodiská!$C$43</f>
        <v>0</v>
      </c>
      <c r="AG36" s="62">
        <f>$F36*Vychodiská!$C$43</f>
        <v>0</v>
      </c>
      <c r="AH36" s="62">
        <f>$F36*Vychodiská!$C$43</f>
        <v>0</v>
      </c>
      <c r="AI36" s="62">
        <f>$F36*Vychodiská!$C$43</f>
        <v>0</v>
      </c>
      <c r="AJ36" s="63">
        <f>$F36*Vychodiská!$C$43</f>
        <v>0</v>
      </c>
      <c r="AK36" s="62">
        <f t="shared" si="57"/>
        <v>0</v>
      </c>
      <c r="AL36" s="62">
        <f>SUM($G36:H36)</f>
        <v>0</v>
      </c>
      <c r="AM36" s="62">
        <f>SUM($G36:I36)</f>
        <v>0</v>
      </c>
      <c r="AN36" s="62">
        <f>SUM($G36:J36)</f>
        <v>0</v>
      </c>
      <c r="AO36" s="62">
        <f>SUM($G36:K36)</f>
        <v>0</v>
      </c>
      <c r="AP36" s="62">
        <f>SUM($G36:L36)</f>
        <v>0</v>
      </c>
      <c r="AQ36" s="62">
        <f>SUM($G36:M36)</f>
        <v>0</v>
      </c>
      <c r="AR36" s="62">
        <f>SUM($G36:N36)</f>
        <v>0</v>
      </c>
      <c r="AS36" s="62">
        <f>SUM($G36:O36)</f>
        <v>0</v>
      </c>
      <c r="AT36" s="62">
        <f>SUM($G36:P36)</f>
        <v>0</v>
      </c>
      <c r="AU36" s="62">
        <f>SUM($G36:Q36)</f>
        <v>0</v>
      </c>
      <c r="AV36" s="62">
        <f>SUM($G36:R36)</f>
        <v>0</v>
      </c>
      <c r="AW36" s="62">
        <f>SUM($G36:S36)</f>
        <v>0</v>
      </c>
      <c r="AX36" s="62">
        <f>SUM($G36:T36)</f>
        <v>0</v>
      </c>
      <c r="AY36" s="62">
        <f>SUM($G36:U36)</f>
        <v>0</v>
      </c>
      <c r="AZ36" s="62">
        <f>SUM($G36:V36)</f>
        <v>0</v>
      </c>
      <c r="BA36" s="62">
        <f>SUM($G36:W36)</f>
        <v>0</v>
      </c>
      <c r="BB36" s="62">
        <f>SUM($G36:X36)</f>
        <v>0</v>
      </c>
      <c r="BC36" s="62">
        <f>SUM($G36:Y36)</f>
        <v>0</v>
      </c>
      <c r="BD36" s="62">
        <f>SUM($G36:Z36)</f>
        <v>0</v>
      </c>
      <c r="BE36" s="62">
        <f>SUM($G36:AA36)</f>
        <v>0</v>
      </c>
      <c r="BF36" s="62">
        <f>SUM($G36:AB36)</f>
        <v>0</v>
      </c>
      <c r="BG36" s="62">
        <f>SUM($G36:AC36)</f>
        <v>0</v>
      </c>
      <c r="BH36" s="62">
        <f>SUM($G36:AD36)</f>
        <v>0</v>
      </c>
      <c r="BI36" s="62">
        <f>SUM($G36:AE36)</f>
        <v>0</v>
      </c>
      <c r="BJ36" s="62">
        <f>SUM($G36:AF36)</f>
        <v>0</v>
      </c>
      <c r="BK36" s="62">
        <f>SUM($G36:AG36)</f>
        <v>0</v>
      </c>
      <c r="BL36" s="62">
        <f>SUM($G36:AH36)</f>
        <v>0</v>
      </c>
      <c r="BM36" s="62">
        <f>SUM($G36:AI36)</f>
        <v>0</v>
      </c>
      <c r="BN36" s="63">
        <f>SUM($G36:AJ36)</f>
        <v>0</v>
      </c>
      <c r="BO36" s="65">
        <f>IF(CU36=0,0,G36/(1+Vychodiská!$C$178)^'komunálny odpad'!CU36)</f>
        <v>0</v>
      </c>
      <c r="BP36" s="62">
        <f>IF(CV36=0,0,H36/(1+Vychodiská!$C$178)^'komunálny odpad'!CV36)</f>
        <v>0</v>
      </c>
      <c r="BQ36" s="62">
        <f>IF(CW36=0,0,I36/(1+Vychodiská!$C$178)^'komunálny odpad'!CW36)</f>
        <v>0</v>
      </c>
      <c r="BR36" s="62">
        <f>IF(CX36=0,0,J36/(1+Vychodiská!$C$178)^'komunálny odpad'!CX36)</f>
        <v>0</v>
      </c>
      <c r="BS36" s="62">
        <f>IF(CY36=0,0,K36/(1+Vychodiská!$C$178)^'komunálny odpad'!CY36)</f>
        <v>0</v>
      </c>
      <c r="BT36" s="62">
        <f>IF(CZ36=0,0,L36/(1+Vychodiská!$C$178)^'komunálny odpad'!CZ36)</f>
        <v>0</v>
      </c>
      <c r="BU36" s="62">
        <f>IF(DA36=0,0,M36/(1+Vychodiská!$C$178)^'komunálny odpad'!DA36)</f>
        <v>0</v>
      </c>
      <c r="BV36" s="62">
        <f>IF(DB36=0,0,N36/(1+Vychodiská!$C$178)^'komunálny odpad'!DB36)</f>
        <v>0</v>
      </c>
      <c r="BW36" s="62">
        <f>IF(DC36=0,0,O36/(1+Vychodiská!$C$178)^'komunálny odpad'!DC36)</f>
        <v>0</v>
      </c>
      <c r="BX36" s="62">
        <f>IF(DD36=0,0,P36/(1+Vychodiská!$C$178)^'komunálny odpad'!DD36)</f>
        <v>0</v>
      </c>
      <c r="BY36" s="62">
        <f>IF(DE36=0,0,Q36/(1+Vychodiská!$C$178)^'komunálny odpad'!DE36)</f>
        <v>0</v>
      </c>
      <c r="BZ36" s="62">
        <f>IF(DF36=0,0,R36/(1+Vychodiská!$C$178)^'komunálny odpad'!DF36)</f>
        <v>0</v>
      </c>
      <c r="CA36" s="62">
        <f>IF(DG36=0,0,S36/(1+Vychodiská!$C$178)^'komunálny odpad'!DG36)</f>
        <v>0</v>
      </c>
      <c r="CB36" s="62">
        <f>IF(DH36=0,0,T36/(1+Vychodiská!$C$178)^'komunálny odpad'!DH36)</f>
        <v>0</v>
      </c>
      <c r="CC36" s="62">
        <f>IF(DI36=0,0,U36/(1+Vychodiská!$C$178)^'komunálny odpad'!DI36)</f>
        <v>0</v>
      </c>
      <c r="CD36" s="62">
        <f>IF(DJ36=0,0,V36/(1+Vychodiská!$C$178)^'komunálny odpad'!DJ36)</f>
        <v>0</v>
      </c>
      <c r="CE36" s="62">
        <f>IF(DK36=0,0,W36/(1+Vychodiská!$C$178)^'komunálny odpad'!DK36)</f>
        <v>0</v>
      </c>
      <c r="CF36" s="62">
        <f>IF(DL36=0,0,X36/(1+Vychodiská!$C$178)^'komunálny odpad'!DL36)</f>
        <v>0</v>
      </c>
      <c r="CG36" s="62">
        <f>IF(DM36=0,0,Y36/(1+Vychodiská!$C$178)^'komunálny odpad'!DM36)</f>
        <v>0</v>
      </c>
      <c r="CH36" s="62">
        <f>IF(DN36=0,0,Z36/(1+Vychodiská!$C$178)^'komunálny odpad'!DN36)</f>
        <v>0</v>
      </c>
      <c r="CI36" s="62">
        <f>IF(DO36=0,0,AA36/(1+Vychodiská!$C$178)^'komunálny odpad'!DO36)</f>
        <v>0</v>
      </c>
      <c r="CJ36" s="62">
        <f>IF(DP36=0,0,AB36/(1+Vychodiská!$C$178)^'komunálny odpad'!DP36)</f>
        <v>0</v>
      </c>
      <c r="CK36" s="62">
        <f>IF(DQ36=0,0,AC36/(1+Vychodiská!$C$178)^'komunálny odpad'!DQ36)</f>
        <v>0</v>
      </c>
      <c r="CL36" s="62">
        <f>IF(DR36=0,0,AD36/(1+Vychodiská!$C$178)^'komunálny odpad'!DR36)</f>
        <v>0</v>
      </c>
      <c r="CM36" s="62">
        <f>IF(DS36=0,0,AE36/(1+Vychodiská!$C$178)^'komunálny odpad'!DS36)</f>
        <v>0</v>
      </c>
      <c r="CN36" s="62">
        <f>IF(DT36=0,0,AF36/(1+Vychodiská!$C$178)^'komunálny odpad'!DT36)</f>
        <v>0</v>
      </c>
      <c r="CO36" s="62">
        <f>IF(DU36=0,0,AG36/(1+Vychodiská!$C$178)^'komunálny odpad'!DU36)</f>
        <v>0</v>
      </c>
      <c r="CP36" s="62">
        <f>IF(DV36=0,0,AH36/(1+Vychodiská!$C$178)^'komunálny odpad'!DV36)</f>
        <v>0</v>
      </c>
      <c r="CQ36" s="62">
        <f>IF(DW36=0,0,AI36/(1+Vychodiská!$C$178)^'komunálny odpad'!DW36)</f>
        <v>0</v>
      </c>
      <c r="CR36" s="63">
        <f>IF(DX36=0,0,AJ36/(1+Vychodiská!$C$178)^'komunálny odpad'!DX36)</f>
        <v>0</v>
      </c>
      <c r="CS36" s="66">
        <f t="shared" si="58"/>
        <v>0</v>
      </c>
      <c r="CU36" s="67">
        <f t="shared" si="59"/>
        <v>3</v>
      </c>
      <c r="CV36" s="67">
        <f t="shared" si="60"/>
        <v>4</v>
      </c>
      <c r="CW36" s="67">
        <f t="shared" si="61"/>
        <v>5</v>
      </c>
      <c r="CX36" s="67">
        <f t="shared" si="62"/>
        <v>6</v>
      </c>
      <c r="CY36" s="67">
        <f t="shared" si="63"/>
        <v>7</v>
      </c>
      <c r="CZ36" s="67">
        <f t="shared" si="64"/>
        <v>8</v>
      </c>
      <c r="DA36" s="67">
        <f t="shared" si="65"/>
        <v>9</v>
      </c>
      <c r="DB36" s="67">
        <f t="shared" si="66"/>
        <v>10</v>
      </c>
      <c r="DC36" s="67">
        <f t="shared" si="67"/>
        <v>11</v>
      </c>
      <c r="DD36" s="67">
        <f t="shared" si="68"/>
        <v>12</v>
      </c>
      <c r="DE36" s="67">
        <f t="shared" si="69"/>
        <v>13</v>
      </c>
      <c r="DF36" s="67">
        <f t="shared" si="70"/>
        <v>14</v>
      </c>
      <c r="DG36" s="67">
        <f t="shared" si="71"/>
        <v>15</v>
      </c>
      <c r="DH36" s="67">
        <f t="shared" si="72"/>
        <v>16</v>
      </c>
      <c r="DI36" s="67">
        <f t="shared" si="73"/>
        <v>17</v>
      </c>
      <c r="DJ36" s="67">
        <f t="shared" si="74"/>
        <v>18</v>
      </c>
      <c r="DK36" s="67">
        <f t="shared" si="75"/>
        <v>19</v>
      </c>
      <c r="DL36" s="67">
        <f t="shared" si="76"/>
        <v>20</v>
      </c>
      <c r="DM36" s="67">
        <f t="shared" si="77"/>
        <v>21</v>
      </c>
      <c r="DN36" s="67">
        <f t="shared" si="78"/>
        <v>22</v>
      </c>
      <c r="DO36" s="67">
        <f t="shared" si="79"/>
        <v>23</v>
      </c>
      <c r="DP36" s="67">
        <f t="shared" si="80"/>
        <v>24</v>
      </c>
      <c r="DQ36" s="67">
        <f t="shared" si="81"/>
        <v>25</v>
      </c>
      <c r="DR36" s="67">
        <f t="shared" si="82"/>
        <v>26</v>
      </c>
      <c r="DS36" s="67">
        <f t="shared" si="83"/>
        <v>27</v>
      </c>
      <c r="DT36" s="67">
        <f t="shared" si="84"/>
        <v>28</v>
      </c>
      <c r="DU36" s="67">
        <f t="shared" si="85"/>
        <v>29</v>
      </c>
      <c r="DV36" s="67">
        <f t="shared" si="86"/>
        <v>30</v>
      </c>
      <c r="DW36" s="67">
        <f t="shared" si="87"/>
        <v>31</v>
      </c>
      <c r="DX36" s="68">
        <f t="shared" si="88"/>
        <v>32</v>
      </c>
    </row>
    <row r="37" spans="1:128" ht="33" x14ac:dyDescent="0.45">
      <c r="A37" s="59">
        <f>Investície!A37</f>
        <v>35</v>
      </c>
      <c r="B37" s="60" t="str">
        <f>Investície!B37</f>
        <v>MHTH, a.s. - závod Zvolen</v>
      </c>
      <c r="C37" s="60" t="str">
        <f>Investície!C37</f>
        <v>Zdroj KVET v Teplárni A  a zvýšenie parametrov parných kotlov PK1, PK2, vyvedenie elektrického výkonu</v>
      </c>
      <c r="D37" s="61">
        <f>INDEX(Data!$M:$M,MATCH('komunálny odpad'!A37,Data!$A:$A,0))</f>
        <v>25</v>
      </c>
      <c r="E37" s="61" t="str">
        <f>INDEX(Data!$J:$J,MATCH('komunálny odpad'!A37,Data!$A:$A,0))</f>
        <v>2024 - 2025</v>
      </c>
      <c r="F37" s="63">
        <f>INDEX(Data!$W:$W,MATCH('komunálny odpad'!A37,Data!$A:$A,0))</f>
        <v>0</v>
      </c>
      <c r="G37" s="62">
        <f>$F37*Vychodiská!$C$43</f>
        <v>0</v>
      </c>
      <c r="H37" s="62">
        <f>$F37*Vychodiská!$C$43</f>
        <v>0</v>
      </c>
      <c r="I37" s="62">
        <f>$F37*Vychodiská!$C$43</f>
        <v>0</v>
      </c>
      <c r="J37" s="62">
        <f>$F37*Vychodiská!$C$43</f>
        <v>0</v>
      </c>
      <c r="K37" s="62">
        <f>$F37*Vychodiská!$C$43</f>
        <v>0</v>
      </c>
      <c r="L37" s="62">
        <f>$F37*Vychodiská!$C$43</f>
        <v>0</v>
      </c>
      <c r="M37" s="62">
        <f>$F37*Vychodiská!$C$43</f>
        <v>0</v>
      </c>
      <c r="N37" s="62">
        <f>$F37*Vychodiská!$C$43</f>
        <v>0</v>
      </c>
      <c r="O37" s="62">
        <f>$F37*Vychodiská!$C$43</f>
        <v>0</v>
      </c>
      <c r="P37" s="62">
        <f>$F37*Vychodiská!$C$43</f>
        <v>0</v>
      </c>
      <c r="Q37" s="62">
        <f>$F37*Vychodiská!$C$43</f>
        <v>0</v>
      </c>
      <c r="R37" s="62">
        <f>$F37*Vychodiská!$C$43</f>
        <v>0</v>
      </c>
      <c r="S37" s="62">
        <f>$F37*Vychodiská!$C$43</f>
        <v>0</v>
      </c>
      <c r="T37" s="62">
        <f>$F37*Vychodiská!$C$43</f>
        <v>0</v>
      </c>
      <c r="U37" s="62">
        <f>$F37*Vychodiská!$C$43</f>
        <v>0</v>
      </c>
      <c r="V37" s="62">
        <f>$F37*Vychodiská!$C$43</f>
        <v>0</v>
      </c>
      <c r="W37" s="62">
        <f>$F37*Vychodiská!$C$43</f>
        <v>0</v>
      </c>
      <c r="X37" s="62">
        <f>$F37*Vychodiská!$C$43</f>
        <v>0</v>
      </c>
      <c r="Y37" s="62">
        <f>$F37*Vychodiská!$C$43</f>
        <v>0</v>
      </c>
      <c r="Z37" s="62">
        <f>$F37*Vychodiská!$C$43</f>
        <v>0</v>
      </c>
      <c r="AA37" s="62">
        <f>$F37*Vychodiská!$C$43</f>
        <v>0</v>
      </c>
      <c r="AB37" s="62">
        <f>$F37*Vychodiská!$C$43</f>
        <v>0</v>
      </c>
      <c r="AC37" s="62">
        <f>$F37*Vychodiská!$C$43</f>
        <v>0</v>
      </c>
      <c r="AD37" s="62">
        <f>$F37*Vychodiská!$C$43</f>
        <v>0</v>
      </c>
      <c r="AE37" s="62">
        <f>$F37*Vychodiská!$C$43</f>
        <v>0</v>
      </c>
      <c r="AF37" s="62">
        <f>$F37*Vychodiská!$C$43</f>
        <v>0</v>
      </c>
      <c r="AG37" s="62">
        <f>$F37*Vychodiská!$C$43</f>
        <v>0</v>
      </c>
      <c r="AH37" s="62">
        <f>$F37*Vychodiská!$C$43</f>
        <v>0</v>
      </c>
      <c r="AI37" s="62">
        <f>$F37*Vychodiská!$C$43</f>
        <v>0</v>
      </c>
      <c r="AJ37" s="63">
        <f>$F37*Vychodiská!$C$43</f>
        <v>0</v>
      </c>
      <c r="AK37" s="62">
        <f t="shared" si="57"/>
        <v>0</v>
      </c>
      <c r="AL37" s="62">
        <f>SUM($G37:H37)</f>
        <v>0</v>
      </c>
      <c r="AM37" s="62">
        <f>SUM($G37:I37)</f>
        <v>0</v>
      </c>
      <c r="AN37" s="62">
        <f>SUM($G37:J37)</f>
        <v>0</v>
      </c>
      <c r="AO37" s="62">
        <f>SUM($G37:K37)</f>
        <v>0</v>
      </c>
      <c r="AP37" s="62">
        <f>SUM($G37:L37)</f>
        <v>0</v>
      </c>
      <c r="AQ37" s="62">
        <f>SUM($G37:M37)</f>
        <v>0</v>
      </c>
      <c r="AR37" s="62">
        <f>SUM($G37:N37)</f>
        <v>0</v>
      </c>
      <c r="AS37" s="62">
        <f>SUM($G37:O37)</f>
        <v>0</v>
      </c>
      <c r="AT37" s="62">
        <f>SUM($G37:P37)</f>
        <v>0</v>
      </c>
      <c r="AU37" s="62">
        <f>SUM($G37:Q37)</f>
        <v>0</v>
      </c>
      <c r="AV37" s="62">
        <f>SUM($G37:R37)</f>
        <v>0</v>
      </c>
      <c r="AW37" s="62">
        <f>SUM($G37:S37)</f>
        <v>0</v>
      </c>
      <c r="AX37" s="62">
        <f>SUM($G37:T37)</f>
        <v>0</v>
      </c>
      <c r="AY37" s="62">
        <f>SUM($G37:U37)</f>
        <v>0</v>
      </c>
      <c r="AZ37" s="62">
        <f>SUM($G37:V37)</f>
        <v>0</v>
      </c>
      <c r="BA37" s="62">
        <f>SUM($G37:W37)</f>
        <v>0</v>
      </c>
      <c r="BB37" s="62">
        <f>SUM($G37:X37)</f>
        <v>0</v>
      </c>
      <c r="BC37" s="62">
        <f>SUM($G37:Y37)</f>
        <v>0</v>
      </c>
      <c r="BD37" s="62">
        <f>SUM($G37:Z37)</f>
        <v>0</v>
      </c>
      <c r="BE37" s="62">
        <f>SUM($G37:AA37)</f>
        <v>0</v>
      </c>
      <c r="BF37" s="62">
        <f>SUM($G37:AB37)</f>
        <v>0</v>
      </c>
      <c r="BG37" s="62">
        <f>SUM($G37:AC37)</f>
        <v>0</v>
      </c>
      <c r="BH37" s="62">
        <f>SUM($G37:AD37)</f>
        <v>0</v>
      </c>
      <c r="BI37" s="62">
        <f>SUM($G37:AE37)</f>
        <v>0</v>
      </c>
      <c r="BJ37" s="62">
        <f>SUM($G37:AF37)</f>
        <v>0</v>
      </c>
      <c r="BK37" s="62">
        <f>SUM($G37:AG37)</f>
        <v>0</v>
      </c>
      <c r="BL37" s="62">
        <f>SUM($G37:AH37)</f>
        <v>0</v>
      </c>
      <c r="BM37" s="62">
        <f>SUM($G37:AI37)</f>
        <v>0</v>
      </c>
      <c r="BN37" s="63">
        <f>SUM($G37:AJ37)</f>
        <v>0</v>
      </c>
      <c r="BO37" s="65">
        <f>IF(CU37=0,0,G37/(1+Vychodiská!$C$178)^'komunálny odpad'!CU37)</f>
        <v>0</v>
      </c>
      <c r="BP37" s="62">
        <f>IF(CV37=0,0,H37/(1+Vychodiská!$C$178)^'komunálny odpad'!CV37)</f>
        <v>0</v>
      </c>
      <c r="BQ37" s="62">
        <f>IF(CW37=0,0,I37/(1+Vychodiská!$C$178)^'komunálny odpad'!CW37)</f>
        <v>0</v>
      </c>
      <c r="BR37" s="62">
        <f>IF(CX37=0,0,J37/(1+Vychodiská!$C$178)^'komunálny odpad'!CX37)</f>
        <v>0</v>
      </c>
      <c r="BS37" s="62">
        <f>IF(CY37=0,0,K37/(1+Vychodiská!$C$178)^'komunálny odpad'!CY37)</f>
        <v>0</v>
      </c>
      <c r="BT37" s="62">
        <f>IF(CZ37=0,0,L37/(1+Vychodiská!$C$178)^'komunálny odpad'!CZ37)</f>
        <v>0</v>
      </c>
      <c r="BU37" s="62">
        <f>IF(DA37=0,0,M37/(1+Vychodiská!$C$178)^'komunálny odpad'!DA37)</f>
        <v>0</v>
      </c>
      <c r="BV37" s="62">
        <f>IF(DB37=0,0,N37/(1+Vychodiská!$C$178)^'komunálny odpad'!DB37)</f>
        <v>0</v>
      </c>
      <c r="BW37" s="62">
        <f>IF(DC37=0,0,O37/(1+Vychodiská!$C$178)^'komunálny odpad'!DC37)</f>
        <v>0</v>
      </c>
      <c r="BX37" s="62">
        <f>IF(DD37=0,0,P37/(1+Vychodiská!$C$178)^'komunálny odpad'!DD37)</f>
        <v>0</v>
      </c>
      <c r="BY37" s="62">
        <f>IF(DE37=0,0,Q37/(1+Vychodiská!$C$178)^'komunálny odpad'!DE37)</f>
        <v>0</v>
      </c>
      <c r="BZ37" s="62">
        <f>IF(DF37=0,0,R37/(1+Vychodiská!$C$178)^'komunálny odpad'!DF37)</f>
        <v>0</v>
      </c>
      <c r="CA37" s="62">
        <f>IF(DG37=0,0,S37/(1+Vychodiská!$C$178)^'komunálny odpad'!DG37)</f>
        <v>0</v>
      </c>
      <c r="CB37" s="62">
        <f>IF(DH37=0,0,T37/(1+Vychodiská!$C$178)^'komunálny odpad'!DH37)</f>
        <v>0</v>
      </c>
      <c r="CC37" s="62">
        <f>IF(DI37=0,0,U37/(1+Vychodiská!$C$178)^'komunálny odpad'!DI37)</f>
        <v>0</v>
      </c>
      <c r="CD37" s="62">
        <f>IF(DJ37=0,0,V37/(1+Vychodiská!$C$178)^'komunálny odpad'!DJ37)</f>
        <v>0</v>
      </c>
      <c r="CE37" s="62">
        <f>IF(DK37=0,0,W37/(1+Vychodiská!$C$178)^'komunálny odpad'!DK37)</f>
        <v>0</v>
      </c>
      <c r="CF37" s="62">
        <f>IF(DL37=0,0,X37/(1+Vychodiská!$C$178)^'komunálny odpad'!DL37)</f>
        <v>0</v>
      </c>
      <c r="CG37" s="62">
        <f>IF(DM37=0,0,Y37/(1+Vychodiská!$C$178)^'komunálny odpad'!DM37)</f>
        <v>0</v>
      </c>
      <c r="CH37" s="62">
        <f>IF(DN37=0,0,Z37/(1+Vychodiská!$C$178)^'komunálny odpad'!DN37)</f>
        <v>0</v>
      </c>
      <c r="CI37" s="62">
        <f>IF(DO37=0,0,AA37/(1+Vychodiská!$C$178)^'komunálny odpad'!DO37)</f>
        <v>0</v>
      </c>
      <c r="CJ37" s="62">
        <f>IF(DP37=0,0,AB37/(1+Vychodiská!$C$178)^'komunálny odpad'!DP37)</f>
        <v>0</v>
      </c>
      <c r="CK37" s="62">
        <f>IF(DQ37=0,0,AC37/(1+Vychodiská!$C$178)^'komunálny odpad'!DQ37)</f>
        <v>0</v>
      </c>
      <c r="CL37" s="62">
        <f>IF(DR37=0,0,AD37/(1+Vychodiská!$C$178)^'komunálny odpad'!DR37)</f>
        <v>0</v>
      </c>
      <c r="CM37" s="62">
        <f>IF(DS37=0,0,AE37/(1+Vychodiská!$C$178)^'komunálny odpad'!DS37)</f>
        <v>0</v>
      </c>
      <c r="CN37" s="62">
        <f>IF(DT37=0,0,AF37/(1+Vychodiská!$C$178)^'komunálny odpad'!DT37)</f>
        <v>0</v>
      </c>
      <c r="CO37" s="62">
        <f>IF(DU37=0,0,AG37/(1+Vychodiská!$C$178)^'komunálny odpad'!DU37)</f>
        <v>0</v>
      </c>
      <c r="CP37" s="62">
        <f>IF(DV37=0,0,AH37/(1+Vychodiská!$C$178)^'komunálny odpad'!DV37)</f>
        <v>0</v>
      </c>
      <c r="CQ37" s="62">
        <f>IF(DW37=0,0,AI37/(1+Vychodiská!$C$178)^'komunálny odpad'!DW37)</f>
        <v>0</v>
      </c>
      <c r="CR37" s="63">
        <f>IF(DX37=0,0,AJ37/(1+Vychodiská!$C$178)^'komunálny odpad'!DX37)</f>
        <v>0</v>
      </c>
      <c r="CS37" s="66">
        <f t="shared" si="58"/>
        <v>0</v>
      </c>
      <c r="CU37" s="67">
        <f t="shared" si="59"/>
        <v>3</v>
      </c>
      <c r="CV37" s="67">
        <f t="shared" si="60"/>
        <v>4</v>
      </c>
      <c r="CW37" s="67">
        <f t="shared" si="61"/>
        <v>5</v>
      </c>
      <c r="CX37" s="67">
        <f t="shared" si="62"/>
        <v>6</v>
      </c>
      <c r="CY37" s="67">
        <f t="shared" si="63"/>
        <v>7</v>
      </c>
      <c r="CZ37" s="67">
        <f t="shared" si="64"/>
        <v>8</v>
      </c>
      <c r="DA37" s="67">
        <f t="shared" si="65"/>
        <v>9</v>
      </c>
      <c r="DB37" s="67">
        <f t="shared" si="66"/>
        <v>10</v>
      </c>
      <c r="DC37" s="67">
        <f t="shared" si="67"/>
        <v>11</v>
      </c>
      <c r="DD37" s="67">
        <f t="shared" si="68"/>
        <v>12</v>
      </c>
      <c r="DE37" s="67">
        <f t="shared" si="69"/>
        <v>13</v>
      </c>
      <c r="DF37" s="67">
        <f t="shared" si="70"/>
        <v>14</v>
      </c>
      <c r="DG37" s="67">
        <f t="shared" si="71"/>
        <v>15</v>
      </c>
      <c r="DH37" s="67">
        <f t="shared" si="72"/>
        <v>16</v>
      </c>
      <c r="DI37" s="67">
        <f t="shared" si="73"/>
        <v>17</v>
      </c>
      <c r="DJ37" s="67">
        <f t="shared" si="74"/>
        <v>18</v>
      </c>
      <c r="DK37" s="67">
        <f t="shared" si="75"/>
        <v>19</v>
      </c>
      <c r="DL37" s="67">
        <f t="shared" si="76"/>
        <v>20</v>
      </c>
      <c r="DM37" s="67">
        <f t="shared" si="77"/>
        <v>21</v>
      </c>
      <c r="DN37" s="67">
        <f t="shared" si="78"/>
        <v>22</v>
      </c>
      <c r="DO37" s="67">
        <f t="shared" si="79"/>
        <v>23</v>
      </c>
      <c r="DP37" s="67">
        <f t="shared" si="80"/>
        <v>24</v>
      </c>
      <c r="DQ37" s="67">
        <f t="shared" si="81"/>
        <v>25</v>
      </c>
      <c r="DR37" s="67">
        <f t="shared" si="82"/>
        <v>26</v>
      </c>
      <c r="DS37" s="67">
        <f t="shared" si="83"/>
        <v>27</v>
      </c>
      <c r="DT37" s="67">
        <f t="shared" si="84"/>
        <v>0</v>
      </c>
      <c r="DU37" s="67">
        <f t="shared" si="85"/>
        <v>0</v>
      </c>
      <c r="DV37" s="67">
        <f t="shared" si="86"/>
        <v>0</v>
      </c>
      <c r="DW37" s="67">
        <f t="shared" si="87"/>
        <v>0</v>
      </c>
      <c r="DX37" s="68">
        <f t="shared" si="88"/>
        <v>0</v>
      </c>
    </row>
    <row r="38" spans="1:128" ht="33" x14ac:dyDescent="0.45">
      <c r="A38" s="59">
        <f>Investície!A38</f>
        <v>36</v>
      </c>
      <c r="B38" s="60" t="str">
        <f>Investície!B38</f>
        <v>MHTH, a.s. - závod Zvolen</v>
      </c>
      <c r="C38" s="60" t="str">
        <f>Investície!C38</f>
        <v>Rekonštrukcia horúcovodného potrubia vetiev Zvolen-Sekier a Zvolen-Zlatý Potok /časť SO 500 HV Rozvod Zvolen-Podborová</v>
      </c>
      <c r="D38" s="61">
        <f>INDEX(Data!$M:$M,MATCH('komunálny odpad'!A38,Data!$A:$A,0))</f>
        <v>30</v>
      </c>
      <c r="E38" s="61" t="str">
        <f>INDEX(Data!$J:$J,MATCH('komunálny odpad'!A38,Data!$A:$A,0))</f>
        <v>2024-2025</v>
      </c>
      <c r="F38" s="63">
        <f>INDEX(Data!$W:$W,MATCH('komunálny odpad'!A38,Data!$A:$A,0))</f>
        <v>0</v>
      </c>
      <c r="G38" s="62">
        <f>$F38*Vychodiská!$C$43</f>
        <v>0</v>
      </c>
      <c r="H38" s="62">
        <f>$F38*Vychodiská!$C$43</f>
        <v>0</v>
      </c>
      <c r="I38" s="62">
        <f>$F38*Vychodiská!$C$43</f>
        <v>0</v>
      </c>
      <c r="J38" s="62">
        <f>$F38*Vychodiská!$C$43</f>
        <v>0</v>
      </c>
      <c r="K38" s="62">
        <f>$F38*Vychodiská!$C$43</f>
        <v>0</v>
      </c>
      <c r="L38" s="62">
        <f>$F38*Vychodiská!$C$43</f>
        <v>0</v>
      </c>
      <c r="M38" s="62">
        <f>$F38*Vychodiská!$C$43</f>
        <v>0</v>
      </c>
      <c r="N38" s="62">
        <f>$F38*Vychodiská!$C$43</f>
        <v>0</v>
      </c>
      <c r="O38" s="62">
        <f>$F38*Vychodiská!$C$43</f>
        <v>0</v>
      </c>
      <c r="P38" s="62">
        <f>$F38*Vychodiská!$C$43</f>
        <v>0</v>
      </c>
      <c r="Q38" s="62">
        <f>$F38*Vychodiská!$C$43</f>
        <v>0</v>
      </c>
      <c r="R38" s="62">
        <f>$F38*Vychodiská!$C$43</f>
        <v>0</v>
      </c>
      <c r="S38" s="62">
        <f>$F38*Vychodiská!$C$43</f>
        <v>0</v>
      </c>
      <c r="T38" s="62">
        <f>$F38*Vychodiská!$C$43</f>
        <v>0</v>
      </c>
      <c r="U38" s="62">
        <f>$F38*Vychodiská!$C$43</f>
        <v>0</v>
      </c>
      <c r="V38" s="62">
        <f>$F38*Vychodiská!$C$43</f>
        <v>0</v>
      </c>
      <c r="W38" s="62">
        <f>$F38*Vychodiská!$C$43</f>
        <v>0</v>
      </c>
      <c r="X38" s="62">
        <f>$F38*Vychodiská!$C$43</f>
        <v>0</v>
      </c>
      <c r="Y38" s="62">
        <f>$F38*Vychodiská!$C$43</f>
        <v>0</v>
      </c>
      <c r="Z38" s="62">
        <f>$F38*Vychodiská!$C$43</f>
        <v>0</v>
      </c>
      <c r="AA38" s="62">
        <f>$F38*Vychodiská!$C$43</f>
        <v>0</v>
      </c>
      <c r="AB38" s="62">
        <f>$F38*Vychodiská!$C$43</f>
        <v>0</v>
      </c>
      <c r="AC38" s="62">
        <f>$F38*Vychodiská!$C$43</f>
        <v>0</v>
      </c>
      <c r="AD38" s="62">
        <f>$F38*Vychodiská!$C$43</f>
        <v>0</v>
      </c>
      <c r="AE38" s="62">
        <f>$F38*Vychodiská!$C$43</f>
        <v>0</v>
      </c>
      <c r="AF38" s="62">
        <f>$F38*Vychodiská!$C$43</f>
        <v>0</v>
      </c>
      <c r="AG38" s="62">
        <f>$F38*Vychodiská!$C$43</f>
        <v>0</v>
      </c>
      <c r="AH38" s="62">
        <f>$F38*Vychodiská!$C$43</f>
        <v>0</v>
      </c>
      <c r="AI38" s="62">
        <f>$F38*Vychodiská!$C$43</f>
        <v>0</v>
      </c>
      <c r="AJ38" s="63">
        <f>$F38*Vychodiská!$C$43</f>
        <v>0</v>
      </c>
      <c r="AK38" s="62">
        <f t="shared" si="57"/>
        <v>0</v>
      </c>
      <c r="AL38" s="62">
        <f>SUM($G38:H38)</f>
        <v>0</v>
      </c>
      <c r="AM38" s="62">
        <f>SUM($G38:I38)</f>
        <v>0</v>
      </c>
      <c r="AN38" s="62">
        <f>SUM($G38:J38)</f>
        <v>0</v>
      </c>
      <c r="AO38" s="62">
        <f>SUM($G38:K38)</f>
        <v>0</v>
      </c>
      <c r="AP38" s="62">
        <f>SUM($G38:L38)</f>
        <v>0</v>
      </c>
      <c r="AQ38" s="62">
        <f>SUM($G38:M38)</f>
        <v>0</v>
      </c>
      <c r="AR38" s="62">
        <f>SUM($G38:N38)</f>
        <v>0</v>
      </c>
      <c r="AS38" s="62">
        <f>SUM($G38:O38)</f>
        <v>0</v>
      </c>
      <c r="AT38" s="62">
        <f>SUM($G38:P38)</f>
        <v>0</v>
      </c>
      <c r="AU38" s="62">
        <f>SUM($G38:Q38)</f>
        <v>0</v>
      </c>
      <c r="AV38" s="62">
        <f>SUM($G38:R38)</f>
        <v>0</v>
      </c>
      <c r="AW38" s="62">
        <f>SUM($G38:S38)</f>
        <v>0</v>
      </c>
      <c r="AX38" s="62">
        <f>SUM($G38:T38)</f>
        <v>0</v>
      </c>
      <c r="AY38" s="62">
        <f>SUM($G38:U38)</f>
        <v>0</v>
      </c>
      <c r="AZ38" s="62">
        <f>SUM($G38:V38)</f>
        <v>0</v>
      </c>
      <c r="BA38" s="62">
        <f>SUM($G38:W38)</f>
        <v>0</v>
      </c>
      <c r="BB38" s="62">
        <f>SUM($G38:X38)</f>
        <v>0</v>
      </c>
      <c r="BC38" s="62">
        <f>SUM($G38:Y38)</f>
        <v>0</v>
      </c>
      <c r="BD38" s="62">
        <f>SUM($G38:Z38)</f>
        <v>0</v>
      </c>
      <c r="BE38" s="62">
        <f>SUM($G38:AA38)</f>
        <v>0</v>
      </c>
      <c r="BF38" s="62">
        <f>SUM($G38:AB38)</f>
        <v>0</v>
      </c>
      <c r="BG38" s="62">
        <f>SUM($G38:AC38)</f>
        <v>0</v>
      </c>
      <c r="BH38" s="62">
        <f>SUM($G38:AD38)</f>
        <v>0</v>
      </c>
      <c r="BI38" s="62">
        <f>SUM($G38:AE38)</f>
        <v>0</v>
      </c>
      <c r="BJ38" s="62">
        <f>SUM($G38:AF38)</f>
        <v>0</v>
      </c>
      <c r="BK38" s="62">
        <f>SUM($G38:AG38)</f>
        <v>0</v>
      </c>
      <c r="BL38" s="62">
        <f>SUM($G38:AH38)</f>
        <v>0</v>
      </c>
      <c r="BM38" s="62">
        <f>SUM($G38:AI38)</f>
        <v>0</v>
      </c>
      <c r="BN38" s="63">
        <f>SUM($G38:AJ38)</f>
        <v>0</v>
      </c>
      <c r="BO38" s="65">
        <f>IF(CU38=0,0,G38/(1+Vychodiská!$C$178)^'komunálny odpad'!CU38)</f>
        <v>0</v>
      </c>
      <c r="BP38" s="62">
        <f>IF(CV38=0,0,H38/(1+Vychodiská!$C$178)^'komunálny odpad'!CV38)</f>
        <v>0</v>
      </c>
      <c r="BQ38" s="62">
        <f>IF(CW38=0,0,I38/(1+Vychodiská!$C$178)^'komunálny odpad'!CW38)</f>
        <v>0</v>
      </c>
      <c r="BR38" s="62">
        <f>IF(CX38=0,0,J38/(1+Vychodiská!$C$178)^'komunálny odpad'!CX38)</f>
        <v>0</v>
      </c>
      <c r="BS38" s="62">
        <f>IF(CY38=0,0,K38/(1+Vychodiská!$C$178)^'komunálny odpad'!CY38)</f>
        <v>0</v>
      </c>
      <c r="BT38" s="62">
        <f>IF(CZ38=0,0,L38/(1+Vychodiská!$C$178)^'komunálny odpad'!CZ38)</f>
        <v>0</v>
      </c>
      <c r="BU38" s="62">
        <f>IF(DA38=0,0,M38/(1+Vychodiská!$C$178)^'komunálny odpad'!DA38)</f>
        <v>0</v>
      </c>
      <c r="BV38" s="62">
        <f>IF(DB38=0,0,N38/(1+Vychodiská!$C$178)^'komunálny odpad'!DB38)</f>
        <v>0</v>
      </c>
      <c r="BW38" s="62">
        <f>IF(DC38=0,0,O38/(1+Vychodiská!$C$178)^'komunálny odpad'!DC38)</f>
        <v>0</v>
      </c>
      <c r="BX38" s="62">
        <f>IF(DD38=0,0,P38/(1+Vychodiská!$C$178)^'komunálny odpad'!DD38)</f>
        <v>0</v>
      </c>
      <c r="BY38" s="62">
        <f>IF(DE38=0,0,Q38/(1+Vychodiská!$C$178)^'komunálny odpad'!DE38)</f>
        <v>0</v>
      </c>
      <c r="BZ38" s="62">
        <f>IF(DF38=0,0,R38/(1+Vychodiská!$C$178)^'komunálny odpad'!DF38)</f>
        <v>0</v>
      </c>
      <c r="CA38" s="62">
        <f>IF(DG38=0,0,S38/(1+Vychodiská!$C$178)^'komunálny odpad'!DG38)</f>
        <v>0</v>
      </c>
      <c r="CB38" s="62">
        <f>IF(DH38=0,0,T38/(1+Vychodiská!$C$178)^'komunálny odpad'!DH38)</f>
        <v>0</v>
      </c>
      <c r="CC38" s="62">
        <f>IF(DI38=0,0,U38/(1+Vychodiská!$C$178)^'komunálny odpad'!DI38)</f>
        <v>0</v>
      </c>
      <c r="CD38" s="62">
        <f>IF(DJ38=0,0,V38/(1+Vychodiská!$C$178)^'komunálny odpad'!DJ38)</f>
        <v>0</v>
      </c>
      <c r="CE38" s="62">
        <f>IF(DK38=0,0,W38/(1+Vychodiská!$C$178)^'komunálny odpad'!DK38)</f>
        <v>0</v>
      </c>
      <c r="CF38" s="62">
        <f>IF(DL38=0,0,X38/(1+Vychodiská!$C$178)^'komunálny odpad'!DL38)</f>
        <v>0</v>
      </c>
      <c r="CG38" s="62">
        <f>IF(DM38=0,0,Y38/(1+Vychodiská!$C$178)^'komunálny odpad'!DM38)</f>
        <v>0</v>
      </c>
      <c r="CH38" s="62">
        <f>IF(DN38=0,0,Z38/(1+Vychodiská!$C$178)^'komunálny odpad'!DN38)</f>
        <v>0</v>
      </c>
      <c r="CI38" s="62">
        <f>IF(DO38=0,0,AA38/(1+Vychodiská!$C$178)^'komunálny odpad'!DO38)</f>
        <v>0</v>
      </c>
      <c r="CJ38" s="62">
        <f>IF(DP38=0,0,AB38/(1+Vychodiská!$C$178)^'komunálny odpad'!DP38)</f>
        <v>0</v>
      </c>
      <c r="CK38" s="62">
        <f>IF(DQ38=0,0,AC38/(1+Vychodiská!$C$178)^'komunálny odpad'!DQ38)</f>
        <v>0</v>
      </c>
      <c r="CL38" s="62">
        <f>IF(DR38=0,0,AD38/(1+Vychodiská!$C$178)^'komunálny odpad'!DR38)</f>
        <v>0</v>
      </c>
      <c r="CM38" s="62">
        <f>IF(DS38=0,0,AE38/(1+Vychodiská!$C$178)^'komunálny odpad'!DS38)</f>
        <v>0</v>
      </c>
      <c r="CN38" s="62">
        <f>IF(DT38=0,0,AF38/(1+Vychodiská!$C$178)^'komunálny odpad'!DT38)</f>
        <v>0</v>
      </c>
      <c r="CO38" s="62">
        <f>IF(DU38=0,0,AG38/(1+Vychodiská!$C$178)^'komunálny odpad'!DU38)</f>
        <v>0</v>
      </c>
      <c r="CP38" s="62">
        <f>IF(DV38=0,0,AH38/(1+Vychodiská!$C$178)^'komunálny odpad'!DV38)</f>
        <v>0</v>
      </c>
      <c r="CQ38" s="62">
        <f>IF(DW38=0,0,AI38/(1+Vychodiská!$C$178)^'komunálny odpad'!DW38)</f>
        <v>0</v>
      </c>
      <c r="CR38" s="63">
        <f>IF(DX38=0,0,AJ38/(1+Vychodiská!$C$178)^'komunálny odpad'!DX38)</f>
        <v>0</v>
      </c>
      <c r="CS38" s="66">
        <f t="shared" si="58"/>
        <v>0</v>
      </c>
      <c r="CU38" s="67">
        <f t="shared" si="59"/>
        <v>3</v>
      </c>
      <c r="CV38" s="67">
        <f t="shared" si="60"/>
        <v>4</v>
      </c>
      <c r="CW38" s="67">
        <f t="shared" si="61"/>
        <v>5</v>
      </c>
      <c r="CX38" s="67">
        <f t="shared" si="62"/>
        <v>6</v>
      </c>
      <c r="CY38" s="67">
        <f t="shared" si="63"/>
        <v>7</v>
      </c>
      <c r="CZ38" s="67">
        <f t="shared" si="64"/>
        <v>8</v>
      </c>
      <c r="DA38" s="67">
        <f t="shared" si="65"/>
        <v>9</v>
      </c>
      <c r="DB38" s="67">
        <f t="shared" si="66"/>
        <v>10</v>
      </c>
      <c r="DC38" s="67">
        <f t="shared" si="67"/>
        <v>11</v>
      </c>
      <c r="DD38" s="67">
        <f t="shared" si="68"/>
        <v>12</v>
      </c>
      <c r="DE38" s="67">
        <f t="shared" si="69"/>
        <v>13</v>
      </c>
      <c r="DF38" s="67">
        <f t="shared" si="70"/>
        <v>14</v>
      </c>
      <c r="DG38" s="67">
        <f t="shared" si="71"/>
        <v>15</v>
      </c>
      <c r="DH38" s="67">
        <f t="shared" si="72"/>
        <v>16</v>
      </c>
      <c r="DI38" s="67">
        <f t="shared" si="73"/>
        <v>17</v>
      </c>
      <c r="DJ38" s="67">
        <f t="shared" si="74"/>
        <v>18</v>
      </c>
      <c r="DK38" s="67">
        <f t="shared" si="75"/>
        <v>19</v>
      </c>
      <c r="DL38" s="67">
        <f t="shared" si="76"/>
        <v>20</v>
      </c>
      <c r="DM38" s="67">
        <f t="shared" si="77"/>
        <v>21</v>
      </c>
      <c r="DN38" s="67">
        <f t="shared" si="78"/>
        <v>22</v>
      </c>
      <c r="DO38" s="67">
        <f t="shared" si="79"/>
        <v>23</v>
      </c>
      <c r="DP38" s="67">
        <f t="shared" si="80"/>
        <v>24</v>
      </c>
      <c r="DQ38" s="67">
        <f t="shared" si="81"/>
        <v>25</v>
      </c>
      <c r="DR38" s="67">
        <f t="shared" si="82"/>
        <v>26</v>
      </c>
      <c r="DS38" s="67">
        <f t="shared" si="83"/>
        <v>27</v>
      </c>
      <c r="DT38" s="67">
        <f t="shared" si="84"/>
        <v>28</v>
      </c>
      <c r="DU38" s="67">
        <f t="shared" si="85"/>
        <v>29</v>
      </c>
      <c r="DV38" s="67">
        <f t="shared" si="86"/>
        <v>30</v>
      </c>
      <c r="DW38" s="67">
        <f t="shared" si="87"/>
        <v>31</v>
      </c>
      <c r="DX38" s="68">
        <f t="shared" si="88"/>
        <v>32</v>
      </c>
    </row>
    <row r="39" spans="1:128" ht="33" x14ac:dyDescent="0.45">
      <c r="A39" s="59">
        <f>Investície!A39</f>
        <v>37</v>
      </c>
      <c r="B39" s="60" t="str">
        <f>Investície!B39</f>
        <v>MHTH, a.s. - závod Zvolen</v>
      </c>
      <c r="C39" s="60" t="str">
        <f>Investície!C39</f>
        <v>Horúcovodná prípojka pre CONTINENTAL Zvolen</v>
      </c>
      <c r="D39" s="61">
        <f>INDEX(Data!$M:$M,MATCH('komunálny odpad'!A39,Data!$A:$A,0))</f>
        <v>30</v>
      </c>
      <c r="E39" s="61" t="str">
        <f>INDEX(Data!$J:$J,MATCH('komunálny odpad'!A39,Data!$A:$A,0))</f>
        <v>2025-2026</v>
      </c>
      <c r="F39" s="63">
        <f>INDEX(Data!$W:$W,MATCH('komunálny odpad'!A39,Data!$A:$A,0))</f>
        <v>0</v>
      </c>
      <c r="G39" s="62">
        <f>$F39*Vychodiská!$C$43</f>
        <v>0</v>
      </c>
      <c r="H39" s="62">
        <f>$F39*Vychodiská!$C$43</f>
        <v>0</v>
      </c>
      <c r="I39" s="62">
        <f>$F39*Vychodiská!$C$43</f>
        <v>0</v>
      </c>
      <c r="J39" s="62">
        <f>$F39*Vychodiská!$C$43</f>
        <v>0</v>
      </c>
      <c r="K39" s="62">
        <f>$F39*Vychodiská!$C$43</f>
        <v>0</v>
      </c>
      <c r="L39" s="62">
        <f>$F39*Vychodiská!$C$43</f>
        <v>0</v>
      </c>
      <c r="M39" s="62">
        <f>$F39*Vychodiská!$C$43</f>
        <v>0</v>
      </c>
      <c r="N39" s="62">
        <f>$F39*Vychodiská!$C$43</f>
        <v>0</v>
      </c>
      <c r="O39" s="62">
        <f>$F39*Vychodiská!$C$43</f>
        <v>0</v>
      </c>
      <c r="P39" s="62">
        <f>$F39*Vychodiská!$C$43</f>
        <v>0</v>
      </c>
      <c r="Q39" s="62">
        <f>$F39*Vychodiská!$C$43</f>
        <v>0</v>
      </c>
      <c r="R39" s="62">
        <f>$F39*Vychodiská!$C$43</f>
        <v>0</v>
      </c>
      <c r="S39" s="62">
        <f>$F39*Vychodiská!$C$43</f>
        <v>0</v>
      </c>
      <c r="T39" s="62">
        <f>$F39*Vychodiská!$C$43</f>
        <v>0</v>
      </c>
      <c r="U39" s="62">
        <f>$F39*Vychodiská!$C$43</f>
        <v>0</v>
      </c>
      <c r="V39" s="62">
        <f>$F39*Vychodiská!$C$43</f>
        <v>0</v>
      </c>
      <c r="W39" s="62">
        <f>$F39*Vychodiská!$C$43</f>
        <v>0</v>
      </c>
      <c r="X39" s="62">
        <f>$F39*Vychodiská!$C$43</f>
        <v>0</v>
      </c>
      <c r="Y39" s="62">
        <f>$F39*Vychodiská!$C$43</f>
        <v>0</v>
      </c>
      <c r="Z39" s="62">
        <f>$F39*Vychodiská!$C$43</f>
        <v>0</v>
      </c>
      <c r="AA39" s="62">
        <f>$F39*Vychodiská!$C$43</f>
        <v>0</v>
      </c>
      <c r="AB39" s="62">
        <f>$F39*Vychodiská!$C$43</f>
        <v>0</v>
      </c>
      <c r="AC39" s="62">
        <f>$F39*Vychodiská!$C$43</f>
        <v>0</v>
      </c>
      <c r="AD39" s="62">
        <f>$F39*Vychodiská!$C$43</f>
        <v>0</v>
      </c>
      <c r="AE39" s="62">
        <f>$F39*Vychodiská!$C$43</f>
        <v>0</v>
      </c>
      <c r="AF39" s="62">
        <f>$F39*Vychodiská!$C$43</f>
        <v>0</v>
      </c>
      <c r="AG39" s="62">
        <f>$F39*Vychodiská!$C$43</f>
        <v>0</v>
      </c>
      <c r="AH39" s="62">
        <f>$F39*Vychodiská!$C$43</f>
        <v>0</v>
      </c>
      <c r="AI39" s="62">
        <f>$F39*Vychodiská!$C$43</f>
        <v>0</v>
      </c>
      <c r="AJ39" s="63">
        <f>$F39*Vychodiská!$C$43</f>
        <v>0</v>
      </c>
      <c r="AK39" s="62">
        <f t="shared" ref="AK39:AK44" si="89">G39</f>
        <v>0</v>
      </c>
      <c r="AL39" s="62">
        <f>SUM($G39:H39)</f>
        <v>0</v>
      </c>
      <c r="AM39" s="62">
        <f>SUM($G39:I39)</f>
        <v>0</v>
      </c>
      <c r="AN39" s="62">
        <f>SUM($G39:J39)</f>
        <v>0</v>
      </c>
      <c r="AO39" s="62">
        <f>SUM($G39:K39)</f>
        <v>0</v>
      </c>
      <c r="AP39" s="62">
        <f>SUM($G39:L39)</f>
        <v>0</v>
      </c>
      <c r="AQ39" s="62">
        <f>SUM($G39:M39)</f>
        <v>0</v>
      </c>
      <c r="AR39" s="62">
        <f>SUM($G39:N39)</f>
        <v>0</v>
      </c>
      <c r="AS39" s="62">
        <f>SUM($G39:O39)</f>
        <v>0</v>
      </c>
      <c r="AT39" s="62">
        <f>SUM($G39:P39)</f>
        <v>0</v>
      </c>
      <c r="AU39" s="62">
        <f>SUM($G39:Q39)</f>
        <v>0</v>
      </c>
      <c r="AV39" s="62">
        <f>SUM($G39:R39)</f>
        <v>0</v>
      </c>
      <c r="AW39" s="62">
        <f>SUM($G39:S39)</f>
        <v>0</v>
      </c>
      <c r="AX39" s="62">
        <f>SUM($G39:T39)</f>
        <v>0</v>
      </c>
      <c r="AY39" s="62">
        <f>SUM($G39:U39)</f>
        <v>0</v>
      </c>
      <c r="AZ39" s="62">
        <f>SUM($G39:V39)</f>
        <v>0</v>
      </c>
      <c r="BA39" s="62">
        <f>SUM($G39:W39)</f>
        <v>0</v>
      </c>
      <c r="BB39" s="62">
        <f>SUM($G39:X39)</f>
        <v>0</v>
      </c>
      <c r="BC39" s="62">
        <f>SUM($G39:Y39)</f>
        <v>0</v>
      </c>
      <c r="BD39" s="62">
        <f>SUM($G39:Z39)</f>
        <v>0</v>
      </c>
      <c r="BE39" s="62">
        <f>SUM($G39:AA39)</f>
        <v>0</v>
      </c>
      <c r="BF39" s="62">
        <f>SUM($G39:AB39)</f>
        <v>0</v>
      </c>
      <c r="BG39" s="62">
        <f>SUM($G39:AC39)</f>
        <v>0</v>
      </c>
      <c r="BH39" s="62">
        <f>SUM($G39:AD39)</f>
        <v>0</v>
      </c>
      <c r="BI39" s="62">
        <f>SUM($G39:AE39)</f>
        <v>0</v>
      </c>
      <c r="BJ39" s="62">
        <f>SUM($G39:AF39)</f>
        <v>0</v>
      </c>
      <c r="BK39" s="62">
        <f>SUM($G39:AG39)</f>
        <v>0</v>
      </c>
      <c r="BL39" s="62">
        <f>SUM($G39:AH39)</f>
        <v>0</v>
      </c>
      <c r="BM39" s="62">
        <f>SUM($G39:AI39)</f>
        <v>0</v>
      </c>
      <c r="BN39" s="63">
        <f>SUM($G39:AJ39)</f>
        <v>0</v>
      </c>
      <c r="BO39" s="65">
        <f>IF(CU39=0,0,G39/(1+Vychodiská!$C$178)^'komunálny odpad'!CU39)</f>
        <v>0</v>
      </c>
      <c r="BP39" s="62">
        <f>IF(CV39=0,0,H39/(1+Vychodiská!$C$178)^'komunálny odpad'!CV39)</f>
        <v>0</v>
      </c>
      <c r="BQ39" s="62">
        <f>IF(CW39=0,0,I39/(1+Vychodiská!$C$178)^'komunálny odpad'!CW39)</f>
        <v>0</v>
      </c>
      <c r="BR39" s="62">
        <f>IF(CX39=0,0,J39/(1+Vychodiská!$C$178)^'komunálny odpad'!CX39)</f>
        <v>0</v>
      </c>
      <c r="BS39" s="62">
        <f>IF(CY39=0,0,K39/(1+Vychodiská!$C$178)^'komunálny odpad'!CY39)</f>
        <v>0</v>
      </c>
      <c r="BT39" s="62">
        <f>IF(CZ39=0,0,L39/(1+Vychodiská!$C$178)^'komunálny odpad'!CZ39)</f>
        <v>0</v>
      </c>
      <c r="BU39" s="62">
        <f>IF(DA39=0,0,M39/(1+Vychodiská!$C$178)^'komunálny odpad'!DA39)</f>
        <v>0</v>
      </c>
      <c r="BV39" s="62">
        <f>IF(DB39=0,0,N39/(1+Vychodiská!$C$178)^'komunálny odpad'!DB39)</f>
        <v>0</v>
      </c>
      <c r="BW39" s="62">
        <f>IF(DC39=0,0,O39/(1+Vychodiská!$C$178)^'komunálny odpad'!DC39)</f>
        <v>0</v>
      </c>
      <c r="BX39" s="62">
        <f>IF(DD39=0,0,P39/(1+Vychodiská!$C$178)^'komunálny odpad'!DD39)</f>
        <v>0</v>
      </c>
      <c r="BY39" s="62">
        <f>IF(DE39=0,0,Q39/(1+Vychodiská!$C$178)^'komunálny odpad'!DE39)</f>
        <v>0</v>
      </c>
      <c r="BZ39" s="62">
        <f>IF(DF39=0,0,R39/(1+Vychodiská!$C$178)^'komunálny odpad'!DF39)</f>
        <v>0</v>
      </c>
      <c r="CA39" s="62">
        <f>IF(DG39=0,0,S39/(1+Vychodiská!$C$178)^'komunálny odpad'!DG39)</f>
        <v>0</v>
      </c>
      <c r="CB39" s="62">
        <f>IF(DH39=0,0,T39/(1+Vychodiská!$C$178)^'komunálny odpad'!DH39)</f>
        <v>0</v>
      </c>
      <c r="CC39" s="62">
        <f>IF(DI39=0,0,U39/(1+Vychodiská!$C$178)^'komunálny odpad'!DI39)</f>
        <v>0</v>
      </c>
      <c r="CD39" s="62">
        <f>IF(DJ39=0,0,V39/(1+Vychodiská!$C$178)^'komunálny odpad'!DJ39)</f>
        <v>0</v>
      </c>
      <c r="CE39" s="62">
        <f>IF(DK39=0,0,W39/(1+Vychodiská!$C$178)^'komunálny odpad'!DK39)</f>
        <v>0</v>
      </c>
      <c r="CF39" s="62">
        <f>IF(DL39=0,0,X39/(1+Vychodiská!$C$178)^'komunálny odpad'!DL39)</f>
        <v>0</v>
      </c>
      <c r="CG39" s="62">
        <f>IF(DM39=0,0,Y39/(1+Vychodiská!$C$178)^'komunálny odpad'!DM39)</f>
        <v>0</v>
      </c>
      <c r="CH39" s="62">
        <f>IF(DN39=0,0,Z39/(1+Vychodiská!$C$178)^'komunálny odpad'!DN39)</f>
        <v>0</v>
      </c>
      <c r="CI39" s="62">
        <f>IF(DO39=0,0,AA39/(1+Vychodiská!$C$178)^'komunálny odpad'!DO39)</f>
        <v>0</v>
      </c>
      <c r="CJ39" s="62">
        <f>IF(DP39=0,0,AB39/(1+Vychodiská!$C$178)^'komunálny odpad'!DP39)</f>
        <v>0</v>
      </c>
      <c r="CK39" s="62">
        <f>IF(DQ39=0,0,AC39/(1+Vychodiská!$C$178)^'komunálny odpad'!DQ39)</f>
        <v>0</v>
      </c>
      <c r="CL39" s="62">
        <f>IF(DR39=0,0,AD39/(1+Vychodiská!$C$178)^'komunálny odpad'!DR39)</f>
        <v>0</v>
      </c>
      <c r="CM39" s="62">
        <f>IF(DS39=0,0,AE39/(1+Vychodiská!$C$178)^'komunálny odpad'!DS39)</f>
        <v>0</v>
      </c>
      <c r="CN39" s="62">
        <f>IF(DT39=0,0,AF39/(1+Vychodiská!$C$178)^'komunálny odpad'!DT39)</f>
        <v>0</v>
      </c>
      <c r="CO39" s="62">
        <f>IF(DU39=0,0,AG39/(1+Vychodiská!$C$178)^'komunálny odpad'!DU39)</f>
        <v>0</v>
      </c>
      <c r="CP39" s="62">
        <f>IF(DV39=0,0,AH39/(1+Vychodiská!$C$178)^'komunálny odpad'!DV39)</f>
        <v>0</v>
      </c>
      <c r="CQ39" s="62">
        <f>IF(DW39=0,0,AI39/(1+Vychodiská!$C$178)^'komunálny odpad'!DW39)</f>
        <v>0</v>
      </c>
      <c r="CR39" s="63">
        <f>IF(DX39=0,0,AJ39/(1+Vychodiská!$C$178)^'komunálny odpad'!DX39)</f>
        <v>0</v>
      </c>
      <c r="CS39" s="66">
        <f t="shared" ref="CS39:CS44" si="90">SUM(BO39:CR39)</f>
        <v>0</v>
      </c>
      <c r="CU39" s="67">
        <f t="shared" ref="CU39:CU44" si="91">(VALUE(RIGHT(E39,4))-VALUE(LEFT(E39,4)))+2</f>
        <v>3</v>
      </c>
      <c r="CV39" s="67">
        <f t="shared" ref="CV39:CV44" si="92">IF(CU39=0,0,IF(CV$2&gt;$D39,0,CU39+1))</f>
        <v>4</v>
      </c>
      <c r="CW39" s="67">
        <f t="shared" ref="CW39:CW44" si="93">IF(CV39=0,0,IF(CW$2&gt;$D39,0,CV39+1))</f>
        <v>5</v>
      </c>
      <c r="CX39" s="67">
        <f t="shared" ref="CX39:CX44" si="94">IF(CW39=0,0,IF(CX$2&gt;$D39,0,CW39+1))</f>
        <v>6</v>
      </c>
      <c r="CY39" s="67">
        <f t="shared" ref="CY39:CY44" si="95">IF(CX39=0,0,IF(CY$2&gt;$D39,0,CX39+1))</f>
        <v>7</v>
      </c>
      <c r="CZ39" s="67">
        <f t="shared" ref="CZ39:CZ44" si="96">IF(CY39=0,0,IF(CZ$2&gt;$D39,0,CY39+1))</f>
        <v>8</v>
      </c>
      <c r="DA39" s="67">
        <f t="shared" ref="DA39:DA44" si="97">IF(CZ39=0,0,IF(DA$2&gt;$D39,0,CZ39+1))</f>
        <v>9</v>
      </c>
      <c r="DB39" s="67">
        <f t="shared" ref="DB39:DB44" si="98">IF(DA39=0,0,IF(DB$2&gt;$D39,0,DA39+1))</f>
        <v>10</v>
      </c>
      <c r="DC39" s="67">
        <f t="shared" ref="DC39:DC44" si="99">IF(DB39=0,0,IF(DC$2&gt;$D39,0,DB39+1))</f>
        <v>11</v>
      </c>
      <c r="DD39" s="67">
        <f t="shared" ref="DD39:DD44" si="100">IF(DC39=0,0,IF(DD$2&gt;$D39,0,DC39+1))</f>
        <v>12</v>
      </c>
      <c r="DE39" s="67">
        <f t="shared" ref="DE39:DE44" si="101">IF(DD39=0,0,IF(DE$2&gt;$D39,0,DD39+1))</f>
        <v>13</v>
      </c>
      <c r="DF39" s="67">
        <f t="shared" ref="DF39:DF44" si="102">IF(DE39=0,0,IF(DF$2&gt;$D39,0,DE39+1))</f>
        <v>14</v>
      </c>
      <c r="DG39" s="67">
        <f t="shared" ref="DG39:DG44" si="103">IF(DF39=0,0,IF(DG$2&gt;$D39,0,DF39+1))</f>
        <v>15</v>
      </c>
      <c r="DH39" s="67">
        <f t="shared" ref="DH39:DH44" si="104">IF(DG39=0,0,IF(DH$2&gt;$D39,0,DG39+1))</f>
        <v>16</v>
      </c>
      <c r="DI39" s="67">
        <f t="shared" ref="DI39:DI44" si="105">IF(DH39=0,0,IF(DI$2&gt;$D39,0,DH39+1))</f>
        <v>17</v>
      </c>
      <c r="DJ39" s="67">
        <f t="shared" ref="DJ39:DJ44" si="106">IF(DI39=0,0,IF(DJ$2&gt;$D39,0,DI39+1))</f>
        <v>18</v>
      </c>
      <c r="DK39" s="67">
        <f t="shared" ref="DK39:DK44" si="107">IF(DJ39=0,0,IF(DK$2&gt;$D39,0,DJ39+1))</f>
        <v>19</v>
      </c>
      <c r="DL39" s="67">
        <f t="shared" ref="DL39:DL44" si="108">IF(DK39=0,0,IF(DL$2&gt;$D39,0,DK39+1))</f>
        <v>20</v>
      </c>
      <c r="DM39" s="67">
        <f t="shared" ref="DM39:DM44" si="109">IF(DL39=0,0,IF(DM$2&gt;$D39,0,DL39+1))</f>
        <v>21</v>
      </c>
      <c r="DN39" s="67">
        <f t="shared" ref="DN39:DN44" si="110">IF(DM39=0,0,IF(DN$2&gt;$D39,0,DM39+1))</f>
        <v>22</v>
      </c>
      <c r="DO39" s="67">
        <f t="shared" ref="DO39:DO44" si="111">IF(DN39=0,0,IF(DO$2&gt;$D39,0,DN39+1))</f>
        <v>23</v>
      </c>
      <c r="DP39" s="67">
        <f t="shared" ref="DP39:DP44" si="112">IF(DO39=0,0,IF(DP$2&gt;$D39,0,DO39+1))</f>
        <v>24</v>
      </c>
      <c r="DQ39" s="67">
        <f t="shared" ref="DQ39:DQ44" si="113">IF(DP39=0,0,IF(DQ$2&gt;$D39,0,DP39+1))</f>
        <v>25</v>
      </c>
      <c r="DR39" s="67">
        <f t="shared" ref="DR39:DR44" si="114">IF(DQ39=0,0,IF(DR$2&gt;$D39,0,DQ39+1))</f>
        <v>26</v>
      </c>
      <c r="DS39" s="67">
        <f t="shared" ref="DS39:DS44" si="115">IF(DR39=0,0,IF(DS$2&gt;$D39,0,DR39+1))</f>
        <v>27</v>
      </c>
      <c r="DT39" s="67">
        <f t="shared" ref="DT39:DT44" si="116">IF(DS39=0,0,IF(DT$2&gt;$D39,0,DS39+1))</f>
        <v>28</v>
      </c>
      <c r="DU39" s="67">
        <f t="shared" ref="DU39:DU44" si="117">IF(DT39=0,0,IF(DU$2&gt;$D39,0,DT39+1))</f>
        <v>29</v>
      </c>
      <c r="DV39" s="67">
        <f t="shared" ref="DV39:DV44" si="118">IF(DU39=0,0,IF(DV$2&gt;$D39,0,DU39+1))</f>
        <v>30</v>
      </c>
      <c r="DW39" s="67">
        <f t="shared" ref="DW39:DW44" si="119">IF(DV39=0,0,IF(DW$2&gt;$D39,0,DV39+1))</f>
        <v>31</v>
      </c>
      <c r="DX39" s="68">
        <f t="shared" ref="DX39:DX44" si="120">IF(DW39=0,0,IF(DX$2&gt;$D39,0,DW39+1))</f>
        <v>32</v>
      </c>
    </row>
    <row r="40" spans="1:128" ht="33" x14ac:dyDescent="0.45">
      <c r="A40" s="59">
        <f>Investície!A40</f>
        <v>38</v>
      </c>
      <c r="B40" s="60" t="str">
        <f>Investície!B40</f>
        <v>MHTH, a.s. - závod Zvolen</v>
      </c>
      <c r="C40" s="60" t="str">
        <f>Investície!C40</f>
        <v>Horúcovodná prípojka Lieskovská cesta</v>
      </c>
      <c r="D40" s="61">
        <f>INDEX(Data!$M:$M,MATCH('komunálny odpad'!A40,Data!$A:$A,0))</f>
        <v>30</v>
      </c>
      <c r="E40" s="61" t="str">
        <f>INDEX(Data!$J:$J,MATCH('komunálny odpad'!A40,Data!$A:$A,0))</f>
        <v>2026-2028</v>
      </c>
      <c r="F40" s="63">
        <f>INDEX(Data!$W:$W,MATCH('komunálny odpad'!A40,Data!$A:$A,0))</f>
        <v>0</v>
      </c>
      <c r="G40" s="62">
        <f>$F40*Vychodiská!$C$43</f>
        <v>0</v>
      </c>
      <c r="H40" s="62">
        <f>$F40*Vychodiská!$C$43</f>
        <v>0</v>
      </c>
      <c r="I40" s="62">
        <f>$F40*Vychodiská!$C$43</f>
        <v>0</v>
      </c>
      <c r="J40" s="62">
        <f>$F40*Vychodiská!$C$43</f>
        <v>0</v>
      </c>
      <c r="K40" s="62">
        <f>$F40*Vychodiská!$C$43</f>
        <v>0</v>
      </c>
      <c r="L40" s="62">
        <f>$F40*Vychodiská!$C$43</f>
        <v>0</v>
      </c>
      <c r="M40" s="62">
        <f>$F40*Vychodiská!$C$43</f>
        <v>0</v>
      </c>
      <c r="N40" s="62">
        <f>$F40*Vychodiská!$C$43</f>
        <v>0</v>
      </c>
      <c r="O40" s="62">
        <f>$F40*Vychodiská!$C$43</f>
        <v>0</v>
      </c>
      <c r="P40" s="62">
        <f>$F40*Vychodiská!$C$43</f>
        <v>0</v>
      </c>
      <c r="Q40" s="62">
        <f>$F40*Vychodiská!$C$43</f>
        <v>0</v>
      </c>
      <c r="R40" s="62">
        <f>$F40*Vychodiská!$C$43</f>
        <v>0</v>
      </c>
      <c r="S40" s="62">
        <f>$F40*Vychodiská!$C$43</f>
        <v>0</v>
      </c>
      <c r="T40" s="62">
        <f>$F40*Vychodiská!$C$43</f>
        <v>0</v>
      </c>
      <c r="U40" s="62">
        <f>$F40*Vychodiská!$C$43</f>
        <v>0</v>
      </c>
      <c r="V40" s="62">
        <f>$F40*Vychodiská!$C$43</f>
        <v>0</v>
      </c>
      <c r="W40" s="62">
        <f>$F40*Vychodiská!$C$43</f>
        <v>0</v>
      </c>
      <c r="X40" s="62">
        <f>$F40*Vychodiská!$C$43</f>
        <v>0</v>
      </c>
      <c r="Y40" s="62">
        <f>$F40*Vychodiská!$C$43</f>
        <v>0</v>
      </c>
      <c r="Z40" s="62">
        <f>$F40*Vychodiská!$C$43</f>
        <v>0</v>
      </c>
      <c r="AA40" s="62">
        <f>$F40*Vychodiská!$C$43</f>
        <v>0</v>
      </c>
      <c r="AB40" s="62">
        <f>$F40*Vychodiská!$C$43</f>
        <v>0</v>
      </c>
      <c r="AC40" s="62">
        <f>$F40*Vychodiská!$C$43</f>
        <v>0</v>
      </c>
      <c r="AD40" s="62">
        <f>$F40*Vychodiská!$C$43</f>
        <v>0</v>
      </c>
      <c r="AE40" s="62">
        <f>$F40*Vychodiská!$C$43</f>
        <v>0</v>
      </c>
      <c r="AF40" s="62">
        <f>$F40*Vychodiská!$C$43</f>
        <v>0</v>
      </c>
      <c r="AG40" s="62">
        <f>$F40*Vychodiská!$C$43</f>
        <v>0</v>
      </c>
      <c r="AH40" s="62">
        <f>$F40*Vychodiská!$C$43</f>
        <v>0</v>
      </c>
      <c r="AI40" s="62">
        <f>$F40*Vychodiská!$C$43</f>
        <v>0</v>
      </c>
      <c r="AJ40" s="63">
        <f>$F40*Vychodiská!$C$43</f>
        <v>0</v>
      </c>
      <c r="AK40" s="62">
        <f t="shared" si="89"/>
        <v>0</v>
      </c>
      <c r="AL40" s="62">
        <f>SUM($G40:H40)</f>
        <v>0</v>
      </c>
      <c r="AM40" s="62">
        <f>SUM($G40:I40)</f>
        <v>0</v>
      </c>
      <c r="AN40" s="62">
        <f>SUM($G40:J40)</f>
        <v>0</v>
      </c>
      <c r="AO40" s="62">
        <f>SUM($G40:K40)</f>
        <v>0</v>
      </c>
      <c r="AP40" s="62">
        <f>SUM($G40:L40)</f>
        <v>0</v>
      </c>
      <c r="AQ40" s="62">
        <f>SUM($G40:M40)</f>
        <v>0</v>
      </c>
      <c r="AR40" s="62">
        <f>SUM($G40:N40)</f>
        <v>0</v>
      </c>
      <c r="AS40" s="62">
        <f>SUM($G40:O40)</f>
        <v>0</v>
      </c>
      <c r="AT40" s="62">
        <f>SUM($G40:P40)</f>
        <v>0</v>
      </c>
      <c r="AU40" s="62">
        <f>SUM($G40:Q40)</f>
        <v>0</v>
      </c>
      <c r="AV40" s="62">
        <f>SUM($G40:R40)</f>
        <v>0</v>
      </c>
      <c r="AW40" s="62">
        <f>SUM($G40:S40)</f>
        <v>0</v>
      </c>
      <c r="AX40" s="62">
        <f>SUM($G40:T40)</f>
        <v>0</v>
      </c>
      <c r="AY40" s="62">
        <f>SUM($G40:U40)</f>
        <v>0</v>
      </c>
      <c r="AZ40" s="62">
        <f>SUM($G40:V40)</f>
        <v>0</v>
      </c>
      <c r="BA40" s="62">
        <f>SUM($G40:W40)</f>
        <v>0</v>
      </c>
      <c r="BB40" s="62">
        <f>SUM($G40:X40)</f>
        <v>0</v>
      </c>
      <c r="BC40" s="62">
        <f>SUM($G40:Y40)</f>
        <v>0</v>
      </c>
      <c r="BD40" s="62">
        <f>SUM($G40:Z40)</f>
        <v>0</v>
      </c>
      <c r="BE40" s="62">
        <f>SUM($G40:AA40)</f>
        <v>0</v>
      </c>
      <c r="BF40" s="62">
        <f>SUM($G40:AB40)</f>
        <v>0</v>
      </c>
      <c r="BG40" s="62">
        <f>SUM($G40:AC40)</f>
        <v>0</v>
      </c>
      <c r="BH40" s="62">
        <f>SUM($G40:AD40)</f>
        <v>0</v>
      </c>
      <c r="BI40" s="62">
        <f>SUM($G40:AE40)</f>
        <v>0</v>
      </c>
      <c r="BJ40" s="62">
        <f>SUM($G40:AF40)</f>
        <v>0</v>
      </c>
      <c r="BK40" s="62">
        <f>SUM($G40:AG40)</f>
        <v>0</v>
      </c>
      <c r="BL40" s="62">
        <f>SUM($G40:AH40)</f>
        <v>0</v>
      </c>
      <c r="BM40" s="62">
        <f>SUM($G40:AI40)</f>
        <v>0</v>
      </c>
      <c r="BN40" s="63">
        <f>SUM($G40:AJ40)</f>
        <v>0</v>
      </c>
      <c r="BO40" s="65">
        <f>IF(CU40=0,0,G40/(1+Vychodiská!$C$178)^'komunálny odpad'!CU40)</f>
        <v>0</v>
      </c>
      <c r="BP40" s="62">
        <f>IF(CV40=0,0,H40/(1+Vychodiská!$C$178)^'komunálny odpad'!CV40)</f>
        <v>0</v>
      </c>
      <c r="BQ40" s="62">
        <f>IF(CW40=0,0,I40/(1+Vychodiská!$C$178)^'komunálny odpad'!CW40)</f>
        <v>0</v>
      </c>
      <c r="BR40" s="62">
        <f>IF(CX40=0,0,J40/(1+Vychodiská!$C$178)^'komunálny odpad'!CX40)</f>
        <v>0</v>
      </c>
      <c r="BS40" s="62">
        <f>IF(CY40=0,0,K40/(1+Vychodiská!$C$178)^'komunálny odpad'!CY40)</f>
        <v>0</v>
      </c>
      <c r="BT40" s="62">
        <f>IF(CZ40=0,0,L40/(1+Vychodiská!$C$178)^'komunálny odpad'!CZ40)</f>
        <v>0</v>
      </c>
      <c r="BU40" s="62">
        <f>IF(DA40=0,0,M40/(1+Vychodiská!$C$178)^'komunálny odpad'!DA40)</f>
        <v>0</v>
      </c>
      <c r="BV40" s="62">
        <f>IF(DB40=0,0,N40/(1+Vychodiská!$C$178)^'komunálny odpad'!DB40)</f>
        <v>0</v>
      </c>
      <c r="BW40" s="62">
        <f>IF(DC40=0,0,O40/(1+Vychodiská!$C$178)^'komunálny odpad'!DC40)</f>
        <v>0</v>
      </c>
      <c r="BX40" s="62">
        <f>IF(DD40=0,0,P40/(1+Vychodiská!$C$178)^'komunálny odpad'!DD40)</f>
        <v>0</v>
      </c>
      <c r="BY40" s="62">
        <f>IF(DE40=0,0,Q40/(1+Vychodiská!$C$178)^'komunálny odpad'!DE40)</f>
        <v>0</v>
      </c>
      <c r="BZ40" s="62">
        <f>IF(DF40=0,0,R40/(1+Vychodiská!$C$178)^'komunálny odpad'!DF40)</f>
        <v>0</v>
      </c>
      <c r="CA40" s="62">
        <f>IF(DG40=0,0,S40/(1+Vychodiská!$C$178)^'komunálny odpad'!DG40)</f>
        <v>0</v>
      </c>
      <c r="CB40" s="62">
        <f>IF(DH40=0,0,T40/(1+Vychodiská!$C$178)^'komunálny odpad'!DH40)</f>
        <v>0</v>
      </c>
      <c r="CC40" s="62">
        <f>IF(DI40=0,0,U40/(1+Vychodiská!$C$178)^'komunálny odpad'!DI40)</f>
        <v>0</v>
      </c>
      <c r="CD40" s="62">
        <f>IF(DJ40=0,0,V40/(1+Vychodiská!$C$178)^'komunálny odpad'!DJ40)</f>
        <v>0</v>
      </c>
      <c r="CE40" s="62">
        <f>IF(DK40=0,0,W40/(1+Vychodiská!$C$178)^'komunálny odpad'!DK40)</f>
        <v>0</v>
      </c>
      <c r="CF40" s="62">
        <f>IF(DL40=0,0,X40/(1+Vychodiská!$C$178)^'komunálny odpad'!DL40)</f>
        <v>0</v>
      </c>
      <c r="CG40" s="62">
        <f>IF(DM40=0,0,Y40/(1+Vychodiská!$C$178)^'komunálny odpad'!DM40)</f>
        <v>0</v>
      </c>
      <c r="CH40" s="62">
        <f>IF(DN40=0,0,Z40/(1+Vychodiská!$C$178)^'komunálny odpad'!DN40)</f>
        <v>0</v>
      </c>
      <c r="CI40" s="62">
        <f>IF(DO40=0,0,AA40/(1+Vychodiská!$C$178)^'komunálny odpad'!DO40)</f>
        <v>0</v>
      </c>
      <c r="CJ40" s="62">
        <f>IF(DP40=0,0,AB40/(1+Vychodiská!$C$178)^'komunálny odpad'!DP40)</f>
        <v>0</v>
      </c>
      <c r="CK40" s="62">
        <f>IF(DQ40=0,0,AC40/(1+Vychodiská!$C$178)^'komunálny odpad'!DQ40)</f>
        <v>0</v>
      </c>
      <c r="CL40" s="62">
        <f>IF(DR40=0,0,AD40/(1+Vychodiská!$C$178)^'komunálny odpad'!DR40)</f>
        <v>0</v>
      </c>
      <c r="CM40" s="62">
        <f>IF(DS40=0,0,AE40/(1+Vychodiská!$C$178)^'komunálny odpad'!DS40)</f>
        <v>0</v>
      </c>
      <c r="CN40" s="62">
        <f>IF(DT40=0,0,AF40/(1+Vychodiská!$C$178)^'komunálny odpad'!DT40)</f>
        <v>0</v>
      </c>
      <c r="CO40" s="62">
        <f>IF(DU40=0,0,AG40/(1+Vychodiská!$C$178)^'komunálny odpad'!DU40)</f>
        <v>0</v>
      </c>
      <c r="CP40" s="62">
        <f>IF(DV40=0,0,AH40/(1+Vychodiská!$C$178)^'komunálny odpad'!DV40)</f>
        <v>0</v>
      </c>
      <c r="CQ40" s="62">
        <f>IF(DW40=0,0,AI40/(1+Vychodiská!$C$178)^'komunálny odpad'!DW40)</f>
        <v>0</v>
      </c>
      <c r="CR40" s="63">
        <f>IF(DX40=0,0,AJ40/(1+Vychodiská!$C$178)^'komunálny odpad'!DX40)</f>
        <v>0</v>
      </c>
      <c r="CS40" s="66">
        <f t="shared" si="90"/>
        <v>0</v>
      </c>
      <c r="CU40" s="67">
        <f t="shared" si="91"/>
        <v>4</v>
      </c>
      <c r="CV40" s="67">
        <f t="shared" si="92"/>
        <v>5</v>
      </c>
      <c r="CW40" s="67">
        <f t="shared" si="93"/>
        <v>6</v>
      </c>
      <c r="CX40" s="67">
        <f t="shared" si="94"/>
        <v>7</v>
      </c>
      <c r="CY40" s="67">
        <f t="shared" si="95"/>
        <v>8</v>
      </c>
      <c r="CZ40" s="67">
        <f t="shared" si="96"/>
        <v>9</v>
      </c>
      <c r="DA40" s="67">
        <f t="shared" si="97"/>
        <v>10</v>
      </c>
      <c r="DB40" s="67">
        <f t="shared" si="98"/>
        <v>11</v>
      </c>
      <c r="DC40" s="67">
        <f t="shared" si="99"/>
        <v>12</v>
      </c>
      <c r="DD40" s="67">
        <f t="shared" si="100"/>
        <v>13</v>
      </c>
      <c r="DE40" s="67">
        <f t="shared" si="101"/>
        <v>14</v>
      </c>
      <c r="DF40" s="67">
        <f t="shared" si="102"/>
        <v>15</v>
      </c>
      <c r="DG40" s="67">
        <f t="shared" si="103"/>
        <v>16</v>
      </c>
      <c r="DH40" s="67">
        <f t="shared" si="104"/>
        <v>17</v>
      </c>
      <c r="DI40" s="67">
        <f t="shared" si="105"/>
        <v>18</v>
      </c>
      <c r="DJ40" s="67">
        <f t="shared" si="106"/>
        <v>19</v>
      </c>
      <c r="DK40" s="67">
        <f t="shared" si="107"/>
        <v>20</v>
      </c>
      <c r="DL40" s="67">
        <f t="shared" si="108"/>
        <v>21</v>
      </c>
      <c r="DM40" s="67">
        <f t="shared" si="109"/>
        <v>22</v>
      </c>
      <c r="DN40" s="67">
        <f t="shared" si="110"/>
        <v>23</v>
      </c>
      <c r="DO40" s="67">
        <f t="shared" si="111"/>
        <v>24</v>
      </c>
      <c r="DP40" s="67">
        <f t="shared" si="112"/>
        <v>25</v>
      </c>
      <c r="DQ40" s="67">
        <f t="shared" si="113"/>
        <v>26</v>
      </c>
      <c r="DR40" s="67">
        <f t="shared" si="114"/>
        <v>27</v>
      </c>
      <c r="DS40" s="67">
        <f t="shared" si="115"/>
        <v>28</v>
      </c>
      <c r="DT40" s="67">
        <f t="shared" si="116"/>
        <v>29</v>
      </c>
      <c r="DU40" s="67">
        <f t="shared" si="117"/>
        <v>30</v>
      </c>
      <c r="DV40" s="67">
        <f t="shared" si="118"/>
        <v>31</v>
      </c>
      <c r="DW40" s="67">
        <f t="shared" si="119"/>
        <v>32</v>
      </c>
      <c r="DX40" s="68">
        <f t="shared" si="120"/>
        <v>33</v>
      </c>
    </row>
    <row r="41" spans="1:128" ht="33" x14ac:dyDescent="0.45">
      <c r="A41" s="59">
        <f>Investície!A41</f>
        <v>39</v>
      </c>
      <c r="B41" s="60" t="str">
        <f>Investície!B41</f>
        <v>MHTH, a.s. - závod Zvolen</v>
      </c>
      <c r="C41" s="60" t="str">
        <f>Investície!C41</f>
        <v>Rekonštrukcia Administratívnej budovy TpA</v>
      </c>
      <c r="D41" s="61">
        <f>INDEX(Data!$M:$M,MATCH('komunálny odpad'!A41,Data!$A:$A,0))</f>
        <v>40</v>
      </c>
      <c r="E41" s="61" t="str">
        <f>INDEX(Data!$J:$J,MATCH('komunálny odpad'!A41,Data!$A:$A,0))</f>
        <v>2024-2025</v>
      </c>
      <c r="F41" s="63">
        <f>INDEX(Data!$W:$W,MATCH('komunálny odpad'!A41,Data!$A:$A,0))</f>
        <v>0</v>
      </c>
      <c r="G41" s="62">
        <f>$F41*Vychodiská!$C$43</f>
        <v>0</v>
      </c>
      <c r="H41" s="62">
        <f>$F41*Vychodiská!$C$43</f>
        <v>0</v>
      </c>
      <c r="I41" s="62">
        <f>$F41*Vychodiská!$C$43</f>
        <v>0</v>
      </c>
      <c r="J41" s="62">
        <f>$F41*Vychodiská!$C$43</f>
        <v>0</v>
      </c>
      <c r="K41" s="62">
        <f>$F41*Vychodiská!$C$43</f>
        <v>0</v>
      </c>
      <c r="L41" s="62">
        <f>$F41*Vychodiská!$C$43</f>
        <v>0</v>
      </c>
      <c r="M41" s="62">
        <f>$F41*Vychodiská!$C$43</f>
        <v>0</v>
      </c>
      <c r="N41" s="62">
        <f>$F41*Vychodiská!$C$43</f>
        <v>0</v>
      </c>
      <c r="O41" s="62">
        <f>$F41*Vychodiská!$C$43</f>
        <v>0</v>
      </c>
      <c r="P41" s="62">
        <f>$F41*Vychodiská!$C$43</f>
        <v>0</v>
      </c>
      <c r="Q41" s="62">
        <f>$F41*Vychodiská!$C$43</f>
        <v>0</v>
      </c>
      <c r="R41" s="62">
        <f>$F41*Vychodiská!$C$43</f>
        <v>0</v>
      </c>
      <c r="S41" s="62">
        <f>$F41*Vychodiská!$C$43</f>
        <v>0</v>
      </c>
      <c r="T41" s="62">
        <f>$F41*Vychodiská!$C$43</f>
        <v>0</v>
      </c>
      <c r="U41" s="62">
        <f>$F41*Vychodiská!$C$43</f>
        <v>0</v>
      </c>
      <c r="V41" s="62">
        <f>$F41*Vychodiská!$C$43</f>
        <v>0</v>
      </c>
      <c r="W41" s="62">
        <f>$F41*Vychodiská!$C$43</f>
        <v>0</v>
      </c>
      <c r="X41" s="62">
        <f>$F41*Vychodiská!$C$43</f>
        <v>0</v>
      </c>
      <c r="Y41" s="62">
        <f>$F41*Vychodiská!$C$43</f>
        <v>0</v>
      </c>
      <c r="Z41" s="62">
        <f>$F41*Vychodiská!$C$43</f>
        <v>0</v>
      </c>
      <c r="AA41" s="62">
        <f>$F41*Vychodiská!$C$43</f>
        <v>0</v>
      </c>
      <c r="AB41" s="62">
        <f>$F41*Vychodiská!$C$43</f>
        <v>0</v>
      </c>
      <c r="AC41" s="62">
        <f>$F41*Vychodiská!$C$43</f>
        <v>0</v>
      </c>
      <c r="AD41" s="62">
        <f>$F41*Vychodiská!$C$43</f>
        <v>0</v>
      </c>
      <c r="AE41" s="62">
        <f>$F41*Vychodiská!$C$43</f>
        <v>0</v>
      </c>
      <c r="AF41" s="62">
        <f>$F41*Vychodiská!$C$43</f>
        <v>0</v>
      </c>
      <c r="AG41" s="62">
        <f>$F41*Vychodiská!$C$43</f>
        <v>0</v>
      </c>
      <c r="AH41" s="62">
        <f>$F41*Vychodiská!$C$43</f>
        <v>0</v>
      </c>
      <c r="AI41" s="62">
        <f>$F41*Vychodiská!$C$43</f>
        <v>0</v>
      </c>
      <c r="AJ41" s="63">
        <f>$F41*Vychodiská!$C$43</f>
        <v>0</v>
      </c>
      <c r="AK41" s="62">
        <f t="shared" si="89"/>
        <v>0</v>
      </c>
      <c r="AL41" s="62">
        <f>SUM($G41:H41)</f>
        <v>0</v>
      </c>
      <c r="AM41" s="62">
        <f>SUM($G41:I41)</f>
        <v>0</v>
      </c>
      <c r="AN41" s="62">
        <f>SUM($G41:J41)</f>
        <v>0</v>
      </c>
      <c r="AO41" s="62">
        <f>SUM($G41:K41)</f>
        <v>0</v>
      </c>
      <c r="AP41" s="62">
        <f>SUM($G41:L41)</f>
        <v>0</v>
      </c>
      <c r="AQ41" s="62">
        <f>SUM($G41:M41)</f>
        <v>0</v>
      </c>
      <c r="AR41" s="62">
        <f>SUM($G41:N41)</f>
        <v>0</v>
      </c>
      <c r="AS41" s="62">
        <f>SUM($G41:O41)</f>
        <v>0</v>
      </c>
      <c r="AT41" s="62">
        <f>SUM($G41:P41)</f>
        <v>0</v>
      </c>
      <c r="AU41" s="62">
        <f>SUM($G41:Q41)</f>
        <v>0</v>
      </c>
      <c r="AV41" s="62">
        <f>SUM($G41:R41)</f>
        <v>0</v>
      </c>
      <c r="AW41" s="62">
        <f>SUM($G41:S41)</f>
        <v>0</v>
      </c>
      <c r="AX41" s="62">
        <f>SUM($G41:T41)</f>
        <v>0</v>
      </c>
      <c r="AY41" s="62">
        <f>SUM($G41:U41)</f>
        <v>0</v>
      </c>
      <c r="AZ41" s="62">
        <f>SUM($G41:V41)</f>
        <v>0</v>
      </c>
      <c r="BA41" s="62">
        <f>SUM($G41:W41)</f>
        <v>0</v>
      </c>
      <c r="BB41" s="62">
        <f>SUM($G41:X41)</f>
        <v>0</v>
      </c>
      <c r="BC41" s="62">
        <f>SUM($G41:Y41)</f>
        <v>0</v>
      </c>
      <c r="BD41" s="62">
        <f>SUM($G41:Z41)</f>
        <v>0</v>
      </c>
      <c r="BE41" s="62">
        <f>SUM($G41:AA41)</f>
        <v>0</v>
      </c>
      <c r="BF41" s="62">
        <f>SUM($G41:AB41)</f>
        <v>0</v>
      </c>
      <c r="BG41" s="62">
        <f>SUM($G41:AC41)</f>
        <v>0</v>
      </c>
      <c r="BH41" s="62">
        <f>SUM($G41:AD41)</f>
        <v>0</v>
      </c>
      <c r="BI41" s="62">
        <f>SUM($G41:AE41)</f>
        <v>0</v>
      </c>
      <c r="BJ41" s="62">
        <f>SUM($G41:AF41)</f>
        <v>0</v>
      </c>
      <c r="BK41" s="62">
        <f>SUM($G41:AG41)</f>
        <v>0</v>
      </c>
      <c r="BL41" s="62">
        <f>SUM($G41:AH41)</f>
        <v>0</v>
      </c>
      <c r="BM41" s="62">
        <f>SUM($G41:AI41)</f>
        <v>0</v>
      </c>
      <c r="BN41" s="63">
        <f>SUM($G41:AJ41)</f>
        <v>0</v>
      </c>
      <c r="BO41" s="65">
        <f>IF(CU41=0,0,G41/(1+Vychodiská!$C$178)^'komunálny odpad'!CU41)</f>
        <v>0</v>
      </c>
      <c r="BP41" s="62">
        <f>IF(CV41=0,0,H41/(1+Vychodiská!$C$178)^'komunálny odpad'!CV41)</f>
        <v>0</v>
      </c>
      <c r="BQ41" s="62">
        <f>IF(CW41=0,0,I41/(1+Vychodiská!$C$178)^'komunálny odpad'!CW41)</f>
        <v>0</v>
      </c>
      <c r="BR41" s="62">
        <f>IF(CX41=0,0,J41/(1+Vychodiská!$C$178)^'komunálny odpad'!CX41)</f>
        <v>0</v>
      </c>
      <c r="BS41" s="62">
        <f>IF(CY41=0,0,K41/(1+Vychodiská!$C$178)^'komunálny odpad'!CY41)</f>
        <v>0</v>
      </c>
      <c r="BT41" s="62">
        <f>IF(CZ41=0,0,L41/(1+Vychodiská!$C$178)^'komunálny odpad'!CZ41)</f>
        <v>0</v>
      </c>
      <c r="BU41" s="62">
        <f>IF(DA41=0,0,M41/(1+Vychodiská!$C$178)^'komunálny odpad'!DA41)</f>
        <v>0</v>
      </c>
      <c r="BV41" s="62">
        <f>IF(DB41=0,0,N41/(1+Vychodiská!$C$178)^'komunálny odpad'!DB41)</f>
        <v>0</v>
      </c>
      <c r="BW41" s="62">
        <f>IF(DC41=0,0,O41/(1+Vychodiská!$C$178)^'komunálny odpad'!DC41)</f>
        <v>0</v>
      </c>
      <c r="BX41" s="62">
        <f>IF(DD41=0,0,P41/(1+Vychodiská!$C$178)^'komunálny odpad'!DD41)</f>
        <v>0</v>
      </c>
      <c r="BY41" s="62">
        <f>IF(DE41=0,0,Q41/(1+Vychodiská!$C$178)^'komunálny odpad'!DE41)</f>
        <v>0</v>
      </c>
      <c r="BZ41" s="62">
        <f>IF(DF41=0,0,R41/(1+Vychodiská!$C$178)^'komunálny odpad'!DF41)</f>
        <v>0</v>
      </c>
      <c r="CA41" s="62">
        <f>IF(DG41=0,0,S41/(1+Vychodiská!$C$178)^'komunálny odpad'!DG41)</f>
        <v>0</v>
      </c>
      <c r="CB41" s="62">
        <f>IF(DH41=0,0,T41/(1+Vychodiská!$C$178)^'komunálny odpad'!DH41)</f>
        <v>0</v>
      </c>
      <c r="CC41" s="62">
        <f>IF(DI41=0,0,U41/(1+Vychodiská!$C$178)^'komunálny odpad'!DI41)</f>
        <v>0</v>
      </c>
      <c r="CD41" s="62">
        <f>IF(DJ41=0,0,V41/(1+Vychodiská!$C$178)^'komunálny odpad'!DJ41)</f>
        <v>0</v>
      </c>
      <c r="CE41" s="62">
        <f>IF(DK41=0,0,W41/(1+Vychodiská!$C$178)^'komunálny odpad'!DK41)</f>
        <v>0</v>
      </c>
      <c r="CF41" s="62">
        <f>IF(DL41=0,0,X41/(1+Vychodiská!$C$178)^'komunálny odpad'!DL41)</f>
        <v>0</v>
      </c>
      <c r="CG41" s="62">
        <f>IF(DM41=0,0,Y41/(1+Vychodiská!$C$178)^'komunálny odpad'!DM41)</f>
        <v>0</v>
      </c>
      <c r="CH41" s="62">
        <f>IF(DN41=0,0,Z41/(1+Vychodiská!$C$178)^'komunálny odpad'!DN41)</f>
        <v>0</v>
      </c>
      <c r="CI41" s="62">
        <f>IF(DO41=0,0,AA41/(1+Vychodiská!$C$178)^'komunálny odpad'!DO41)</f>
        <v>0</v>
      </c>
      <c r="CJ41" s="62">
        <f>IF(DP41=0,0,AB41/(1+Vychodiská!$C$178)^'komunálny odpad'!DP41)</f>
        <v>0</v>
      </c>
      <c r="CK41" s="62">
        <f>IF(DQ41=0,0,AC41/(1+Vychodiská!$C$178)^'komunálny odpad'!DQ41)</f>
        <v>0</v>
      </c>
      <c r="CL41" s="62">
        <f>IF(DR41=0,0,AD41/(1+Vychodiská!$C$178)^'komunálny odpad'!DR41)</f>
        <v>0</v>
      </c>
      <c r="CM41" s="62">
        <f>IF(DS41=0,0,AE41/(1+Vychodiská!$C$178)^'komunálny odpad'!DS41)</f>
        <v>0</v>
      </c>
      <c r="CN41" s="62">
        <f>IF(DT41=0,0,AF41/(1+Vychodiská!$C$178)^'komunálny odpad'!DT41)</f>
        <v>0</v>
      </c>
      <c r="CO41" s="62">
        <f>IF(DU41=0,0,AG41/(1+Vychodiská!$C$178)^'komunálny odpad'!DU41)</f>
        <v>0</v>
      </c>
      <c r="CP41" s="62">
        <f>IF(DV41=0,0,AH41/(1+Vychodiská!$C$178)^'komunálny odpad'!DV41)</f>
        <v>0</v>
      </c>
      <c r="CQ41" s="62">
        <f>IF(DW41=0,0,AI41/(1+Vychodiská!$C$178)^'komunálny odpad'!DW41)</f>
        <v>0</v>
      </c>
      <c r="CR41" s="63">
        <f>IF(DX41=0,0,AJ41/(1+Vychodiská!$C$178)^'komunálny odpad'!DX41)</f>
        <v>0</v>
      </c>
      <c r="CS41" s="66">
        <f t="shared" si="90"/>
        <v>0</v>
      </c>
      <c r="CU41" s="67">
        <f t="shared" si="91"/>
        <v>3</v>
      </c>
      <c r="CV41" s="67">
        <f t="shared" si="92"/>
        <v>4</v>
      </c>
      <c r="CW41" s="67">
        <f t="shared" si="93"/>
        <v>5</v>
      </c>
      <c r="CX41" s="67">
        <f t="shared" si="94"/>
        <v>6</v>
      </c>
      <c r="CY41" s="67">
        <f t="shared" si="95"/>
        <v>7</v>
      </c>
      <c r="CZ41" s="67">
        <f t="shared" si="96"/>
        <v>8</v>
      </c>
      <c r="DA41" s="67">
        <f t="shared" si="97"/>
        <v>9</v>
      </c>
      <c r="DB41" s="67">
        <f t="shared" si="98"/>
        <v>10</v>
      </c>
      <c r="DC41" s="67">
        <f t="shared" si="99"/>
        <v>11</v>
      </c>
      <c r="DD41" s="67">
        <f t="shared" si="100"/>
        <v>12</v>
      </c>
      <c r="DE41" s="67">
        <f t="shared" si="101"/>
        <v>13</v>
      </c>
      <c r="DF41" s="67">
        <f t="shared" si="102"/>
        <v>14</v>
      </c>
      <c r="DG41" s="67">
        <f t="shared" si="103"/>
        <v>15</v>
      </c>
      <c r="DH41" s="67">
        <f t="shared" si="104"/>
        <v>16</v>
      </c>
      <c r="DI41" s="67">
        <f t="shared" si="105"/>
        <v>17</v>
      </c>
      <c r="DJ41" s="67">
        <f t="shared" si="106"/>
        <v>18</v>
      </c>
      <c r="DK41" s="67">
        <f t="shared" si="107"/>
        <v>19</v>
      </c>
      <c r="DL41" s="67">
        <f t="shared" si="108"/>
        <v>20</v>
      </c>
      <c r="DM41" s="67">
        <f t="shared" si="109"/>
        <v>21</v>
      </c>
      <c r="DN41" s="67">
        <f t="shared" si="110"/>
        <v>22</v>
      </c>
      <c r="DO41" s="67">
        <f t="shared" si="111"/>
        <v>23</v>
      </c>
      <c r="DP41" s="67">
        <f t="shared" si="112"/>
        <v>24</v>
      </c>
      <c r="DQ41" s="67">
        <f t="shared" si="113"/>
        <v>25</v>
      </c>
      <c r="DR41" s="67">
        <f t="shared" si="114"/>
        <v>26</v>
      </c>
      <c r="DS41" s="67">
        <f t="shared" si="115"/>
        <v>27</v>
      </c>
      <c r="DT41" s="67">
        <f t="shared" si="116"/>
        <v>28</v>
      </c>
      <c r="DU41" s="67">
        <f t="shared" si="117"/>
        <v>29</v>
      </c>
      <c r="DV41" s="67">
        <f t="shared" si="118"/>
        <v>30</v>
      </c>
      <c r="DW41" s="67">
        <f t="shared" si="119"/>
        <v>31</v>
      </c>
      <c r="DX41" s="68">
        <f t="shared" si="120"/>
        <v>32</v>
      </c>
    </row>
    <row r="42" spans="1:128" ht="33" x14ac:dyDescent="0.45">
      <c r="A42" s="59">
        <f>Investície!A42</f>
        <v>40</v>
      </c>
      <c r="B42" s="60" t="str">
        <f>Investície!B42</f>
        <v>MHTH, a.s. - závod Trnava</v>
      </c>
      <c r="C42" s="60" t="str">
        <f>Investície!C42</f>
        <v>Rozšírenie siete CZT – HV prípojka a OST pre VUJE, a.s. Trnava, Horúcovodné rozvody a OST ŽOS Trnava, a.s., a Horúcovodná prípojka a OST Stavmat Stavebniny, s.r.o. </v>
      </c>
      <c r="D42" s="61">
        <f>INDEX(Data!$M:$M,MATCH('komunálny odpad'!A42,Data!$A:$A,0))</f>
        <v>30</v>
      </c>
      <c r="E42" s="61" t="str">
        <f>INDEX(Data!$J:$J,MATCH('komunálny odpad'!A42,Data!$A:$A,0))</f>
        <v>2024-2025</v>
      </c>
      <c r="F42" s="63">
        <f>INDEX(Data!$W:$W,MATCH('komunálny odpad'!A42,Data!$A:$A,0))</f>
        <v>0</v>
      </c>
      <c r="G42" s="62">
        <f>$F42*Vychodiská!$C$43</f>
        <v>0</v>
      </c>
      <c r="H42" s="62">
        <f>$F42*Vychodiská!$C$43</f>
        <v>0</v>
      </c>
      <c r="I42" s="62">
        <f>$F42*Vychodiská!$C$43</f>
        <v>0</v>
      </c>
      <c r="J42" s="62">
        <f>$F42*Vychodiská!$C$43</f>
        <v>0</v>
      </c>
      <c r="K42" s="62">
        <f>$F42*Vychodiská!$C$43</f>
        <v>0</v>
      </c>
      <c r="L42" s="62">
        <f>$F42*Vychodiská!$C$43</f>
        <v>0</v>
      </c>
      <c r="M42" s="62">
        <f>$F42*Vychodiská!$C$43</f>
        <v>0</v>
      </c>
      <c r="N42" s="62">
        <f>$F42*Vychodiská!$C$43</f>
        <v>0</v>
      </c>
      <c r="O42" s="62">
        <f>$F42*Vychodiská!$C$43</f>
        <v>0</v>
      </c>
      <c r="P42" s="62">
        <f>$F42*Vychodiská!$C$43</f>
        <v>0</v>
      </c>
      <c r="Q42" s="62">
        <f>$F42*Vychodiská!$C$43</f>
        <v>0</v>
      </c>
      <c r="R42" s="62">
        <f>$F42*Vychodiská!$C$43</f>
        <v>0</v>
      </c>
      <c r="S42" s="62">
        <f>$F42*Vychodiská!$C$43</f>
        <v>0</v>
      </c>
      <c r="T42" s="62">
        <f>$F42*Vychodiská!$C$43</f>
        <v>0</v>
      </c>
      <c r="U42" s="62">
        <f>$F42*Vychodiská!$C$43</f>
        <v>0</v>
      </c>
      <c r="V42" s="62">
        <f>$F42*Vychodiská!$C$43</f>
        <v>0</v>
      </c>
      <c r="W42" s="62">
        <f>$F42*Vychodiská!$C$43</f>
        <v>0</v>
      </c>
      <c r="X42" s="62">
        <f>$F42*Vychodiská!$C$43</f>
        <v>0</v>
      </c>
      <c r="Y42" s="62">
        <f>$F42*Vychodiská!$C$43</f>
        <v>0</v>
      </c>
      <c r="Z42" s="62">
        <f>$F42*Vychodiská!$C$43</f>
        <v>0</v>
      </c>
      <c r="AA42" s="62">
        <f>$F42*Vychodiská!$C$43</f>
        <v>0</v>
      </c>
      <c r="AB42" s="62">
        <f>$F42*Vychodiská!$C$43</f>
        <v>0</v>
      </c>
      <c r="AC42" s="62">
        <f>$F42*Vychodiská!$C$43</f>
        <v>0</v>
      </c>
      <c r="AD42" s="62">
        <f>$F42*Vychodiská!$C$43</f>
        <v>0</v>
      </c>
      <c r="AE42" s="62">
        <f>$F42*Vychodiská!$C$43</f>
        <v>0</v>
      </c>
      <c r="AF42" s="62">
        <f>$F42*Vychodiská!$C$43</f>
        <v>0</v>
      </c>
      <c r="AG42" s="62">
        <f>$F42*Vychodiská!$C$43</f>
        <v>0</v>
      </c>
      <c r="AH42" s="62">
        <f>$F42*Vychodiská!$C$43</f>
        <v>0</v>
      </c>
      <c r="AI42" s="62">
        <f>$F42*Vychodiská!$C$43</f>
        <v>0</v>
      </c>
      <c r="AJ42" s="63">
        <f>$F42*Vychodiská!$C$43</f>
        <v>0</v>
      </c>
      <c r="AK42" s="62">
        <f t="shared" si="89"/>
        <v>0</v>
      </c>
      <c r="AL42" s="62">
        <f>SUM($G42:H42)</f>
        <v>0</v>
      </c>
      <c r="AM42" s="62">
        <f>SUM($G42:I42)</f>
        <v>0</v>
      </c>
      <c r="AN42" s="62">
        <f>SUM($G42:J42)</f>
        <v>0</v>
      </c>
      <c r="AO42" s="62">
        <f>SUM($G42:K42)</f>
        <v>0</v>
      </c>
      <c r="AP42" s="62">
        <f>SUM($G42:L42)</f>
        <v>0</v>
      </c>
      <c r="AQ42" s="62">
        <f>SUM($G42:M42)</f>
        <v>0</v>
      </c>
      <c r="AR42" s="62">
        <f>SUM($G42:N42)</f>
        <v>0</v>
      </c>
      <c r="AS42" s="62">
        <f>SUM($G42:O42)</f>
        <v>0</v>
      </c>
      <c r="AT42" s="62">
        <f>SUM($G42:P42)</f>
        <v>0</v>
      </c>
      <c r="AU42" s="62">
        <f>SUM($G42:Q42)</f>
        <v>0</v>
      </c>
      <c r="AV42" s="62">
        <f>SUM($G42:R42)</f>
        <v>0</v>
      </c>
      <c r="AW42" s="62">
        <f>SUM($G42:S42)</f>
        <v>0</v>
      </c>
      <c r="AX42" s="62">
        <f>SUM($G42:T42)</f>
        <v>0</v>
      </c>
      <c r="AY42" s="62">
        <f>SUM($G42:U42)</f>
        <v>0</v>
      </c>
      <c r="AZ42" s="62">
        <f>SUM($G42:V42)</f>
        <v>0</v>
      </c>
      <c r="BA42" s="62">
        <f>SUM($G42:W42)</f>
        <v>0</v>
      </c>
      <c r="BB42" s="62">
        <f>SUM($G42:X42)</f>
        <v>0</v>
      </c>
      <c r="BC42" s="62">
        <f>SUM($G42:Y42)</f>
        <v>0</v>
      </c>
      <c r="BD42" s="62">
        <f>SUM($G42:Z42)</f>
        <v>0</v>
      </c>
      <c r="BE42" s="62">
        <f>SUM($G42:AA42)</f>
        <v>0</v>
      </c>
      <c r="BF42" s="62">
        <f>SUM($G42:AB42)</f>
        <v>0</v>
      </c>
      <c r="BG42" s="62">
        <f>SUM($G42:AC42)</f>
        <v>0</v>
      </c>
      <c r="BH42" s="62">
        <f>SUM($G42:AD42)</f>
        <v>0</v>
      </c>
      <c r="BI42" s="62">
        <f>SUM($G42:AE42)</f>
        <v>0</v>
      </c>
      <c r="BJ42" s="62">
        <f>SUM($G42:AF42)</f>
        <v>0</v>
      </c>
      <c r="BK42" s="62">
        <f>SUM($G42:AG42)</f>
        <v>0</v>
      </c>
      <c r="BL42" s="62">
        <f>SUM($G42:AH42)</f>
        <v>0</v>
      </c>
      <c r="BM42" s="62">
        <f>SUM($G42:AI42)</f>
        <v>0</v>
      </c>
      <c r="BN42" s="63">
        <f>SUM($G42:AJ42)</f>
        <v>0</v>
      </c>
      <c r="BO42" s="65">
        <f>IF(CU42=0,0,G42/(1+Vychodiská!$C$178)^'komunálny odpad'!CU42)</f>
        <v>0</v>
      </c>
      <c r="BP42" s="62">
        <f>IF(CV42=0,0,H42/(1+Vychodiská!$C$178)^'komunálny odpad'!CV42)</f>
        <v>0</v>
      </c>
      <c r="BQ42" s="62">
        <f>IF(CW42=0,0,I42/(1+Vychodiská!$C$178)^'komunálny odpad'!CW42)</f>
        <v>0</v>
      </c>
      <c r="BR42" s="62">
        <f>IF(CX42=0,0,J42/(1+Vychodiská!$C$178)^'komunálny odpad'!CX42)</f>
        <v>0</v>
      </c>
      <c r="BS42" s="62">
        <f>IF(CY42=0,0,K42/(1+Vychodiská!$C$178)^'komunálny odpad'!CY42)</f>
        <v>0</v>
      </c>
      <c r="BT42" s="62">
        <f>IF(CZ42=0,0,L42/(1+Vychodiská!$C$178)^'komunálny odpad'!CZ42)</f>
        <v>0</v>
      </c>
      <c r="BU42" s="62">
        <f>IF(DA42=0,0,M42/(1+Vychodiská!$C$178)^'komunálny odpad'!DA42)</f>
        <v>0</v>
      </c>
      <c r="BV42" s="62">
        <f>IF(DB42=0,0,N42/(1+Vychodiská!$C$178)^'komunálny odpad'!DB42)</f>
        <v>0</v>
      </c>
      <c r="BW42" s="62">
        <f>IF(DC42=0,0,O42/(1+Vychodiská!$C$178)^'komunálny odpad'!DC42)</f>
        <v>0</v>
      </c>
      <c r="BX42" s="62">
        <f>IF(DD42=0,0,P42/(1+Vychodiská!$C$178)^'komunálny odpad'!DD42)</f>
        <v>0</v>
      </c>
      <c r="BY42" s="62">
        <f>IF(DE42=0,0,Q42/(1+Vychodiská!$C$178)^'komunálny odpad'!DE42)</f>
        <v>0</v>
      </c>
      <c r="BZ42" s="62">
        <f>IF(DF42=0,0,R42/(1+Vychodiská!$C$178)^'komunálny odpad'!DF42)</f>
        <v>0</v>
      </c>
      <c r="CA42" s="62">
        <f>IF(DG42=0,0,S42/(1+Vychodiská!$C$178)^'komunálny odpad'!DG42)</f>
        <v>0</v>
      </c>
      <c r="CB42" s="62">
        <f>IF(DH42=0,0,T42/(1+Vychodiská!$C$178)^'komunálny odpad'!DH42)</f>
        <v>0</v>
      </c>
      <c r="CC42" s="62">
        <f>IF(DI42=0,0,U42/(1+Vychodiská!$C$178)^'komunálny odpad'!DI42)</f>
        <v>0</v>
      </c>
      <c r="CD42" s="62">
        <f>IF(DJ42=0,0,V42/(1+Vychodiská!$C$178)^'komunálny odpad'!DJ42)</f>
        <v>0</v>
      </c>
      <c r="CE42" s="62">
        <f>IF(DK42=0,0,W42/(1+Vychodiská!$C$178)^'komunálny odpad'!DK42)</f>
        <v>0</v>
      </c>
      <c r="CF42" s="62">
        <f>IF(DL42=0,0,X42/(1+Vychodiská!$C$178)^'komunálny odpad'!DL42)</f>
        <v>0</v>
      </c>
      <c r="CG42" s="62">
        <f>IF(DM42=0,0,Y42/(1+Vychodiská!$C$178)^'komunálny odpad'!DM42)</f>
        <v>0</v>
      </c>
      <c r="CH42" s="62">
        <f>IF(DN42=0,0,Z42/(1+Vychodiská!$C$178)^'komunálny odpad'!DN42)</f>
        <v>0</v>
      </c>
      <c r="CI42" s="62">
        <f>IF(DO42=0,0,AA42/(1+Vychodiská!$C$178)^'komunálny odpad'!DO42)</f>
        <v>0</v>
      </c>
      <c r="CJ42" s="62">
        <f>IF(DP42=0,0,AB42/(1+Vychodiská!$C$178)^'komunálny odpad'!DP42)</f>
        <v>0</v>
      </c>
      <c r="CK42" s="62">
        <f>IF(DQ42=0,0,AC42/(1+Vychodiská!$C$178)^'komunálny odpad'!DQ42)</f>
        <v>0</v>
      </c>
      <c r="CL42" s="62">
        <f>IF(DR42=0,0,AD42/(1+Vychodiská!$C$178)^'komunálny odpad'!DR42)</f>
        <v>0</v>
      </c>
      <c r="CM42" s="62">
        <f>IF(DS42=0,0,AE42/(1+Vychodiská!$C$178)^'komunálny odpad'!DS42)</f>
        <v>0</v>
      </c>
      <c r="CN42" s="62">
        <f>IF(DT42=0,0,AF42/(1+Vychodiská!$C$178)^'komunálny odpad'!DT42)</f>
        <v>0</v>
      </c>
      <c r="CO42" s="62">
        <f>IF(DU42=0,0,AG42/(1+Vychodiská!$C$178)^'komunálny odpad'!DU42)</f>
        <v>0</v>
      </c>
      <c r="CP42" s="62">
        <f>IF(DV42=0,0,AH42/(1+Vychodiská!$C$178)^'komunálny odpad'!DV42)</f>
        <v>0</v>
      </c>
      <c r="CQ42" s="62">
        <f>IF(DW42=0,0,AI42/(1+Vychodiská!$C$178)^'komunálny odpad'!DW42)</f>
        <v>0</v>
      </c>
      <c r="CR42" s="63">
        <f>IF(DX42=0,0,AJ42/(1+Vychodiská!$C$178)^'komunálny odpad'!DX42)</f>
        <v>0</v>
      </c>
      <c r="CS42" s="66">
        <f t="shared" si="90"/>
        <v>0</v>
      </c>
      <c r="CU42" s="67">
        <f t="shared" si="91"/>
        <v>3</v>
      </c>
      <c r="CV42" s="67">
        <f t="shared" si="92"/>
        <v>4</v>
      </c>
      <c r="CW42" s="67">
        <f t="shared" si="93"/>
        <v>5</v>
      </c>
      <c r="CX42" s="67">
        <f t="shared" si="94"/>
        <v>6</v>
      </c>
      <c r="CY42" s="67">
        <f t="shared" si="95"/>
        <v>7</v>
      </c>
      <c r="CZ42" s="67">
        <f t="shared" si="96"/>
        <v>8</v>
      </c>
      <c r="DA42" s="67">
        <f t="shared" si="97"/>
        <v>9</v>
      </c>
      <c r="DB42" s="67">
        <f t="shared" si="98"/>
        <v>10</v>
      </c>
      <c r="DC42" s="67">
        <f t="shared" si="99"/>
        <v>11</v>
      </c>
      <c r="DD42" s="67">
        <f t="shared" si="100"/>
        <v>12</v>
      </c>
      <c r="DE42" s="67">
        <f t="shared" si="101"/>
        <v>13</v>
      </c>
      <c r="DF42" s="67">
        <f t="shared" si="102"/>
        <v>14</v>
      </c>
      <c r="DG42" s="67">
        <f t="shared" si="103"/>
        <v>15</v>
      </c>
      <c r="DH42" s="67">
        <f t="shared" si="104"/>
        <v>16</v>
      </c>
      <c r="DI42" s="67">
        <f t="shared" si="105"/>
        <v>17</v>
      </c>
      <c r="DJ42" s="67">
        <f t="shared" si="106"/>
        <v>18</v>
      </c>
      <c r="DK42" s="67">
        <f t="shared" si="107"/>
        <v>19</v>
      </c>
      <c r="DL42" s="67">
        <f t="shared" si="108"/>
        <v>20</v>
      </c>
      <c r="DM42" s="67">
        <f t="shared" si="109"/>
        <v>21</v>
      </c>
      <c r="DN42" s="67">
        <f t="shared" si="110"/>
        <v>22</v>
      </c>
      <c r="DO42" s="67">
        <f t="shared" si="111"/>
        <v>23</v>
      </c>
      <c r="DP42" s="67">
        <f t="shared" si="112"/>
        <v>24</v>
      </c>
      <c r="DQ42" s="67">
        <f t="shared" si="113"/>
        <v>25</v>
      </c>
      <c r="DR42" s="67">
        <f t="shared" si="114"/>
        <v>26</v>
      </c>
      <c r="DS42" s="67">
        <f t="shared" si="115"/>
        <v>27</v>
      </c>
      <c r="DT42" s="67">
        <f t="shared" si="116"/>
        <v>28</v>
      </c>
      <c r="DU42" s="67">
        <f t="shared" si="117"/>
        <v>29</v>
      </c>
      <c r="DV42" s="67">
        <f t="shared" si="118"/>
        <v>30</v>
      </c>
      <c r="DW42" s="67">
        <f t="shared" si="119"/>
        <v>31</v>
      </c>
      <c r="DX42" s="68">
        <f t="shared" si="120"/>
        <v>32</v>
      </c>
    </row>
    <row r="43" spans="1:128" customFormat="1" ht="14.5" x14ac:dyDescent="0.35"/>
    <row r="44" spans="1:128" customFormat="1" ht="14.5" x14ac:dyDescent="0.35"/>
  </sheetData>
  <mergeCells count="3">
    <mergeCell ref="G1:AJ1"/>
    <mergeCell ref="AK1:BN1"/>
    <mergeCell ref="BO1:CR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44"/>
  <sheetViews>
    <sheetView zoomScale="80" zoomScaleNormal="80" workbookViewId="0">
      <selection activeCell="A43" sqref="A43:XFD44"/>
    </sheetView>
  </sheetViews>
  <sheetFormatPr defaultColWidth="8.81640625" defaultRowHeight="16.5" x14ac:dyDescent="0.45"/>
  <cols>
    <col min="1" max="1" width="8.81640625" style="70" bestFit="1" customWidth="1"/>
    <col min="2" max="2" width="27.81640625" style="70" bestFit="1" customWidth="1"/>
    <col min="3" max="3" width="27.81640625" style="70" customWidth="1"/>
    <col min="4" max="6" width="24.54296875" style="70" customWidth="1"/>
    <col min="7" max="36" width="11" style="70" customWidth="1"/>
    <col min="37" max="37" width="9.1796875" style="70" bestFit="1" customWidth="1"/>
    <col min="38" max="39" width="10.54296875" style="70" bestFit="1" customWidth="1"/>
    <col min="40" max="42" width="11" style="70" bestFit="1" customWidth="1"/>
    <col min="43" max="45" width="10.54296875" style="70" bestFit="1" customWidth="1"/>
    <col min="46" max="46" width="10.1796875" style="70" bestFit="1" customWidth="1"/>
    <col min="47" max="47" width="11" style="70" bestFit="1" customWidth="1"/>
    <col min="48" max="48" width="10.54296875" style="70" bestFit="1" customWidth="1"/>
    <col min="49" max="50" width="11" style="70" bestFit="1" customWidth="1"/>
    <col min="51" max="51" width="11.1796875" style="70" bestFit="1" customWidth="1"/>
    <col min="52" max="52" width="11" style="70" bestFit="1" customWidth="1"/>
    <col min="53" max="54" width="11.81640625" style="70" bestFit="1" customWidth="1"/>
    <col min="55" max="55" width="11.54296875" style="70" bestFit="1" customWidth="1"/>
    <col min="56" max="57" width="11.81640625" style="70" bestFit="1" customWidth="1"/>
    <col min="58" max="58" width="11.54296875" style="70" bestFit="1" customWidth="1"/>
    <col min="59" max="60" width="11.81640625" style="70" bestFit="1" customWidth="1"/>
    <col min="61" max="61" width="11.54296875" style="70" bestFit="1" customWidth="1"/>
    <col min="62" max="62" width="11.81640625" style="70" bestFit="1" customWidth="1"/>
    <col min="63" max="64" width="11.54296875" style="70" bestFit="1" customWidth="1"/>
    <col min="65" max="65" width="12.1796875" style="70" bestFit="1" customWidth="1"/>
    <col min="66" max="66" width="11.1796875" style="70" customWidth="1"/>
    <col min="67" max="67" width="9.54296875" style="70" bestFit="1" customWidth="1"/>
    <col min="68" max="71" width="9.81640625" style="70" bestFit="1" customWidth="1"/>
    <col min="72" max="72" width="9.54296875" style="70" bestFit="1" customWidth="1"/>
    <col min="73" max="73" width="9.81640625" style="70" bestFit="1" customWidth="1"/>
    <col min="74" max="74" width="9.54296875" style="70" bestFit="1" customWidth="1"/>
    <col min="75" max="75" width="9.81640625" style="70" bestFit="1" customWidth="1"/>
    <col min="76" max="76" width="9.453125" style="70" bestFit="1" customWidth="1"/>
    <col min="77" max="78" width="9.81640625" style="70" bestFit="1" customWidth="1"/>
    <col min="79" max="79" width="9.54296875" style="70" bestFit="1" customWidth="1"/>
    <col min="80" max="80" width="9.81640625" style="70" bestFit="1" customWidth="1"/>
    <col min="81" max="82" width="9.54296875" style="70" bestFit="1" customWidth="1"/>
    <col min="83" max="83" width="9.81640625" style="70" bestFit="1" customWidth="1"/>
    <col min="84" max="84" width="9.54296875" style="70" bestFit="1" customWidth="1"/>
    <col min="85" max="85" width="9.453125" style="70" bestFit="1" customWidth="1"/>
    <col min="86" max="86" width="9.81640625" style="70" bestFit="1" customWidth="1"/>
    <col min="87" max="90" width="9.1796875" style="70" bestFit="1" customWidth="1"/>
    <col min="91" max="94" width="9.453125" style="70" bestFit="1" customWidth="1"/>
    <col min="95" max="95" width="8.1796875" style="70" bestFit="1" customWidth="1"/>
    <col min="96" max="96" width="7.453125" style="70" customWidth="1"/>
    <col min="97" max="97" width="11" style="70" bestFit="1" customWidth="1"/>
    <col min="98" max="98" width="8.81640625" style="70"/>
    <col min="99" max="99" width="11.81640625" style="70" bestFit="1" customWidth="1"/>
    <col min="100" max="128" width="8.81640625" style="70" bestFit="1" customWidth="1"/>
    <col min="129" max="16384" width="8.81640625" style="70"/>
  </cols>
  <sheetData>
    <row r="1" spans="1:128" s="45" customFormat="1" x14ac:dyDescent="0.45">
      <c r="F1" s="72"/>
      <c r="G1" s="491" t="s">
        <v>400</v>
      </c>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c r="AI1" s="491"/>
      <c r="AJ1" s="492"/>
      <c r="AK1" s="498" t="s">
        <v>401</v>
      </c>
      <c r="AL1" s="493"/>
      <c r="AM1" s="493"/>
      <c r="AN1" s="493"/>
      <c r="AO1" s="493"/>
      <c r="AP1" s="493"/>
      <c r="AQ1" s="493"/>
      <c r="AR1" s="493"/>
      <c r="AS1" s="493"/>
      <c r="AT1" s="493"/>
      <c r="AU1" s="493"/>
      <c r="AV1" s="493"/>
      <c r="AW1" s="493"/>
      <c r="AX1" s="493"/>
      <c r="AY1" s="493"/>
      <c r="AZ1" s="493"/>
      <c r="BA1" s="493"/>
      <c r="BB1" s="493"/>
      <c r="BC1" s="493"/>
      <c r="BD1" s="493"/>
      <c r="BE1" s="493"/>
      <c r="BF1" s="493"/>
      <c r="BG1" s="493"/>
      <c r="BH1" s="493"/>
      <c r="BI1" s="493"/>
      <c r="BJ1" s="493"/>
      <c r="BK1" s="493"/>
      <c r="BL1" s="493"/>
      <c r="BM1" s="493"/>
      <c r="BN1" s="499"/>
      <c r="BO1" s="494" t="s">
        <v>226</v>
      </c>
      <c r="BP1" s="495"/>
      <c r="BQ1" s="495"/>
      <c r="BR1" s="495"/>
      <c r="BS1" s="495"/>
      <c r="BT1" s="495"/>
      <c r="BU1" s="495"/>
      <c r="BV1" s="495"/>
      <c r="BW1" s="495"/>
      <c r="BX1" s="495"/>
      <c r="BY1" s="495"/>
      <c r="BZ1" s="495"/>
      <c r="CA1" s="495"/>
      <c r="CB1" s="495"/>
      <c r="CC1" s="495"/>
      <c r="CD1" s="495"/>
      <c r="CE1" s="495"/>
      <c r="CF1" s="495"/>
      <c r="CG1" s="495"/>
      <c r="CH1" s="495"/>
      <c r="CI1" s="495"/>
      <c r="CJ1" s="495"/>
      <c r="CK1" s="495"/>
      <c r="CL1" s="495"/>
      <c r="CM1" s="495"/>
      <c r="CN1" s="495"/>
      <c r="CO1" s="495"/>
      <c r="CP1" s="495"/>
      <c r="CQ1" s="495"/>
      <c r="CR1" s="496"/>
      <c r="CS1" s="47" t="s">
        <v>226</v>
      </c>
      <c r="CT1" s="48"/>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row>
    <row r="2" spans="1:128" s="45" customFormat="1" ht="49.5" x14ac:dyDescent="0.45">
      <c r="A2" s="50" t="s">
        <v>9</v>
      </c>
      <c r="B2" s="50" t="s">
        <v>10</v>
      </c>
      <c r="C2" s="50" t="s">
        <v>12</v>
      </c>
      <c r="D2" s="50" t="s">
        <v>21</v>
      </c>
      <c r="E2" s="50" t="s">
        <v>17</v>
      </c>
      <c r="F2" s="73" t="str">
        <f>Data!Y2</f>
        <v>Ročná kumulatívna zmena cien pre odberateľov (EUR/rok)</v>
      </c>
      <c r="G2" s="53">
        <v>1</v>
      </c>
      <c r="H2" s="53">
        <v>2</v>
      </c>
      <c r="I2" s="53">
        <v>3</v>
      </c>
      <c r="J2" s="53">
        <v>4</v>
      </c>
      <c r="K2" s="53">
        <v>5</v>
      </c>
      <c r="L2" s="53">
        <v>6</v>
      </c>
      <c r="M2" s="53">
        <v>7</v>
      </c>
      <c r="N2" s="53">
        <v>8</v>
      </c>
      <c r="O2" s="53">
        <v>9</v>
      </c>
      <c r="P2" s="53">
        <v>10</v>
      </c>
      <c r="Q2" s="53">
        <v>11</v>
      </c>
      <c r="R2" s="53">
        <v>12</v>
      </c>
      <c r="S2" s="53">
        <v>13</v>
      </c>
      <c r="T2" s="53">
        <v>14</v>
      </c>
      <c r="U2" s="53">
        <v>15</v>
      </c>
      <c r="V2" s="53">
        <v>16</v>
      </c>
      <c r="W2" s="53">
        <v>17</v>
      </c>
      <c r="X2" s="53">
        <v>18</v>
      </c>
      <c r="Y2" s="53">
        <v>19</v>
      </c>
      <c r="Z2" s="53">
        <v>20</v>
      </c>
      <c r="AA2" s="53">
        <v>21</v>
      </c>
      <c r="AB2" s="53">
        <v>22</v>
      </c>
      <c r="AC2" s="53">
        <v>23</v>
      </c>
      <c r="AD2" s="53">
        <v>24</v>
      </c>
      <c r="AE2" s="53">
        <v>25</v>
      </c>
      <c r="AF2" s="53">
        <v>26</v>
      </c>
      <c r="AG2" s="53">
        <v>27</v>
      </c>
      <c r="AH2" s="53">
        <v>28</v>
      </c>
      <c r="AI2" s="53">
        <v>29</v>
      </c>
      <c r="AJ2" s="54">
        <v>30</v>
      </c>
      <c r="AK2" s="53">
        <v>1</v>
      </c>
      <c r="AL2" s="53">
        <v>2</v>
      </c>
      <c r="AM2" s="53">
        <v>3</v>
      </c>
      <c r="AN2" s="53">
        <v>4</v>
      </c>
      <c r="AO2" s="53">
        <v>5</v>
      </c>
      <c r="AP2" s="53">
        <v>6</v>
      </c>
      <c r="AQ2" s="53">
        <v>7</v>
      </c>
      <c r="AR2" s="53">
        <v>8</v>
      </c>
      <c r="AS2" s="53">
        <v>9</v>
      </c>
      <c r="AT2" s="53">
        <v>10</v>
      </c>
      <c r="AU2" s="53">
        <v>11</v>
      </c>
      <c r="AV2" s="53">
        <v>12</v>
      </c>
      <c r="AW2" s="53">
        <v>13</v>
      </c>
      <c r="AX2" s="53">
        <v>14</v>
      </c>
      <c r="AY2" s="53">
        <v>15</v>
      </c>
      <c r="AZ2" s="53">
        <v>16</v>
      </c>
      <c r="BA2" s="53">
        <v>17</v>
      </c>
      <c r="BB2" s="53">
        <v>18</v>
      </c>
      <c r="BC2" s="53">
        <v>19</v>
      </c>
      <c r="BD2" s="53">
        <v>20</v>
      </c>
      <c r="BE2" s="53">
        <v>21</v>
      </c>
      <c r="BF2" s="53">
        <v>22</v>
      </c>
      <c r="BG2" s="53">
        <v>23</v>
      </c>
      <c r="BH2" s="53">
        <v>24</v>
      </c>
      <c r="BI2" s="53">
        <v>25</v>
      </c>
      <c r="BJ2" s="53">
        <v>26</v>
      </c>
      <c r="BK2" s="53">
        <v>27</v>
      </c>
      <c r="BL2" s="53">
        <v>28</v>
      </c>
      <c r="BM2" s="53">
        <v>29</v>
      </c>
      <c r="BN2" s="54">
        <v>30</v>
      </c>
      <c r="BO2" s="55">
        <v>1</v>
      </c>
      <c r="BP2" s="56">
        <v>2</v>
      </c>
      <c r="BQ2" s="56">
        <v>3</v>
      </c>
      <c r="BR2" s="56">
        <v>4</v>
      </c>
      <c r="BS2" s="56">
        <v>5</v>
      </c>
      <c r="BT2" s="56">
        <v>6</v>
      </c>
      <c r="BU2" s="56">
        <v>7</v>
      </c>
      <c r="BV2" s="56">
        <v>8</v>
      </c>
      <c r="BW2" s="56">
        <v>9</v>
      </c>
      <c r="BX2" s="56">
        <v>10</v>
      </c>
      <c r="BY2" s="56">
        <v>11</v>
      </c>
      <c r="BZ2" s="56">
        <v>12</v>
      </c>
      <c r="CA2" s="56">
        <v>13</v>
      </c>
      <c r="CB2" s="56">
        <v>14</v>
      </c>
      <c r="CC2" s="56">
        <v>15</v>
      </c>
      <c r="CD2" s="56">
        <v>16</v>
      </c>
      <c r="CE2" s="56">
        <v>17</v>
      </c>
      <c r="CF2" s="56">
        <v>18</v>
      </c>
      <c r="CG2" s="56">
        <v>19</v>
      </c>
      <c r="CH2" s="56">
        <v>20</v>
      </c>
      <c r="CI2" s="56">
        <v>21</v>
      </c>
      <c r="CJ2" s="56">
        <v>22</v>
      </c>
      <c r="CK2" s="56">
        <v>23</v>
      </c>
      <c r="CL2" s="56">
        <v>24</v>
      </c>
      <c r="CM2" s="56">
        <v>25</v>
      </c>
      <c r="CN2" s="56">
        <v>26</v>
      </c>
      <c r="CO2" s="56">
        <v>27</v>
      </c>
      <c r="CP2" s="56">
        <v>28</v>
      </c>
      <c r="CQ2" s="56">
        <v>29</v>
      </c>
      <c r="CR2" s="57">
        <v>30</v>
      </c>
      <c r="CS2" s="58" t="s">
        <v>402</v>
      </c>
      <c r="CT2" s="56"/>
      <c r="CU2" s="56">
        <v>1</v>
      </c>
      <c r="CV2" s="56">
        <v>2</v>
      </c>
      <c r="CW2" s="56">
        <v>3</v>
      </c>
      <c r="CX2" s="56">
        <v>4</v>
      </c>
      <c r="CY2" s="56">
        <v>5</v>
      </c>
      <c r="CZ2" s="56">
        <v>6</v>
      </c>
      <c r="DA2" s="56">
        <v>7</v>
      </c>
      <c r="DB2" s="56">
        <v>8</v>
      </c>
      <c r="DC2" s="56">
        <v>9</v>
      </c>
      <c r="DD2" s="56">
        <v>10</v>
      </c>
      <c r="DE2" s="56">
        <v>11</v>
      </c>
      <c r="DF2" s="56">
        <v>12</v>
      </c>
      <c r="DG2" s="56">
        <v>13</v>
      </c>
      <c r="DH2" s="56">
        <v>14</v>
      </c>
      <c r="DI2" s="56">
        <v>15</v>
      </c>
      <c r="DJ2" s="56">
        <v>16</v>
      </c>
      <c r="DK2" s="56">
        <v>17</v>
      </c>
      <c r="DL2" s="56">
        <v>18</v>
      </c>
      <c r="DM2" s="56">
        <v>19</v>
      </c>
      <c r="DN2" s="56">
        <v>20</v>
      </c>
      <c r="DO2" s="56">
        <v>21</v>
      </c>
      <c r="DP2" s="56">
        <v>22</v>
      </c>
      <c r="DQ2" s="56">
        <v>23</v>
      </c>
      <c r="DR2" s="56">
        <v>24</v>
      </c>
      <c r="DS2" s="56">
        <v>25</v>
      </c>
      <c r="DT2" s="56">
        <v>26</v>
      </c>
      <c r="DU2" s="56">
        <v>27</v>
      </c>
      <c r="DV2" s="56">
        <v>28</v>
      </c>
      <c r="DW2" s="56">
        <v>29</v>
      </c>
      <c r="DX2" s="57">
        <v>30</v>
      </c>
    </row>
    <row r="3" spans="1:128" s="69" customFormat="1" ht="31" customHeight="1" x14ac:dyDescent="0.35">
      <c r="A3" s="59">
        <f>Investície!A3</f>
        <v>1</v>
      </c>
      <c r="B3" s="60" t="str">
        <f>Investície!B3</f>
        <v xml:space="preserve">MHTH, a.s. - závod Bratislava </v>
      </c>
      <c r="C3" s="60" t="str">
        <f>Investície!C3</f>
        <v>Zokruhovanie Staré mesto II. etapa</v>
      </c>
      <c r="D3" s="61">
        <f>INDEX(Data!$M:$M,MATCH('zmena cien tepla'!A3,Data!$A:$A,0))</f>
        <v>30</v>
      </c>
      <c r="E3" s="61" t="str">
        <f>INDEX(Data!$J:$J,MATCH('zmena cien tepla'!A3,Data!$A:$A,0))</f>
        <v>2026-2029</v>
      </c>
      <c r="F3" s="63">
        <f>INDEX(Data!$Y:$Y,MATCH('zmena cien tepla'!A3,Data!$A:$A,0))</f>
        <v>-123000</v>
      </c>
      <c r="G3" s="62">
        <f>$F3*-1</f>
        <v>123000</v>
      </c>
      <c r="H3" s="62">
        <f t="shared" ref="H3:W18" si="0">$F3*-1</f>
        <v>123000</v>
      </c>
      <c r="I3" s="62">
        <f t="shared" si="0"/>
        <v>123000</v>
      </c>
      <c r="J3" s="62">
        <f t="shared" si="0"/>
        <v>123000</v>
      </c>
      <c r="K3" s="62">
        <f t="shared" si="0"/>
        <v>123000</v>
      </c>
      <c r="L3" s="62">
        <f t="shared" si="0"/>
        <v>123000</v>
      </c>
      <c r="M3" s="62">
        <f t="shared" si="0"/>
        <v>123000</v>
      </c>
      <c r="N3" s="62">
        <f t="shared" si="0"/>
        <v>123000</v>
      </c>
      <c r="O3" s="62">
        <f t="shared" si="0"/>
        <v>123000</v>
      </c>
      <c r="P3" s="62">
        <f t="shared" si="0"/>
        <v>123000</v>
      </c>
      <c r="Q3" s="62">
        <f t="shared" si="0"/>
        <v>123000</v>
      </c>
      <c r="R3" s="62">
        <f t="shared" si="0"/>
        <v>123000</v>
      </c>
      <c r="S3" s="62">
        <f t="shared" si="0"/>
        <v>123000</v>
      </c>
      <c r="T3" s="62">
        <f t="shared" si="0"/>
        <v>123000</v>
      </c>
      <c r="U3" s="62">
        <f t="shared" si="0"/>
        <v>123000</v>
      </c>
      <c r="V3" s="62">
        <f t="shared" si="0"/>
        <v>123000</v>
      </c>
      <c r="W3" s="62">
        <f t="shared" si="0"/>
        <v>123000</v>
      </c>
      <c r="X3" s="62">
        <f t="shared" ref="X3:AJ18" si="1">$F3*-1</f>
        <v>123000</v>
      </c>
      <c r="Y3" s="62">
        <f t="shared" si="1"/>
        <v>123000</v>
      </c>
      <c r="Z3" s="62">
        <f t="shared" si="1"/>
        <v>123000</v>
      </c>
      <c r="AA3" s="62">
        <f t="shared" si="1"/>
        <v>123000</v>
      </c>
      <c r="AB3" s="62">
        <f t="shared" si="1"/>
        <v>123000</v>
      </c>
      <c r="AC3" s="62">
        <f t="shared" si="1"/>
        <v>123000</v>
      </c>
      <c r="AD3" s="62">
        <f t="shared" si="1"/>
        <v>123000</v>
      </c>
      <c r="AE3" s="62">
        <f t="shared" si="1"/>
        <v>123000</v>
      </c>
      <c r="AF3" s="62">
        <f t="shared" si="1"/>
        <v>123000</v>
      </c>
      <c r="AG3" s="62">
        <f t="shared" si="1"/>
        <v>123000</v>
      </c>
      <c r="AH3" s="62">
        <f t="shared" si="1"/>
        <v>123000</v>
      </c>
      <c r="AI3" s="62">
        <f t="shared" si="1"/>
        <v>123000</v>
      </c>
      <c r="AJ3" s="63">
        <f t="shared" si="1"/>
        <v>123000</v>
      </c>
      <c r="AK3" s="62">
        <f>G3</f>
        <v>123000</v>
      </c>
      <c r="AL3" s="62">
        <f>SUM($G3:H3)</f>
        <v>246000</v>
      </c>
      <c r="AM3" s="62">
        <f>SUM($G3:I3)</f>
        <v>369000</v>
      </c>
      <c r="AN3" s="62">
        <f>SUM($G3:J3)</f>
        <v>492000</v>
      </c>
      <c r="AO3" s="62">
        <f>SUM($G3:K3)</f>
        <v>615000</v>
      </c>
      <c r="AP3" s="62">
        <f>SUM($G3:L3)</f>
        <v>738000</v>
      </c>
      <c r="AQ3" s="62">
        <f>SUM($G3:M3)</f>
        <v>861000</v>
      </c>
      <c r="AR3" s="62">
        <f>SUM($G3:N3)</f>
        <v>984000</v>
      </c>
      <c r="AS3" s="62">
        <f>SUM($G3:O3)</f>
        <v>1107000</v>
      </c>
      <c r="AT3" s="62">
        <f>SUM($G3:P3)</f>
        <v>1230000</v>
      </c>
      <c r="AU3" s="62">
        <f>SUM($G3:Q3)</f>
        <v>1353000</v>
      </c>
      <c r="AV3" s="62">
        <f>SUM($G3:R3)</f>
        <v>1476000</v>
      </c>
      <c r="AW3" s="62">
        <f>SUM($G3:S3)</f>
        <v>1599000</v>
      </c>
      <c r="AX3" s="62">
        <f>SUM($G3:T3)</f>
        <v>1722000</v>
      </c>
      <c r="AY3" s="62">
        <f>SUM($G3:U3)</f>
        <v>1845000</v>
      </c>
      <c r="AZ3" s="62">
        <f>SUM($G3:V3)</f>
        <v>1968000</v>
      </c>
      <c r="BA3" s="62">
        <f>SUM($G3:W3)</f>
        <v>2091000</v>
      </c>
      <c r="BB3" s="62">
        <f>SUM($G3:X3)</f>
        <v>2214000</v>
      </c>
      <c r="BC3" s="62">
        <f>SUM($G3:Y3)</f>
        <v>2337000</v>
      </c>
      <c r="BD3" s="62">
        <f>SUM($G3:Z3)</f>
        <v>2460000</v>
      </c>
      <c r="BE3" s="62">
        <f>SUM($G3:AA3)</f>
        <v>2583000</v>
      </c>
      <c r="BF3" s="62">
        <f>SUM($G3:AB3)</f>
        <v>2706000</v>
      </c>
      <c r="BG3" s="62">
        <f>SUM($G3:AC3)</f>
        <v>2829000</v>
      </c>
      <c r="BH3" s="62">
        <f>SUM($G3:AD3)</f>
        <v>2952000</v>
      </c>
      <c r="BI3" s="62">
        <f>SUM($G3:AE3)</f>
        <v>3075000</v>
      </c>
      <c r="BJ3" s="62">
        <f>SUM($G3:AF3)</f>
        <v>3198000</v>
      </c>
      <c r="BK3" s="62">
        <f>SUM($G3:AG3)</f>
        <v>3321000</v>
      </c>
      <c r="BL3" s="62">
        <f>SUM($G3:AH3)</f>
        <v>3444000</v>
      </c>
      <c r="BM3" s="62">
        <f>SUM($G3:AI3)</f>
        <v>3567000</v>
      </c>
      <c r="BN3" s="64">
        <f>SUM($G3:AJ3)</f>
        <v>3690000</v>
      </c>
      <c r="BO3" s="65">
        <f>IF(CU3=0,0,G3/(1+Vychodiská!$C$178)^'zmena cien tepla'!CU3)</f>
        <v>96373.718475620451</v>
      </c>
      <c r="BP3" s="62">
        <f>IF(CV3=0,0,H3/(1+Vychodiská!$C$178)^'zmena cien tepla'!CV3)</f>
        <v>91784.493786305204</v>
      </c>
      <c r="BQ3" s="62">
        <f>IF(CW3=0,0,I3/(1+Vychodiská!$C$178)^'zmena cien tepla'!CW3)</f>
        <v>87413.803606004934</v>
      </c>
      <c r="BR3" s="62">
        <f>IF(CX3=0,0,J3/(1+Vychodiská!$C$178)^'zmena cien tepla'!CX3)</f>
        <v>83251.241529528517</v>
      </c>
      <c r="BS3" s="62">
        <f>IF(CY3=0,0,K3/(1+Vychodiská!$C$178)^'zmena cien tepla'!CY3)</f>
        <v>79286.896694789059</v>
      </c>
      <c r="BT3" s="62">
        <f>IF(CZ3=0,0,L3/(1+Vychodiská!$C$178)^'zmena cien tepla'!CZ3)</f>
        <v>75511.33018551339</v>
      </c>
      <c r="BU3" s="62">
        <f>IF(DA3=0,0,M3/(1+Vychodiská!$C$178)^'zmena cien tepla'!DA3)</f>
        <v>71915.552557631803</v>
      </c>
      <c r="BV3" s="62">
        <f>IF(DB3=0,0,N3/(1+Vychodiská!$C$178)^'zmena cien tepla'!DB3)</f>
        <v>68491.002435839822</v>
      </c>
      <c r="BW3" s="62">
        <f>IF(DC3=0,0,O3/(1+Vychodiská!$C$178)^'zmena cien tepla'!DC3)</f>
        <v>65229.526129371246</v>
      </c>
      <c r="BX3" s="62">
        <f>IF(DD3=0,0,P3/(1+Vychodiská!$C$178)^'zmena cien tepla'!DD3)</f>
        <v>62123.358218448819</v>
      </c>
      <c r="BY3" s="62">
        <f>IF(DE3=0,0,Q3/(1+Vychodiská!$C$178)^'zmena cien tepla'!DE3)</f>
        <v>59165.103065189331</v>
      </c>
      <c r="BZ3" s="62">
        <f>IF(DF3=0,0,R3/(1+Vychodiská!$C$178)^'zmena cien tepla'!DF3)</f>
        <v>56347.71720494223</v>
      </c>
      <c r="CA3" s="62">
        <f>IF(DG3=0,0,S3/(1+Vychodiská!$C$178)^'zmena cien tepla'!DG3)</f>
        <v>53664.492576135446</v>
      </c>
      <c r="CB3" s="62">
        <f>IF(DH3=0,0,T3/(1+Vychodiská!$C$178)^'zmena cien tepla'!DH3)</f>
        <v>51109.040548700425</v>
      </c>
      <c r="CC3" s="62">
        <f>IF(DI3=0,0,U3/(1+Vychodiská!$C$178)^'zmena cien tepla'!DI3)</f>
        <v>48675.276713048028</v>
      </c>
      <c r="CD3" s="62">
        <f>IF(DJ3=0,0,V3/(1+Vychodiská!$C$178)^'zmena cien tepla'!DJ3)</f>
        <v>46357.406393379075</v>
      </c>
      <c r="CE3" s="62">
        <f>IF(DK3=0,0,W3/(1+Vychodiská!$C$178)^'zmena cien tepla'!DK3)</f>
        <v>44149.910850837216</v>
      </c>
      <c r="CF3" s="62">
        <f>IF(DL3=0,0,X3/(1+Vychodiská!$C$178)^'zmena cien tepla'!DL3)</f>
        <v>42047.534143654491</v>
      </c>
      <c r="CG3" s="62">
        <f>IF(DM3=0,0,Y3/(1+Vychodiská!$C$178)^'zmena cien tepla'!DM3)</f>
        <v>40045.270613004272</v>
      </c>
      <c r="CH3" s="62">
        <f>IF(DN3=0,0,Z3/(1+Vychodiská!$C$178)^'zmena cien tepla'!DN3)</f>
        <v>38138.352964765974</v>
      </c>
      <c r="CI3" s="62">
        <f>IF(DO3=0,0,AA3/(1+Vychodiská!$C$178)^'zmena cien tepla'!DO3)</f>
        <v>36322.24091882474</v>
      </c>
      <c r="CJ3" s="62">
        <f>IF(DP3=0,0,AB3/(1+Vychodiská!$C$178)^'zmena cien tepla'!DP3)</f>
        <v>34592.610398880701</v>
      </c>
      <c r="CK3" s="62">
        <f>IF(DQ3=0,0,AC3/(1+Vychodiská!$C$178)^'zmena cien tepla'!DQ3)</f>
        <v>32945.343237029236</v>
      </c>
      <c r="CL3" s="62">
        <f>IF(DR3=0,0,AD3/(1+Vychodiská!$C$178)^'zmena cien tepla'!DR3)</f>
        <v>31376.517368599278</v>
      </c>
      <c r="CM3" s="62">
        <f>IF(DS3=0,0,AE3/(1+Vychodiská!$C$178)^'zmena cien tepla'!DS3)</f>
        <v>29882.397493904067</v>
      </c>
      <c r="CN3" s="62">
        <f>IF(DT3=0,0,AF3/(1+Vychodiská!$C$178)^'zmena cien tepla'!DT3)</f>
        <v>28459.426184670552</v>
      </c>
      <c r="CO3" s="62">
        <f>IF(DU3=0,0,AG3/(1+Vychodiská!$C$178)^'zmena cien tepla'!DU3)</f>
        <v>27104.215413971942</v>
      </c>
      <c r="CP3" s="62">
        <f>IF(DV3=0,0,AH3/(1+Vychodiská!$C$178)^'zmena cien tepla'!DV3)</f>
        <v>25813.538489497092</v>
      </c>
      <c r="CQ3" s="62">
        <f>IF(DW3=0,0,AI3/(1+Vychodiská!$C$178)^'zmena cien tepla'!DW3)</f>
        <v>24584.322370949609</v>
      </c>
      <c r="CR3" s="63">
        <f>IF(DX3=0,0,AJ3/(1+Vychodiská!$C$178)^'zmena cien tepla'!DX3)</f>
        <v>23413.640353285344</v>
      </c>
      <c r="CS3" s="66">
        <f>SUM(BO3:CR3)</f>
        <v>1555575.2809223216</v>
      </c>
      <c r="CT3" s="62"/>
      <c r="CU3" s="67">
        <f t="shared" ref="CU3:CU24" si="2">(VALUE(RIGHT(E3,4))-VALUE(LEFT(E3,4)))+2</f>
        <v>5</v>
      </c>
      <c r="CV3" s="67">
        <f>IF(CU3=0,0,IF(CV$2&gt;$D3,0,CU3+1))</f>
        <v>6</v>
      </c>
      <c r="CW3" s="67">
        <f t="shared" ref="CW3:DX3" si="3">IF(CV3=0,0,IF(CW$2&gt;$D3,0,CV3+1))</f>
        <v>7</v>
      </c>
      <c r="CX3" s="67">
        <f t="shared" si="3"/>
        <v>8</v>
      </c>
      <c r="CY3" s="67">
        <f t="shared" si="3"/>
        <v>9</v>
      </c>
      <c r="CZ3" s="67">
        <f t="shared" si="3"/>
        <v>10</v>
      </c>
      <c r="DA3" s="67">
        <f t="shared" si="3"/>
        <v>11</v>
      </c>
      <c r="DB3" s="67">
        <f t="shared" si="3"/>
        <v>12</v>
      </c>
      <c r="DC3" s="67">
        <f t="shared" si="3"/>
        <v>13</v>
      </c>
      <c r="DD3" s="67">
        <f t="shared" si="3"/>
        <v>14</v>
      </c>
      <c r="DE3" s="67">
        <f t="shared" si="3"/>
        <v>15</v>
      </c>
      <c r="DF3" s="67">
        <f t="shared" si="3"/>
        <v>16</v>
      </c>
      <c r="DG3" s="67">
        <f t="shared" si="3"/>
        <v>17</v>
      </c>
      <c r="DH3" s="67">
        <f t="shared" si="3"/>
        <v>18</v>
      </c>
      <c r="DI3" s="67">
        <f t="shared" si="3"/>
        <v>19</v>
      </c>
      <c r="DJ3" s="67">
        <f t="shared" si="3"/>
        <v>20</v>
      </c>
      <c r="DK3" s="67">
        <f t="shared" si="3"/>
        <v>21</v>
      </c>
      <c r="DL3" s="67">
        <f t="shared" si="3"/>
        <v>22</v>
      </c>
      <c r="DM3" s="67">
        <f t="shared" si="3"/>
        <v>23</v>
      </c>
      <c r="DN3" s="67">
        <f t="shared" si="3"/>
        <v>24</v>
      </c>
      <c r="DO3" s="67">
        <f t="shared" si="3"/>
        <v>25</v>
      </c>
      <c r="DP3" s="67">
        <f t="shared" si="3"/>
        <v>26</v>
      </c>
      <c r="DQ3" s="67">
        <f t="shared" si="3"/>
        <v>27</v>
      </c>
      <c r="DR3" s="67">
        <f t="shared" si="3"/>
        <v>28</v>
      </c>
      <c r="DS3" s="67">
        <f t="shared" si="3"/>
        <v>29</v>
      </c>
      <c r="DT3" s="67">
        <f t="shared" si="3"/>
        <v>30</v>
      </c>
      <c r="DU3" s="67">
        <f t="shared" si="3"/>
        <v>31</v>
      </c>
      <c r="DV3" s="67">
        <f t="shared" si="3"/>
        <v>32</v>
      </c>
      <c r="DW3" s="67">
        <f t="shared" si="3"/>
        <v>33</v>
      </c>
      <c r="DX3" s="68">
        <f t="shared" si="3"/>
        <v>34</v>
      </c>
    </row>
    <row r="4" spans="1:128" s="69" customFormat="1" ht="31" customHeight="1" x14ac:dyDescent="0.35">
      <c r="A4" s="59">
        <f>Investície!A4</f>
        <v>2</v>
      </c>
      <c r="B4" s="60" t="str">
        <f>Investície!B4</f>
        <v xml:space="preserve">MHTH, a.s. - závod Bratislava </v>
      </c>
      <c r="C4" s="60" t="str">
        <f>Investície!C4</f>
        <v>Prekládka HV DN 300 Mlynská dolina</v>
      </c>
      <c r="D4" s="61">
        <f>INDEX(Data!$M:$M,MATCH('zmena cien tepla'!A4,Data!$A:$A,0))</f>
        <v>30</v>
      </c>
      <c r="E4" s="61" t="str">
        <f>INDEX(Data!$J:$J,MATCH('zmena cien tepla'!A4,Data!$A:$A,0))</f>
        <v>2024 - 2025</v>
      </c>
      <c r="F4" s="63">
        <f>INDEX(Data!$Y:$Y,MATCH('zmena cien tepla'!A4,Data!$A:$A,0))</f>
        <v>-119000</v>
      </c>
      <c r="G4" s="62">
        <f t="shared" ref="G4:V19" si="4">$F4*-1</f>
        <v>119000</v>
      </c>
      <c r="H4" s="62">
        <f t="shared" si="0"/>
        <v>119000</v>
      </c>
      <c r="I4" s="62">
        <f t="shared" si="0"/>
        <v>119000</v>
      </c>
      <c r="J4" s="62">
        <f t="shared" si="0"/>
        <v>119000</v>
      </c>
      <c r="K4" s="62">
        <f t="shared" si="0"/>
        <v>119000</v>
      </c>
      <c r="L4" s="62">
        <f t="shared" si="0"/>
        <v>119000</v>
      </c>
      <c r="M4" s="62">
        <f t="shared" si="0"/>
        <v>119000</v>
      </c>
      <c r="N4" s="62">
        <f t="shared" si="0"/>
        <v>119000</v>
      </c>
      <c r="O4" s="62">
        <f t="shared" si="0"/>
        <v>119000</v>
      </c>
      <c r="P4" s="62">
        <f t="shared" si="0"/>
        <v>119000</v>
      </c>
      <c r="Q4" s="62">
        <f t="shared" si="0"/>
        <v>119000</v>
      </c>
      <c r="R4" s="62">
        <f t="shared" si="0"/>
        <v>119000</v>
      </c>
      <c r="S4" s="62">
        <f t="shared" si="0"/>
        <v>119000</v>
      </c>
      <c r="T4" s="62">
        <f t="shared" si="0"/>
        <v>119000</v>
      </c>
      <c r="U4" s="62">
        <f t="shared" si="0"/>
        <v>119000</v>
      </c>
      <c r="V4" s="62">
        <f t="shared" si="0"/>
        <v>119000</v>
      </c>
      <c r="W4" s="62">
        <f t="shared" si="0"/>
        <v>119000</v>
      </c>
      <c r="X4" s="62">
        <f t="shared" si="1"/>
        <v>119000</v>
      </c>
      <c r="Y4" s="62">
        <f t="shared" si="1"/>
        <v>119000</v>
      </c>
      <c r="Z4" s="62">
        <f t="shared" si="1"/>
        <v>119000</v>
      </c>
      <c r="AA4" s="62">
        <f t="shared" si="1"/>
        <v>119000</v>
      </c>
      <c r="AB4" s="62">
        <f t="shared" si="1"/>
        <v>119000</v>
      </c>
      <c r="AC4" s="62">
        <f t="shared" si="1"/>
        <v>119000</v>
      </c>
      <c r="AD4" s="62">
        <f t="shared" si="1"/>
        <v>119000</v>
      </c>
      <c r="AE4" s="62">
        <f t="shared" si="1"/>
        <v>119000</v>
      </c>
      <c r="AF4" s="62">
        <f t="shared" si="1"/>
        <v>119000</v>
      </c>
      <c r="AG4" s="62">
        <f t="shared" si="1"/>
        <v>119000</v>
      </c>
      <c r="AH4" s="62">
        <f t="shared" si="1"/>
        <v>119000</v>
      </c>
      <c r="AI4" s="62">
        <f t="shared" si="1"/>
        <v>119000</v>
      </c>
      <c r="AJ4" s="63">
        <f t="shared" si="1"/>
        <v>119000</v>
      </c>
      <c r="AK4" s="62">
        <f t="shared" ref="AK4:AK24" si="5">G4</f>
        <v>119000</v>
      </c>
      <c r="AL4" s="62">
        <f>SUM($G4:H4)</f>
        <v>238000</v>
      </c>
      <c r="AM4" s="62">
        <f>SUM($G4:I4)</f>
        <v>357000</v>
      </c>
      <c r="AN4" s="62">
        <f>SUM($G4:J4)</f>
        <v>476000</v>
      </c>
      <c r="AO4" s="62">
        <f>SUM($G4:K4)</f>
        <v>595000</v>
      </c>
      <c r="AP4" s="62">
        <f>SUM($G4:L4)</f>
        <v>714000</v>
      </c>
      <c r="AQ4" s="62">
        <f>SUM($G4:M4)</f>
        <v>833000</v>
      </c>
      <c r="AR4" s="62">
        <f>SUM($G4:N4)</f>
        <v>952000</v>
      </c>
      <c r="AS4" s="62">
        <f>SUM($G4:O4)</f>
        <v>1071000</v>
      </c>
      <c r="AT4" s="62">
        <f>SUM($G4:P4)</f>
        <v>1190000</v>
      </c>
      <c r="AU4" s="62">
        <f>SUM($G4:Q4)</f>
        <v>1309000</v>
      </c>
      <c r="AV4" s="62">
        <f>SUM($G4:R4)</f>
        <v>1428000</v>
      </c>
      <c r="AW4" s="62">
        <f>SUM($G4:S4)</f>
        <v>1547000</v>
      </c>
      <c r="AX4" s="62">
        <f>SUM($G4:T4)</f>
        <v>1666000</v>
      </c>
      <c r="AY4" s="62">
        <f>SUM($G4:U4)</f>
        <v>1785000</v>
      </c>
      <c r="AZ4" s="62">
        <f>SUM($G4:V4)</f>
        <v>1904000</v>
      </c>
      <c r="BA4" s="62">
        <f>SUM($G4:W4)</f>
        <v>2023000</v>
      </c>
      <c r="BB4" s="62">
        <f>SUM($G4:X4)</f>
        <v>2142000</v>
      </c>
      <c r="BC4" s="62">
        <f>SUM($G4:Y4)</f>
        <v>2261000</v>
      </c>
      <c r="BD4" s="62">
        <f>SUM($G4:Z4)</f>
        <v>2380000</v>
      </c>
      <c r="BE4" s="62">
        <f>SUM($G4:AA4)</f>
        <v>2499000</v>
      </c>
      <c r="BF4" s="62">
        <f>SUM($G4:AB4)</f>
        <v>2618000</v>
      </c>
      <c r="BG4" s="62">
        <f>SUM($G4:AC4)</f>
        <v>2737000</v>
      </c>
      <c r="BH4" s="62">
        <f>SUM($G4:AD4)</f>
        <v>2856000</v>
      </c>
      <c r="BI4" s="62">
        <f>SUM($G4:AE4)</f>
        <v>2975000</v>
      </c>
      <c r="BJ4" s="62">
        <f>SUM($G4:AF4)</f>
        <v>3094000</v>
      </c>
      <c r="BK4" s="62">
        <f>SUM($G4:AG4)</f>
        <v>3213000</v>
      </c>
      <c r="BL4" s="62">
        <f>SUM($G4:AH4)</f>
        <v>3332000</v>
      </c>
      <c r="BM4" s="62">
        <f>SUM($G4:AI4)</f>
        <v>3451000</v>
      </c>
      <c r="BN4" s="63">
        <f>SUM($G4:AJ4)</f>
        <v>3570000</v>
      </c>
      <c r="BO4" s="65">
        <f>IF(CU4=0,0,G4/(1+Vychodiská!$C$178)^'zmena cien tepla'!CU4)</f>
        <v>102796.67422524565</v>
      </c>
      <c r="BP4" s="62">
        <f>IF(CV4=0,0,H4/(1+Vychodiská!$C$178)^'zmena cien tepla'!CV4)</f>
        <v>97901.594500233958</v>
      </c>
      <c r="BQ4" s="62">
        <f>IF(CW4=0,0,I4/(1+Vychodiská!$C$178)^'zmena cien tepla'!CW4)</f>
        <v>93239.613809746617</v>
      </c>
      <c r="BR4" s="62">
        <f>IF(CX4=0,0,J4/(1+Vychodiská!$C$178)^'zmena cien tepla'!CX4)</f>
        <v>88799.632199758693</v>
      </c>
      <c r="BS4" s="62">
        <f>IF(CY4=0,0,K4/(1+Vychodiská!$C$178)^'zmena cien tepla'!CY4)</f>
        <v>84571.078285484458</v>
      </c>
      <c r="BT4" s="62">
        <f>IF(CZ4=0,0,L4/(1+Vychodiská!$C$178)^'zmena cien tepla'!CZ4)</f>
        <v>80543.88408141378</v>
      </c>
      <c r="BU4" s="62">
        <f>IF(DA4=0,0,M4/(1+Vychodiská!$C$178)^'zmena cien tepla'!DA4)</f>
        <v>76708.461029917875</v>
      </c>
      <c r="BV4" s="62">
        <f>IF(DB4=0,0,N4/(1+Vychodiská!$C$178)^'zmena cien tepla'!DB4)</f>
        <v>73055.677171350355</v>
      </c>
      <c r="BW4" s="62">
        <f>IF(DC4=0,0,O4/(1+Vychodiská!$C$178)^'zmena cien tepla'!DC4)</f>
        <v>69576.835401286051</v>
      </c>
      <c r="BX4" s="62">
        <f>IF(DD4=0,0,P4/(1+Vychodiská!$C$178)^'zmena cien tepla'!DD4)</f>
        <v>66263.652763129576</v>
      </c>
      <c r="BY4" s="62">
        <f>IF(DE4=0,0,Q4/(1+Vychodiská!$C$178)^'zmena cien tepla'!DE4)</f>
        <v>63108.240726790063</v>
      </c>
      <c r="BZ4" s="62">
        <f>IF(DF4=0,0,R4/(1+Vychodiská!$C$178)^'zmena cien tepla'!DF4)</f>
        <v>60103.08640646674</v>
      </c>
      <c r="CA4" s="62">
        <f>IF(DG4=0,0,S4/(1+Vychodiská!$C$178)^'zmena cien tepla'!DG4)</f>
        <v>57241.034672825452</v>
      </c>
      <c r="CB4" s="62">
        <f>IF(DH4=0,0,T4/(1+Vychodiská!$C$178)^'zmena cien tepla'!DH4)</f>
        <v>54515.271116976626</v>
      </c>
      <c r="CC4" s="62">
        <f>IF(DI4=0,0,U4/(1+Vychodiská!$C$178)^'zmena cien tepla'!DI4)</f>
        <v>51919.305825692019</v>
      </c>
      <c r="CD4" s="62">
        <f>IF(DJ4=0,0,V4/(1+Vychodiská!$C$178)^'zmena cien tepla'!DJ4)</f>
        <v>49446.957929230492</v>
      </c>
      <c r="CE4" s="62">
        <f>IF(DK4=0,0,W4/(1+Vychodiská!$C$178)^'zmena cien tepla'!DK4)</f>
        <v>47092.340884981422</v>
      </c>
      <c r="CF4" s="62">
        <f>IF(DL4=0,0,X4/(1+Vychodiská!$C$178)^'zmena cien tepla'!DL4)</f>
        <v>44849.848461887072</v>
      </c>
      <c r="CG4" s="62">
        <f>IF(DM4=0,0,Y4/(1+Vychodiská!$C$178)^'zmena cien tepla'!DM4)</f>
        <v>42714.141392273399</v>
      </c>
      <c r="CH4" s="62">
        <f>IF(DN4=0,0,Z4/(1+Vychodiská!$C$178)^'zmena cien tepla'!DN4)</f>
        <v>40680.134659308002</v>
      </c>
      <c r="CI4" s="62">
        <f>IF(DO4=0,0,AA4/(1+Vychodiská!$C$178)^'zmena cien tepla'!DO4)</f>
        <v>38742.985389817142</v>
      </c>
      <c r="CJ4" s="62">
        <f>IF(DP4=0,0,AB4/(1+Vychodiská!$C$178)^'zmena cien tepla'!DP4)</f>
        <v>36898.081323635379</v>
      </c>
      <c r="CK4" s="62">
        <f>IF(DQ4=0,0,AC4/(1+Vychodiská!$C$178)^'zmena cien tepla'!DQ4)</f>
        <v>35141.029832033688</v>
      </c>
      <c r="CL4" s="62">
        <f>IF(DR4=0,0,AD4/(1+Vychodiská!$C$178)^'zmena cien tepla'!DR4)</f>
        <v>33467.647459079701</v>
      </c>
      <c r="CM4" s="62">
        <f>IF(DS4=0,0,AE4/(1+Vychodiská!$C$178)^'zmena cien tepla'!DS4)</f>
        <v>31873.949961028287</v>
      </c>
      <c r="CN4" s="62">
        <f>IF(DT4=0,0,AF4/(1+Vychodiská!$C$178)^'zmena cien tepla'!DT4)</f>
        <v>30356.142820026944</v>
      </c>
      <c r="CO4" s="62">
        <f>IF(DU4=0,0,AG4/(1+Vychodiská!$C$178)^'zmena cien tepla'!DU4)</f>
        <v>28910.612209549465</v>
      </c>
      <c r="CP4" s="62">
        <f>IF(DV4=0,0,AH4/(1+Vychodiská!$C$178)^'zmena cien tepla'!DV4)</f>
        <v>27533.916390047118</v>
      </c>
      <c r="CQ4" s="62">
        <f>IF(DW4=0,0,AI4/(1+Vychodiská!$C$178)^'zmena cien tepla'!DW4)</f>
        <v>26222.777514330581</v>
      </c>
      <c r="CR4" s="63">
        <f>IF(DX4=0,0,AJ4/(1+Vychodiská!$C$178)^'zmena cien tepla'!DX4)</f>
        <v>24974.073823171981</v>
      </c>
      <c r="CS4" s="66">
        <f>SUM(BO4:CR4)</f>
        <v>1659248.6822667187</v>
      </c>
      <c r="CT4" s="62"/>
      <c r="CU4" s="67">
        <f t="shared" si="2"/>
        <v>3</v>
      </c>
      <c r="CV4" s="67">
        <f t="shared" ref="CV4:DX4" si="6">IF(CU4=0,0,IF(CV$2&gt;$D4,0,CU4+1))</f>
        <v>4</v>
      </c>
      <c r="CW4" s="67">
        <f t="shared" si="6"/>
        <v>5</v>
      </c>
      <c r="CX4" s="67">
        <f t="shared" si="6"/>
        <v>6</v>
      </c>
      <c r="CY4" s="67">
        <f t="shared" si="6"/>
        <v>7</v>
      </c>
      <c r="CZ4" s="67">
        <f t="shared" si="6"/>
        <v>8</v>
      </c>
      <c r="DA4" s="67">
        <f t="shared" si="6"/>
        <v>9</v>
      </c>
      <c r="DB4" s="67">
        <f t="shared" si="6"/>
        <v>10</v>
      </c>
      <c r="DC4" s="67">
        <f t="shared" si="6"/>
        <v>11</v>
      </c>
      <c r="DD4" s="67">
        <f t="shared" si="6"/>
        <v>12</v>
      </c>
      <c r="DE4" s="67">
        <f t="shared" si="6"/>
        <v>13</v>
      </c>
      <c r="DF4" s="67">
        <f t="shared" si="6"/>
        <v>14</v>
      </c>
      <c r="DG4" s="67">
        <f t="shared" si="6"/>
        <v>15</v>
      </c>
      <c r="DH4" s="67">
        <f t="shared" si="6"/>
        <v>16</v>
      </c>
      <c r="DI4" s="67">
        <f t="shared" si="6"/>
        <v>17</v>
      </c>
      <c r="DJ4" s="67">
        <f t="shared" si="6"/>
        <v>18</v>
      </c>
      <c r="DK4" s="67">
        <f t="shared" si="6"/>
        <v>19</v>
      </c>
      <c r="DL4" s="67">
        <f t="shared" si="6"/>
        <v>20</v>
      </c>
      <c r="DM4" s="67">
        <f t="shared" si="6"/>
        <v>21</v>
      </c>
      <c r="DN4" s="67">
        <f t="shared" si="6"/>
        <v>22</v>
      </c>
      <c r="DO4" s="67">
        <f t="shared" si="6"/>
        <v>23</v>
      </c>
      <c r="DP4" s="67">
        <f t="shared" si="6"/>
        <v>24</v>
      </c>
      <c r="DQ4" s="67">
        <f t="shared" si="6"/>
        <v>25</v>
      </c>
      <c r="DR4" s="67">
        <f t="shared" si="6"/>
        <v>26</v>
      </c>
      <c r="DS4" s="67">
        <f t="shared" si="6"/>
        <v>27</v>
      </c>
      <c r="DT4" s="67">
        <f t="shared" si="6"/>
        <v>28</v>
      </c>
      <c r="DU4" s="67">
        <f t="shared" si="6"/>
        <v>29</v>
      </c>
      <c r="DV4" s="67">
        <f t="shared" si="6"/>
        <v>30</v>
      </c>
      <c r="DW4" s="67">
        <f t="shared" si="6"/>
        <v>31</v>
      </c>
      <c r="DX4" s="68">
        <f t="shared" si="6"/>
        <v>32</v>
      </c>
    </row>
    <row r="5" spans="1:128" s="69" customFormat="1" ht="31" customHeight="1" x14ac:dyDescent="0.35">
      <c r="A5" s="59">
        <f>Investície!A5</f>
        <v>3</v>
      </c>
      <c r="B5" s="60" t="str">
        <f>Investície!B5</f>
        <v xml:space="preserve">MHTH, a.s. - závod Bratislava </v>
      </c>
      <c r="C5" s="60" t="str">
        <f>Investície!C5</f>
        <v>Výstavba technológie na vysoko účinnú kombinovanú výrobu elektriny a tepla ako náhrady za súčasné zdroje v SCZT Západ</v>
      </c>
      <c r="D5" s="61">
        <f>INDEX(Data!$M:$M,MATCH('zmena cien tepla'!A5,Data!$A:$A,0))</f>
        <v>30</v>
      </c>
      <c r="E5" s="61" t="str">
        <f>INDEX(Data!$J:$J,MATCH('zmena cien tepla'!A5,Data!$A:$A,0))</f>
        <v>2024 - 2027</v>
      </c>
      <c r="F5" s="63">
        <f>INDEX(Data!$Y:$Y,MATCH('zmena cien tepla'!A5,Data!$A:$A,0))</f>
        <v>-350000</v>
      </c>
      <c r="G5" s="62">
        <f t="shared" si="4"/>
        <v>350000</v>
      </c>
      <c r="H5" s="62">
        <f t="shared" si="0"/>
        <v>350000</v>
      </c>
      <c r="I5" s="62">
        <f t="shared" si="0"/>
        <v>350000</v>
      </c>
      <c r="J5" s="62">
        <f t="shared" si="0"/>
        <v>350000</v>
      </c>
      <c r="K5" s="62">
        <f t="shared" si="0"/>
        <v>350000</v>
      </c>
      <c r="L5" s="62">
        <f t="shared" si="0"/>
        <v>350000</v>
      </c>
      <c r="M5" s="62">
        <f t="shared" si="0"/>
        <v>350000</v>
      </c>
      <c r="N5" s="62">
        <f t="shared" si="0"/>
        <v>350000</v>
      </c>
      <c r="O5" s="62">
        <f t="shared" si="0"/>
        <v>350000</v>
      </c>
      <c r="P5" s="62">
        <f t="shared" si="0"/>
        <v>350000</v>
      </c>
      <c r="Q5" s="62">
        <f t="shared" si="0"/>
        <v>350000</v>
      </c>
      <c r="R5" s="62">
        <f t="shared" si="0"/>
        <v>350000</v>
      </c>
      <c r="S5" s="62">
        <f t="shared" si="0"/>
        <v>350000</v>
      </c>
      <c r="T5" s="62">
        <f t="shared" si="0"/>
        <v>350000</v>
      </c>
      <c r="U5" s="62">
        <f t="shared" si="0"/>
        <v>350000</v>
      </c>
      <c r="V5" s="62">
        <f t="shared" si="0"/>
        <v>350000</v>
      </c>
      <c r="W5" s="62">
        <f t="shared" si="0"/>
        <v>350000</v>
      </c>
      <c r="X5" s="62">
        <f t="shared" si="1"/>
        <v>350000</v>
      </c>
      <c r="Y5" s="62">
        <f t="shared" si="1"/>
        <v>350000</v>
      </c>
      <c r="Z5" s="62">
        <f t="shared" si="1"/>
        <v>350000</v>
      </c>
      <c r="AA5" s="62">
        <f t="shared" si="1"/>
        <v>350000</v>
      </c>
      <c r="AB5" s="62">
        <f t="shared" si="1"/>
        <v>350000</v>
      </c>
      <c r="AC5" s="62">
        <f t="shared" si="1"/>
        <v>350000</v>
      </c>
      <c r="AD5" s="62">
        <f t="shared" si="1"/>
        <v>350000</v>
      </c>
      <c r="AE5" s="62">
        <f t="shared" si="1"/>
        <v>350000</v>
      </c>
      <c r="AF5" s="62">
        <f t="shared" si="1"/>
        <v>350000</v>
      </c>
      <c r="AG5" s="62">
        <f t="shared" si="1"/>
        <v>350000</v>
      </c>
      <c r="AH5" s="62">
        <f t="shared" si="1"/>
        <v>350000</v>
      </c>
      <c r="AI5" s="62">
        <f t="shared" si="1"/>
        <v>350000</v>
      </c>
      <c r="AJ5" s="63">
        <f t="shared" si="1"/>
        <v>350000</v>
      </c>
      <c r="AK5" s="62">
        <f t="shared" si="5"/>
        <v>350000</v>
      </c>
      <c r="AL5" s="62">
        <f>SUM($G5:H5)</f>
        <v>700000</v>
      </c>
      <c r="AM5" s="62">
        <f>SUM($G5:I5)</f>
        <v>1050000</v>
      </c>
      <c r="AN5" s="62">
        <f>SUM($G5:J5)</f>
        <v>1400000</v>
      </c>
      <c r="AO5" s="62">
        <f>SUM($G5:K5)</f>
        <v>1750000</v>
      </c>
      <c r="AP5" s="62">
        <f>SUM($G5:L5)</f>
        <v>2100000</v>
      </c>
      <c r="AQ5" s="62">
        <f>SUM($G5:M5)</f>
        <v>2450000</v>
      </c>
      <c r="AR5" s="62">
        <f>SUM($G5:N5)</f>
        <v>2800000</v>
      </c>
      <c r="AS5" s="62">
        <f>SUM($G5:O5)</f>
        <v>3150000</v>
      </c>
      <c r="AT5" s="62">
        <f>SUM($G5:P5)</f>
        <v>3500000</v>
      </c>
      <c r="AU5" s="62">
        <f>SUM($G5:Q5)</f>
        <v>3850000</v>
      </c>
      <c r="AV5" s="62">
        <f>SUM($G5:R5)</f>
        <v>4200000</v>
      </c>
      <c r="AW5" s="62">
        <f>SUM($G5:S5)</f>
        <v>4550000</v>
      </c>
      <c r="AX5" s="62">
        <f>SUM($G5:T5)</f>
        <v>4900000</v>
      </c>
      <c r="AY5" s="62">
        <f>SUM($G5:U5)</f>
        <v>5250000</v>
      </c>
      <c r="AZ5" s="62">
        <f>SUM($G5:V5)</f>
        <v>5600000</v>
      </c>
      <c r="BA5" s="62">
        <f>SUM($G5:W5)</f>
        <v>5950000</v>
      </c>
      <c r="BB5" s="62">
        <f>SUM($G5:X5)</f>
        <v>6300000</v>
      </c>
      <c r="BC5" s="62">
        <f>SUM($G5:Y5)</f>
        <v>6650000</v>
      </c>
      <c r="BD5" s="62">
        <f>SUM($G5:Z5)</f>
        <v>7000000</v>
      </c>
      <c r="BE5" s="62">
        <f>SUM($G5:AA5)</f>
        <v>7350000</v>
      </c>
      <c r="BF5" s="62">
        <f>SUM($G5:AB5)</f>
        <v>7700000</v>
      </c>
      <c r="BG5" s="62">
        <f>SUM($G5:AC5)</f>
        <v>8050000</v>
      </c>
      <c r="BH5" s="62">
        <f>SUM($G5:AD5)</f>
        <v>8400000</v>
      </c>
      <c r="BI5" s="62">
        <f>SUM($G5:AE5)</f>
        <v>8750000</v>
      </c>
      <c r="BJ5" s="62">
        <f>SUM($G5:AF5)</f>
        <v>9100000</v>
      </c>
      <c r="BK5" s="62">
        <f>SUM($G5:AG5)</f>
        <v>9450000</v>
      </c>
      <c r="BL5" s="62">
        <f>SUM($G5:AH5)</f>
        <v>9800000</v>
      </c>
      <c r="BM5" s="62">
        <f>SUM($G5:AI5)</f>
        <v>10150000</v>
      </c>
      <c r="BN5" s="63">
        <f>SUM($G5:AJ5)</f>
        <v>10500000</v>
      </c>
      <c r="BO5" s="65">
        <f>IF(CU5=0,0,G5/(1+Vychodiská!$C$178)^'zmena cien tepla'!CU5)</f>
        <v>274234.15826396062</v>
      </c>
      <c r="BP5" s="62">
        <f>IF(CV5=0,0,H5/(1+Vychodiská!$C$178)^'zmena cien tepla'!CV5)</f>
        <v>261175.38882281969</v>
      </c>
      <c r="BQ5" s="62">
        <f>IF(CW5=0,0,I5/(1+Vychodiská!$C$178)^'zmena cien tepla'!CW5)</f>
        <v>248738.46554554251</v>
      </c>
      <c r="BR5" s="62">
        <f>IF(CX5=0,0,J5/(1+Vychodiská!$C$178)^'zmena cien tepla'!CX5)</f>
        <v>236893.77671004052</v>
      </c>
      <c r="BS5" s="62">
        <f>IF(CY5=0,0,K5/(1+Vychodiská!$C$178)^'zmena cien tepla'!CY5)</f>
        <v>225613.12067622904</v>
      </c>
      <c r="BT5" s="62">
        <f>IF(CZ5=0,0,L5/(1+Vychodiská!$C$178)^'zmena cien tepla'!CZ5)</f>
        <v>214869.63873926576</v>
      </c>
      <c r="BU5" s="62">
        <f>IF(DA5=0,0,M5/(1+Vychodiská!$C$178)^'zmena cien tepla'!DA5)</f>
        <v>204637.75118025308</v>
      </c>
      <c r="BV5" s="62">
        <f>IF(DB5=0,0,N5/(1+Vychodiská!$C$178)^'zmena cien tepla'!DB5)</f>
        <v>194893.09636214582</v>
      </c>
      <c r="BW5" s="62">
        <f>IF(DC5=0,0,O5/(1+Vychodiská!$C$178)^'zmena cien tepla'!DC5)</f>
        <v>185612.47272585315</v>
      </c>
      <c r="BX5" s="62">
        <f>IF(DD5=0,0,P5/(1+Vychodiská!$C$178)^'zmena cien tepla'!DD5)</f>
        <v>176773.78354843159</v>
      </c>
      <c r="BY5" s="62">
        <f>IF(DE5=0,0,Q5/(1+Vychodiská!$C$178)^'zmena cien tepla'!DE5)</f>
        <v>168355.98433183957</v>
      </c>
      <c r="BZ5" s="62">
        <f>IF(DF5=0,0,R5/(1+Vychodiská!$C$178)^'zmena cien tepla'!DF5)</f>
        <v>160339.03269699006</v>
      </c>
      <c r="CA5" s="62">
        <f>IF(DG5=0,0,S5/(1+Vychodiská!$C$178)^'zmena cien tepla'!DG5)</f>
        <v>152703.84066380005</v>
      </c>
      <c r="CB5" s="62">
        <f>IF(DH5=0,0,T5/(1+Vychodiská!$C$178)^'zmena cien tepla'!DH5)</f>
        <v>145432.22920361909</v>
      </c>
      <c r="CC5" s="62">
        <f>IF(DI5=0,0,U5/(1+Vychodiská!$C$178)^'zmena cien tepla'!DI5)</f>
        <v>138506.8849558277</v>
      </c>
      <c r="CD5" s="62">
        <f>IF(DJ5=0,0,V5/(1+Vychodiská!$C$178)^'zmena cien tepla'!DJ5)</f>
        <v>131911.31900555021</v>
      </c>
      <c r="CE5" s="62">
        <f>IF(DK5=0,0,W5/(1+Vychodiská!$C$178)^'zmena cien tepla'!DK5)</f>
        <v>125629.82762433354</v>
      </c>
      <c r="CF5" s="62">
        <f>IF(DL5=0,0,X5/(1+Vychodiská!$C$178)^'zmena cien tepla'!DL5)</f>
        <v>119647.45488031766</v>
      </c>
      <c r="CG5" s="62">
        <f>IF(DM5=0,0,Y5/(1+Vychodiská!$C$178)^'zmena cien tepla'!DM5)</f>
        <v>113949.95702887393</v>
      </c>
      <c r="CH5" s="62">
        <f>IF(DN5=0,0,Z5/(1+Vychodiská!$C$178)^'zmena cien tepla'!DN5)</f>
        <v>108523.76859892758</v>
      </c>
      <c r="CI5" s="62">
        <f>IF(DO5=0,0,AA5/(1+Vychodiská!$C$178)^'zmena cien tepla'!DO5)</f>
        <v>103355.97009421674</v>
      </c>
      <c r="CJ5" s="62">
        <f>IF(DP5=0,0,AB5/(1+Vychodiská!$C$178)^'zmena cien tepla'!DP5)</f>
        <v>98434.257232587363</v>
      </c>
      <c r="CK5" s="62">
        <f>IF(DQ5=0,0,AC5/(1+Vychodiská!$C$178)^'zmena cien tepla'!DQ5)</f>
        <v>93746.911650083188</v>
      </c>
      <c r="CL5" s="62">
        <f>IF(DR5=0,0,AD5/(1+Vychodiská!$C$178)^'zmena cien tepla'!DR5)</f>
        <v>89282.773000079251</v>
      </c>
      <c r="CM5" s="62">
        <f>IF(DS5=0,0,AE5/(1+Vychodiská!$C$178)^'zmena cien tepla'!DS5)</f>
        <v>85031.212381027843</v>
      </c>
      <c r="CN5" s="62">
        <f>IF(DT5=0,0,AF5/(1+Vychodiská!$C$178)^'zmena cien tepla'!DT5)</f>
        <v>80982.107029550345</v>
      </c>
      <c r="CO5" s="62">
        <f>IF(DU5=0,0,AG5/(1+Vychodiská!$C$178)^'zmena cien tepla'!DU5)</f>
        <v>77125.816218619351</v>
      </c>
      <c r="CP5" s="62">
        <f>IF(DV5=0,0,AH5/(1+Vychodiská!$C$178)^'zmena cien tepla'!DV5)</f>
        <v>73453.15830344701</v>
      </c>
      <c r="CQ5" s="62">
        <f>IF(DW5=0,0,AI5/(1+Vychodiská!$C$178)^'zmena cien tepla'!DW5)</f>
        <v>69955.388860425723</v>
      </c>
      <c r="CR5" s="63">
        <f>IF(DX5=0,0,AJ5/(1+Vychodiská!$C$178)^'zmena cien tepla'!DX5)</f>
        <v>66624.179867072118</v>
      </c>
      <c r="CS5" s="66">
        <f t="shared" ref="CS5:CS24" si="7">SUM(BO5:CR5)</f>
        <v>4426433.7262017289</v>
      </c>
      <c r="CT5" s="62"/>
      <c r="CU5" s="67">
        <f t="shared" si="2"/>
        <v>5</v>
      </c>
      <c r="CV5" s="67">
        <f t="shared" ref="CV5:DX5" si="8">IF(CU5=0,0,IF(CV$2&gt;$D5,0,CU5+1))</f>
        <v>6</v>
      </c>
      <c r="CW5" s="67">
        <f t="shared" si="8"/>
        <v>7</v>
      </c>
      <c r="CX5" s="67">
        <f t="shared" si="8"/>
        <v>8</v>
      </c>
      <c r="CY5" s="67">
        <f t="shared" si="8"/>
        <v>9</v>
      </c>
      <c r="CZ5" s="67">
        <f t="shared" si="8"/>
        <v>10</v>
      </c>
      <c r="DA5" s="67">
        <f t="shared" si="8"/>
        <v>11</v>
      </c>
      <c r="DB5" s="67">
        <f t="shared" si="8"/>
        <v>12</v>
      </c>
      <c r="DC5" s="67">
        <f t="shared" si="8"/>
        <v>13</v>
      </c>
      <c r="DD5" s="67">
        <f t="shared" si="8"/>
        <v>14</v>
      </c>
      <c r="DE5" s="67">
        <f t="shared" si="8"/>
        <v>15</v>
      </c>
      <c r="DF5" s="67">
        <f t="shared" si="8"/>
        <v>16</v>
      </c>
      <c r="DG5" s="67">
        <f t="shared" si="8"/>
        <v>17</v>
      </c>
      <c r="DH5" s="67">
        <f t="shared" si="8"/>
        <v>18</v>
      </c>
      <c r="DI5" s="67">
        <f t="shared" si="8"/>
        <v>19</v>
      </c>
      <c r="DJ5" s="67">
        <f t="shared" si="8"/>
        <v>20</v>
      </c>
      <c r="DK5" s="67">
        <f t="shared" si="8"/>
        <v>21</v>
      </c>
      <c r="DL5" s="67">
        <f t="shared" si="8"/>
        <v>22</v>
      </c>
      <c r="DM5" s="67">
        <f t="shared" si="8"/>
        <v>23</v>
      </c>
      <c r="DN5" s="67">
        <f t="shared" si="8"/>
        <v>24</v>
      </c>
      <c r="DO5" s="67">
        <f t="shared" si="8"/>
        <v>25</v>
      </c>
      <c r="DP5" s="67">
        <f t="shared" si="8"/>
        <v>26</v>
      </c>
      <c r="DQ5" s="67">
        <f t="shared" si="8"/>
        <v>27</v>
      </c>
      <c r="DR5" s="67">
        <f t="shared" si="8"/>
        <v>28</v>
      </c>
      <c r="DS5" s="67">
        <f t="shared" si="8"/>
        <v>29</v>
      </c>
      <c r="DT5" s="67">
        <f t="shared" si="8"/>
        <v>30</v>
      </c>
      <c r="DU5" s="67">
        <f t="shared" si="8"/>
        <v>31</v>
      </c>
      <c r="DV5" s="67">
        <f t="shared" si="8"/>
        <v>32</v>
      </c>
      <c r="DW5" s="67">
        <f t="shared" si="8"/>
        <v>33</v>
      </c>
      <c r="DX5" s="68">
        <f t="shared" si="8"/>
        <v>34</v>
      </c>
    </row>
    <row r="6" spans="1:128" s="69" customFormat="1" ht="31" customHeight="1" x14ac:dyDescent="0.35">
      <c r="A6" s="59">
        <f>Investície!A6</f>
        <v>4</v>
      </c>
      <c r="B6" s="60" t="str">
        <f>Investície!B6</f>
        <v xml:space="preserve">MHTH, a.s. - závod Bratislava </v>
      </c>
      <c r="C6" s="60" t="str">
        <f>Investície!C6</f>
        <v>Výstavba technológie navysoko účinnú kombinovanú výrobu elektriny a tepla ako náhrady za súčasné zdroje v SCZT Východ</v>
      </c>
      <c r="D6" s="61">
        <f>INDEX(Data!$M:$M,MATCH('zmena cien tepla'!A6,Data!$A:$A,0))</f>
        <v>30</v>
      </c>
      <c r="E6" s="61" t="str">
        <f>INDEX(Data!$J:$J,MATCH('zmena cien tepla'!A6,Data!$A:$A,0))</f>
        <v>2024 - 2027</v>
      </c>
      <c r="F6" s="63">
        <f>INDEX(Data!$Y:$Y,MATCH('zmena cien tepla'!A6,Data!$A:$A,0))</f>
        <v>-340000</v>
      </c>
      <c r="G6" s="62">
        <f t="shared" si="4"/>
        <v>340000</v>
      </c>
      <c r="H6" s="62">
        <f t="shared" si="0"/>
        <v>340000</v>
      </c>
      <c r="I6" s="62">
        <f t="shared" si="0"/>
        <v>340000</v>
      </c>
      <c r="J6" s="62">
        <f t="shared" si="0"/>
        <v>340000</v>
      </c>
      <c r="K6" s="62">
        <f t="shared" si="0"/>
        <v>340000</v>
      </c>
      <c r="L6" s="62">
        <f t="shared" si="0"/>
        <v>340000</v>
      </c>
      <c r="M6" s="62">
        <f t="shared" si="0"/>
        <v>340000</v>
      </c>
      <c r="N6" s="62">
        <f t="shared" si="0"/>
        <v>340000</v>
      </c>
      <c r="O6" s="62">
        <f t="shared" si="0"/>
        <v>340000</v>
      </c>
      <c r="P6" s="62">
        <f t="shared" si="0"/>
        <v>340000</v>
      </c>
      <c r="Q6" s="62">
        <f t="shared" si="0"/>
        <v>340000</v>
      </c>
      <c r="R6" s="62">
        <f t="shared" si="0"/>
        <v>340000</v>
      </c>
      <c r="S6" s="62">
        <f t="shared" si="0"/>
        <v>340000</v>
      </c>
      <c r="T6" s="62">
        <f t="shared" si="0"/>
        <v>340000</v>
      </c>
      <c r="U6" s="62">
        <f t="shared" si="0"/>
        <v>340000</v>
      </c>
      <c r="V6" s="62">
        <f t="shared" si="0"/>
        <v>340000</v>
      </c>
      <c r="W6" s="62">
        <f t="shared" si="0"/>
        <v>340000</v>
      </c>
      <c r="X6" s="62">
        <f t="shared" si="1"/>
        <v>340000</v>
      </c>
      <c r="Y6" s="62">
        <f t="shared" si="1"/>
        <v>340000</v>
      </c>
      <c r="Z6" s="62">
        <f t="shared" si="1"/>
        <v>340000</v>
      </c>
      <c r="AA6" s="62">
        <f t="shared" si="1"/>
        <v>340000</v>
      </c>
      <c r="AB6" s="62">
        <f t="shared" si="1"/>
        <v>340000</v>
      </c>
      <c r="AC6" s="62">
        <f t="shared" si="1"/>
        <v>340000</v>
      </c>
      <c r="AD6" s="62">
        <f t="shared" si="1"/>
        <v>340000</v>
      </c>
      <c r="AE6" s="62">
        <f t="shared" si="1"/>
        <v>340000</v>
      </c>
      <c r="AF6" s="62">
        <f t="shared" si="1"/>
        <v>340000</v>
      </c>
      <c r="AG6" s="62">
        <f t="shared" si="1"/>
        <v>340000</v>
      </c>
      <c r="AH6" s="62">
        <f t="shared" si="1"/>
        <v>340000</v>
      </c>
      <c r="AI6" s="62">
        <f t="shared" si="1"/>
        <v>340000</v>
      </c>
      <c r="AJ6" s="63">
        <f t="shared" si="1"/>
        <v>340000</v>
      </c>
      <c r="AK6" s="62">
        <f t="shared" si="5"/>
        <v>340000</v>
      </c>
      <c r="AL6" s="62">
        <f>SUM($G6:H6)</f>
        <v>680000</v>
      </c>
      <c r="AM6" s="62">
        <f>SUM($G6:I6)</f>
        <v>1020000</v>
      </c>
      <c r="AN6" s="62">
        <f>SUM($G6:J6)</f>
        <v>1360000</v>
      </c>
      <c r="AO6" s="62">
        <f>SUM($G6:K6)</f>
        <v>1700000</v>
      </c>
      <c r="AP6" s="62">
        <f>SUM($G6:L6)</f>
        <v>2040000</v>
      </c>
      <c r="AQ6" s="62">
        <f>SUM($G6:M6)</f>
        <v>2380000</v>
      </c>
      <c r="AR6" s="62">
        <f>SUM($G6:N6)</f>
        <v>2720000</v>
      </c>
      <c r="AS6" s="62">
        <f>SUM($G6:O6)</f>
        <v>3060000</v>
      </c>
      <c r="AT6" s="62">
        <f>SUM($G6:P6)</f>
        <v>3400000</v>
      </c>
      <c r="AU6" s="62">
        <f>SUM($G6:Q6)</f>
        <v>3740000</v>
      </c>
      <c r="AV6" s="62">
        <f>SUM($G6:R6)</f>
        <v>4080000</v>
      </c>
      <c r="AW6" s="62">
        <f>SUM($G6:S6)</f>
        <v>4420000</v>
      </c>
      <c r="AX6" s="62">
        <f>SUM($G6:T6)</f>
        <v>4760000</v>
      </c>
      <c r="AY6" s="62">
        <f>SUM($G6:U6)</f>
        <v>5100000</v>
      </c>
      <c r="AZ6" s="62">
        <f>SUM($G6:V6)</f>
        <v>5440000</v>
      </c>
      <c r="BA6" s="62">
        <f>SUM($G6:W6)</f>
        <v>5780000</v>
      </c>
      <c r="BB6" s="62">
        <f>SUM($G6:X6)</f>
        <v>6120000</v>
      </c>
      <c r="BC6" s="62">
        <f>SUM($G6:Y6)</f>
        <v>6460000</v>
      </c>
      <c r="BD6" s="62">
        <f>SUM($G6:Z6)</f>
        <v>6800000</v>
      </c>
      <c r="BE6" s="62">
        <f>SUM($G6:AA6)</f>
        <v>7140000</v>
      </c>
      <c r="BF6" s="62">
        <f>SUM($G6:AB6)</f>
        <v>7480000</v>
      </c>
      <c r="BG6" s="62">
        <f>SUM($G6:AC6)</f>
        <v>7820000</v>
      </c>
      <c r="BH6" s="62">
        <f>SUM($G6:AD6)</f>
        <v>8160000</v>
      </c>
      <c r="BI6" s="62">
        <f>SUM($G6:AE6)</f>
        <v>8500000</v>
      </c>
      <c r="BJ6" s="62">
        <f>SUM($G6:AF6)</f>
        <v>8840000</v>
      </c>
      <c r="BK6" s="62">
        <f>SUM($G6:AG6)</f>
        <v>9180000</v>
      </c>
      <c r="BL6" s="62">
        <f>SUM($G6:AH6)</f>
        <v>9520000</v>
      </c>
      <c r="BM6" s="62">
        <f>SUM($G6:AI6)</f>
        <v>9860000</v>
      </c>
      <c r="BN6" s="63">
        <f>SUM($G6:AJ6)</f>
        <v>10200000</v>
      </c>
      <c r="BO6" s="65">
        <f>IF(CU6=0,0,G6/(1+Vychodiská!$C$178)^'zmena cien tepla'!CU6)</f>
        <v>266398.89659927605</v>
      </c>
      <c r="BP6" s="62">
        <f>IF(CV6=0,0,H6/(1+Vychodiská!$C$178)^'zmena cien tepla'!CV6)</f>
        <v>253713.2348564534</v>
      </c>
      <c r="BQ6" s="62">
        <f>IF(CW6=0,0,I6/(1+Vychodiská!$C$178)^'zmena cien tepla'!CW6)</f>
        <v>241631.6522442413</v>
      </c>
      <c r="BR6" s="62">
        <f>IF(CX6=0,0,J6/(1+Vychodiská!$C$178)^'zmena cien tepla'!CX6)</f>
        <v>230125.38308975365</v>
      </c>
      <c r="BS6" s="62">
        <f>IF(CY6=0,0,K6/(1+Vychodiská!$C$178)^'zmena cien tepla'!CY6)</f>
        <v>219167.03151405108</v>
      </c>
      <c r="BT6" s="62">
        <f>IF(CZ6=0,0,L6/(1+Vychodiská!$C$178)^'zmena cien tepla'!CZ6)</f>
        <v>208730.50620385815</v>
      </c>
      <c r="BU6" s="62">
        <f>IF(DA6=0,0,M6/(1+Vychodiská!$C$178)^'zmena cien tepla'!DA6)</f>
        <v>198790.95828938871</v>
      </c>
      <c r="BV6" s="62">
        <f>IF(DB6=0,0,N6/(1+Vychodiská!$C$178)^'zmena cien tepla'!DB6)</f>
        <v>189324.72218037024</v>
      </c>
      <c r="BW6" s="62">
        <f>IF(DC6=0,0,O6/(1+Vychodiská!$C$178)^'zmena cien tepla'!DC6)</f>
        <v>180309.25921940018</v>
      </c>
      <c r="BX6" s="62">
        <f>IF(DD6=0,0,P6/(1+Vychodiská!$C$178)^'zmena cien tepla'!DD6)</f>
        <v>171723.10401847641</v>
      </c>
      <c r="BY6" s="62">
        <f>IF(DE6=0,0,Q6/(1+Vychodiská!$C$178)^'zmena cien tepla'!DE6)</f>
        <v>163545.81335092985</v>
      </c>
      <c r="BZ6" s="62">
        <f>IF(DF6=0,0,R6/(1+Vychodiská!$C$178)^'zmena cien tepla'!DF6)</f>
        <v>155757.91747707609</v>
      </c>
      <c r="CA6" s="62">
        <f>IF(DG6=0,0,S6/(1+Vychodiská!$C$178)^'zmena cien tepla'!DG6)</f>
        <v>148340.87378769147</v>
      </c>
      <c r="CB6" s="62">
        <f>IF(DH6=0,0,T6/(1+Vychodiská!$C$178)^'zmena cien tepla'!DH6)</f>
        <v>141277.02265494427</v>
      </c>
      <c r="CC6" s="62">
        <f>IF(DI6=0,0,U6/(1+Vychodiská!$C$178)^'zmena cien tepla'!DI6)</f>
        <v>134549.54538566121</v>
      </c>
      <c r="CD6" s="62">
        <f>IF(DJ6=0,0,V6/(1+Vychodiská!$C$178)^'zmena cien tepla'!DJ6)</f>
        <v>128142.4241768202</v>
      </c>
      <c r="CE6" s="62">
        <f>IF(DK6=0,0,W6/(1+Vychodiská!$C$178)^'zmena cien tepla'!DK6)</f>
        <v>122040.40397792401</v>
      </c>
      <c r="CF6" s="62">
        <f>IF(DL6=0,0,X6/(1+Vychodiská!$C$178)^'zmena cien tepla'!DL6)</f>
        <v>116228.95616945144</v>
      </c>
      <c r="CG6" s="62">
        <f>IF(DM6=0,0,Y6/(1+Vychodiská!$C$178)^'zmena cien tepla'!DM6)</f>
        <v>110694.24397090611</v>
      </c>
      <c r="CH6" s="62">
        <f>IF(DN6=0,0,Z6/(1+Vychodiská!$C$178)^'zmena cien tepla'!DN6)</f>
        <v>105423.08949610108</v>
      </c>
      <c r="CI6" s="62">
        <f>IF(DO6=0,0,AA6/(1+Vychodiská!$C$178)^'zmena cien tepla'!DO6)</f>
        <v>100402.94237723912</v>
      </c>
      <c r="CJ6" s="62">
        <f>IF(DP6=0,0,AB6/(1+Vychodiská!$C$178)^'zmena cien tepla'!DP6)</f>
        <v>95621.849883084869</v>
      </c>
      <c r="CK6" s="62">
        <f>IF(DQ6=0,0,AC6/(1+Vychodiská!$C$178)^'zmena cien tepla'!DQ6)</f>
        <v>91068.428460080817</v>
      </c>
      <c r="CL6" s="62">
        <f>IF(DR6=0,0,AD6/(1+Vychodiská!$C$178)^'zmena cien tepla'!DR6)</f>
        <v>86731.836628648409</v>
      </c>
      <c r="CM6" s="62">
        <f>IF(DS6=0,0,AE6/(1+Vychodiská!$C$178)^'zmena cien tepla'!DS6)</f>
        <v>82601.749170141324</v>
      </c>
      <c r="CN6" s="62">
        <f>IF(DT6=0,0,AF6/(1+Vychodiská!$C$178)^'zmena cien tepla'!DT6)</f>
        <v>78668.332542991775</v>
      </c>
      <c r="CO6" s="62">
        <f>IF(DU6=0,0,AG6/(1+Vychodiská!$C$178)^'zmena cien tepla'!DU6)</f>
        <v>74922.221469515935</v>
      </c>
      <c r="CP6" s="62">
        <f>IF(DV6=0,0,AH6/(1+Vychodiská!$C$178)^'zmena cien tepla'!DV6)</f>
        <v>71354.496637634235</v>
      </c>
      <c r="CQ6" s="62">
        <f>IF(DW6=0,0,AI6/(1+Vychodiská!$C$178)^'zmena cien tepla'!DW6)</f>
        <v>67956.663464413548</v>
      </c>
      <c r="CR6" s="63">
        <f>IF(DX6=0,0,AJ6/(1+Vychodiská!$C$178)^'zmena cien tepla'!DX6)</f>
        <v>64720.631870870056</v>
      </c>
      <c r="CS6" s="66">
        <f t="shared" si="7"/>
        <v>4299964.1911673946</v>
      </c>
      <c r="CT6" s="62"/>
      <c r="CU6" s="67">
        <f t="shared" si="2"/>
        <v>5</v>
      </c>
      <c r="CV6" s="67">
        <f t="shared" ref="CV6:DX6" si="9">IF(CU6=0,0,IF(CV$2&gt;$D6,0,CU6+1))</f>
        <v>6</v>
      </c>
      <c r="CW6" s="67">
        <f t="shared" si="9"/>
        <v>7</v>
      </c>
      <c r="CX6" s="67">
        <f t="shared" si="9"/>
        <v>8</v>
      </c>
      <c r="CY6" s="67">
        <f t="shared" si="9"/>
        <v>9</v>
      </c>
      <c r="CZ6" s="67">
        <f t="shared" si="9"/>
        <v>10</v>
      </c>
      <c r="DA6" s="67">
        <f t="shared" si="9"/>
        <v>11</v>
      </c>
      <c r="DB6" s="67">
        <f t="shared" si="9"/>
        <v>12</v>
      </c>
      <c r="DC6" s="67">
        <f t="shared" si="9"/>
        <v>13</v>
      </c>
      <c r="DD6" s="67">
        <f t="shared" si="9"/>
        <v>14</v>
      </c>
      <c r="DE6" s="67">
        <f t="shared" si="9"/>
        <v>15</v>
      </c>
      <c r="DF6" s="67">
        <f t="shared" si="9"/>
        <v>16</v>
      </c>
      <c r="DG6" s="67">
        <f t="shared" si="9"/>
        <v>17</v>
      </c>
      <c r="DH6" s="67">
        <f t="shared" si="9"/>
        <v>18</v>
      </c>
      <c r="DI6" s="67">
        <f t="shared" si="9"/>
        <v>19</v>
      </c>
      <c r="DJ6" s="67">
        <f t="shared" si="9"/>
        <v>20</v>
      </c>
      <c r="DK6" s="67">
        <f t="shared" si="9"/>
        <v>21</v>
      </c>
      <c r="DL6" s="67">
        <f t="shared" si="9"/>
        <v>22</v>
      </c>
      <c r="DM6" s="67">
        <f t="shared" si="9"/>
        <v>23</v>
      </c>
      <c r="DN6" s="67">
        <f t="shared" si="9"/>
        <v>24</v>
      </c>
      <c r="DO6" s="67">
        <f t="shared" si="9"/>
        <v>25</v>
      </c>
      <c r="DP6" s="67">
        <f t="shared" si="9"/>
        <v>26</v>
      </c>
      <c r="DQ6" s="67">
        <f t="shared" si="9"/>
        <v>27</v>
      </c>
      <c r="DR6" s="67">
        <f t="shared" si="9"/>
        <v>28</v>
      </c>
      <c r="DS6" s="67">
        <f t="shared" si="9"/>
        <v>29</v>
      </c>
      <c r="DT6" s="67">
        <f t="shared" si="9"/>
        <v>30</v>
      </c>
      <c r="DU6" s="67">
        <f t="shared" si="9"/>
        <v>31</v>
      </c>
      <c r="DV6" s="67">
        <f t="shared" si="9"/>
        <v>32</v>
      </c>
      <c r="DW6" s="67">
        <f t="shared" si="9"/>
        <v>33</v>
      </c>
      <c r="DX6" s="68">
        <f t="shared" si="9"/>
        <v>34</v>
      </c>
    </row>
    <row r="7" spans="1:128" s="69" customFormat="1" ht="31" customHeight="1" x14ac:dyDescent="0.35">
      <c r="A7" s="59">
        <f>Investície!A7</f>
        <v>5</v>
      </c>
      <c r="B7" s="60" t="str">
        <f>Investície!B7</f>
        <v xml:space="preserve">MHTH, a.s. - závod Bratislava </v>
      </c>
      <c r="C7" s="60" t="str">
        <f>Investície!C7</f>
        <v>Výmena tepelnej izolácie a oplechovania HV potrubí BA východ napájač JUH, Akumulácia tepelnej energie</v>
      </c>
      <c r="D7" s="61">
        <f>INDEX(Data!$M:$M,MATCH('zmena cien tepla'!A7,Data!$A:$A,0))</f>
        <v>30</v>
      </c>
      <c r="E7" s="61" t="str">
        <f>INDEX(Data!$J:$J,MATCH('zmena cien tepla'!A7,Data!$A:$A,0))</f>
        <v>2024 - 2025</v>
      </c>
      <c r="F7" s="63">
        <f>INDEX(Data!$Y:$Y,MATCH('zmena cien tepla'!A7,Data!$A:$A,0))</f>
        <v>-52000</v>
      </c>
      <c r="G7" s="62">
        <f t="shared" si="4"/>
        <v>52000</v>
      </c>
      <c r="H7" s="62">
        <f t="shared" si="0"/>
        <v>52000</v>
      </c>
      <c r="I7" s="62">
        <f t="shared" si="0"/>
        <v>52000</v>
      </c>
      <c r="J7" s="62">
        <f t="shared" si="0"/>
        <v>52000</v>
      </c>
      <c r="K7" s="62">
        <f t="shared" si="0"/>
        <v>52000</v>
      </c>
      <c r="L7" s="62">
        <f t="shared" si="0"/>
        <v>52000</v>
      </c>
      <c r="M7" s="62">
        <f t="shared" si="0"/>
        <v>52000</v>
      </c>
      <c r="N7" s="62">
        <f t="shared" si="0"/>
        <v>52000</v>
      </c>
      <c r="O7" s="62">
        <f t="shared" si="0"/>
        <v>52000</v>
      </c>
      <c r="P7" s="62">
        <f t="shared" si="0"/>
        <v>52000</v>
      </c>
      <c r="Q7" s="62">
        <f t="shared" si="0"/>
        <v>52000</v>
      </c>
      <c r="R7" s="62">
        <f t="shared" si="0"/>
        <v>52000</v>
      </c>
      <c r="S7" s="62">
        <f t="shared" si="0"/>
        <v>52000</v>
      </c>
      <c r="T7" s="62">
        <f t="shared" si="0"/>
        <v>52000</v>
      </c>
      <c r="U7" s="62">
        <f t="shared" si="0"/>
        <v>52000</v>
      </c>
      <c r="V7" s="62">
        <f t="shared" si="0"/>
        <v>52000</v>
      </c>
      <c r="W7" s="62">
        <f t="shared" si="0"/>
        <v>52000</v>
      </c>
      <c r="X7" s="62">
        <f t="shared" si="1"/>
        <v>52000</v>
      </c>
      <c r="Y7" s="62">
        <f t="shared" si="1"/>
        <v>52000</v>
      </c>
      <c r="Z7" s="62">
        <f t="shared" si="1"/>
        <v>52000</v>
      </c>
      <c r="AA7" s="62">
        <f t="shared" si="1"/>
        <v>52000</v>
      </c>
      <c r="AB7" s="62">
        <f t="shared" si="1"/>
        <v>52000</v>
      </c>
      <c r="AC7" s="62">
        <f t="shared" si="1"/>
        <v>52000</v>
      </c>
      <c r="AD7" s="62">
        <f t="shared" si="1"/>
        <v>52000</v>
      </c>
      <c r="AE7" s="62">
        <f t="shared" si="1"/>
        <v>52000</v>
      </c>
      <c r="AF7" s="62">
        <f t="shared" si="1"/>
        <v>52000</v>
      </c>
      <c r="AG7" s="62">
        <f t="shared" si="1"/>
        <v>52000</v>
      </c>
      <c r="AH7" s="62">
        <f t="shared" si="1"/>
        <v>52000</v>
      </c>
      <c r="AI7" s="62">
        <f t="shared" si="1"/>
        <v>52000</v>
      </c>
      <c r="AJ7" s="63">
        <f t="shared" si="1"/>
        <v>52000</v>
      </c>
      <c r="AK7" s="62">
        <f t="shared" si="5"/>
        <v>52000</v>
      </c>
      <c r="AL7" s="62">
        <f>SUM($G7:H7)</f>
        <v>104000</v>
      </c>
      <c r="AM7" s="62">
        <f>SUM($G7:I7)</f>
        <v>156000</v>
      </c>
      <c r="AN7" s="62">
        <f>SUM($G7:J7)</f>
        <v>208000</v>
      </c>
      <c r="AO7" s="62">
        <f>SUM($G7:K7)</f>
        <v>260000</v>
      </c>
      <c r="AP7" s="62">
        <f>SUM($G7:L7)</f>
        <v>312000</v>
      </c>
      <c r="AQ7" s="62">
        <f>SUM($G7:M7)</f>
        <v>364000</v>
      </c>
      <c r="AR7" s="62">
        <f>SUM($G7:N7)</f>
        <v>416000</v>
      </c>
      <c r="AS7" s="62">
        <f>SUM($G7:O7)</f>
        <v>468000</v>
      </c>
      <c r="AT7" s="62">
        <f>SUM($G7:P7)</f>
        <v>520000</v>
      </c>
      <c r="AU7" s="62">
        <f>SUM($G7:Q7)</f>
        <v>572000</v>
      </c>
      <c r="AV7" s="62">
        <f>SUM($G7:R7)</f>
        <v>624000</v>
      </c>
      <c r="AW7" s="62">
        <f>SUM($G7:S7)</f>
        <v>676000</v>
      </c>
      <c r="AX7" s="62">
        <f>SUM($G7:T7)</f>
        <v>728000</v>
      </c>
      <c r="AY7" s="62">
        <f>SUM($G7:U7)</f>
        <v>780000</v>
      </c>
      <c r="AZ7" s="62">
        <f>SUM($G7:V7)</f>
        <v>832000</v>
      </c>
      <c r="BA7" s="62">
        <f>SUM($G7:W7)</f>
        <v>884000</v>
      </c>
      <c r="BB7" s="62">
        <f>SUM($G7:X7)</f>
        <v>936000</v>
      </c>
      <c r="BC7" s="62">
        <f>SUM($G7:Y7)</f>
        <v>988000</v>
      </c>
      <c r="BD7" s="62">
        <f>SUM($G7:Z7)</f>
        <v>1040000</v>
      </c>
      <c r="BE7" s="62">
        <f>SUM($G7:AA7)</f>
        <v>1092000</v>
      </c>
      <c r="BF7" s="62">
        <f>SUM($G7:AB7)</f>
        <v>1144000</v>
      </c>
      <c r="BG7" s="62">
        <f>SUM($G7:AC7)</f>
        <v>1196000</v>
      </c>
      <c r="BH7" s="62">
        <f>SUM($G7:AD7)</f>
        <v>1248000</v>
      </c>
      <c r="BI7" s="62">
        <f>SUM($G7:AE7)</f>
        <v>1300000</v>
      </c>
      <c r="BJ7" s="62">
        <f>SUM($G7:AF7)</f>
        <v>1352000</v>
      </c>
      <c r="BK7" s="62">
        <f>SUM($G7:AG7)</f>
        <v>1404000</v>
      </c>
      <c r="BL7" s="62">
        <f>SUM($G7:AH7)</f>
        <v>1456000</v>
      </c>
      <c r="BM7" s="62">
        <f>SUM($G7:AI7)</f>
        <v>1508000</v>
      </c>
      <c r="BN7" s="63">
        <f>SUM($G7:AJ7)</f>
        <v>1560000</v>
      </c>
      <c r="BO7" s="65">
        <f>IF(CU7=0,0,G7/(1+Vychodiská!$C$178)^'zmena cien tepla'!CU7)</f>
        <v>44919.555123636754</v>
      </c>
      <c r="BP7" s="62">
        <f>IF(CV7=0,0,H7/(1+Vychodiská!$C$178)^'zmena cien tepla'!CV7)</f>
        <v>42780.52868917786</v>
      </c>
      <c r="BQ7" s="62">
        <f>IF(CW7=0,0,I7/(1+Vychodiská!$C$178)^'zmena cien tepla'!CW7)</f>
        <v>40743.360656359866</v>
      </c>
      <c r="BR7" s="62">
        <f>IF(CX7=0,0,J7/(1+Vychodiská!$C$178)^'zmena cien tepla'!CX7)</f>
        <v>38803.20062510464</v>
      </c>
      <c r="BS7" s="62">
        <f>IF(CY7=0,0,K7/(1+Vychodiská!$C$178)^'zmena cien tepla'!CY7)</f>
        <v>36955.429166766313</v>
      </c>
      <c r="BT7" s="62">
        <f>IF(CZ7=0,0,L7/(1+Vychodiská!$C$178)^'zmena cien tepla'!CZ7)</f>
        <v>35195.646825491734</v>
      </c>
      <c r="BU7" s="62">
        <f>IF(DA7=0,0,M7/(1+Vychodiská!$C$178)^'zmena cien tepla'!DA7)</f>
        <v>33519.663643325461</v>
      </c>
      <c r="BV7" s="62">
        <f>IF(DB7=0,0,N7/(1+Vychodiská!$C$178)^'zmena cien tepla'!DB7)</f>
        <v>31923.489184119484</v>
      </c>
      <c r="BW7" s="62">
        <f>IF(DC7=0,0,O7/(1+Vychodiská!$C$178)^'zmena cien tepla'!DC7)</f>
        <v>30403.323032494744</v>
      </c>
      <c r="BX7" s="62">
        <f>IF(DD7=0,0,P7/(1+Vychodiská!$C$178)^'zmena cien tepla'!DD7)</f>
        <v>28955.545745233096</v>
      </c>
      <c r="BY7" s="62">
        <f>IF(DE7=0,0,Q7/(1+Vychodiská!$C$178)^'zmena cien tepla'!DE7)</f>
        <v>27576.710233555325</v>
      </c>
      <c r="BZ7" s="62">
        <f>IF(DF7=0,0,R7/(1+Vychodiská!$C$178)^'zmena cien tepla'!DF7)</f>
        <v>26263.533555766979</v>
      </c>
      <c r="CA7" s="62">
        <f>IF(DG7=0,0,S7/(1+Vychodiská!$C$178)^'zmena cien tepla'!DG7)</f>
        <v>25012.889100730448</v>
      </c>
      <c r="CB7" s="62">
        <f>IF(DH7=0,0,T7/(1+Vychodiská!$C$178)^'zmena cien tepla'!DH7)</f>
        <v>23821.799143552813</v>
      </c>
      <c r="CC7" s="62">
        <f>IF(DI7=0,0,U7/(1+Vychodiská!$C$178)^'zmena cien tepla'!DI7)</f>
        <v>22687.42775576458</v>
      </c>
      <c r="CD7" s="62">
        <f>IF(DJ7=0,0,V7/(1+Vychodiská!$C$178)^'zmena cien tepla'!DJ7)</f>
        <v>21607.074053109125</v>
      </c>
      <c r="CE7" s="62">
        <f>IF(DK7=0,0,W7/(1+Vychodiská!$C$178)^'zmena cien tepla'!DK7)</f>
        <v>20578.165764865833</v>
      </c>
      <c r="CF7" s="62">
        <f>IF(DL7=0,0,X7/(1+Vychodiská!$C$178)^'zmena cien tepla'!DL7)</f>
        <v>19598.253109396032</v>
      </c>
      <c r="CG7" s="62">
        <f>IF(DM7=0,0,Y7/(1+Vychodiská!$C$178)^'zmena cien tepla'!DM7)</f>
        <v>18665.002961329556</v>
      </c>
      <c r="CH7" s="62">
        <f>IF(DN7=0,0,Z7/(1+Vychodiská!$C$178)^'zmena cien tepla'!DN7)</f>
        <v>17776.193296504338</v>
      </c>
      <c r="CI7" s="62">
        <f>IF(DO7=0,0,AA7/(1+Vychodiská!$C$178)^'zmena cien tepla'!DO7)</f>
        <v>16929.707901432699</v>
      </c>
      <c r="CJ7" s="62">
        <f>IF(DP7=0,0,AB7/(1+Vychodiská!$C$178)^'zmena cien tepla'!DP7)</f>
        <v>16123.531334697811</v>
      </c>
      <c r="CK7" s="62">
        <f>IF(DQ7=0,0,AC7/(1+Vychodiská!$C$178)^'zmena cien tepla'!DQ7)</f>
        <v>15355.74412828363</v>
      </c>
      <c r="CL7" s="62">
        <f>IF(DR7=0,0,AD7/(1+Vychodiská!$C$178)^'zmena cien tepla'!DR7)</f>
        <v>14624.51821741298</v>
      </c>
      <c r="CM7" s="62">
        <f>IF(DS7=0,0,AE7/(1+Vychodiská!$C$178)^'zmena cien tepla'!DS7)</f>
        <v>13928.11258801236</v>
      </c>
      <c r="CN7" s="62">
        <f>IF(DT7=0,0,AF7/(1+Vychodiská!$C$178)^'zmena cien tepla'!DT7)</f>
        <v>13264.869131440346</v>
      </c>
      <c r="CO7" s="62">
        <f>IF(DU7=0,0,AG7/(1+Vychodiská!$C$178)^'zmena cien tepla'!DU7)</f>
        <v>12633.20869660985</v>
      </c>
      <c r="CP7" s="62">
        <f>IF(DV7=0,0,AH7/(1+Vychodiská!$C$178)^'zmena cien tepla'!DV7)</f>
        <v>12031.627330104624</v>
      </c>
      <c r="CQ7" s="62">
        <f>IF(DW7=0,0,AI7/(1+Vychodiská!$C$178)^'zmena cien tepla'!DW7)</f>
        <v>11458.692695337731</v>
      </c>
      <c r="CR7" s="63">
        <f>IF(DX7=0,0,AJ7/(1+Vychodiská!$C$178)^'zmena cien tepla'!DX7)</f>
        <v>10913.040662226413</v>
      </c>
      <c r="CS7" s="66">
        <f t="shared" si="7"/>
        <v>725049.84435184323</v>
      </c>
      <c r="CT7" s="62"/>
      <c r="CU7" s="67">
        <f t="shared" si="2"/>
        <v>3</v>
      </c>
      <c r="CV7" s="67">
        <f t="shared" ref="CV7:DX7" si="10">IF(CU7=0,0,IF(CV$2&gt;$D7,0,CU7+1))</f>
        <v>4</v>
      </c>
      <c r="CW7" s="67">
        <f t="shared" si="10"/>
        <v>5</v>
      </c>
      <c r="CX7" s="67">
        <f t="shared" si="10"/>
        <v>6</v>
      </c>
      <c r="CY7" s="67">
        <f t="shared" si="10"/>
        <v>7</v>
      </c>
      <c r="CZ7" s="67">
        <f t="shared" si="10"/>
        <v>8</v>
      </c>
      <c r="DA7" s="67">
        <f t="shared" si="10"/>
        <v>9</v>
      </c>
      <c r="DB7" s="67">
        <f t="shared" si="10"/>
        <v>10</v>
      </c>
      <c r="DC7" s="67">
        <f t="shared" si="10"/>
        <v>11</v>
      </c>
      <c r="DD7" s="67">
        <f t="shared" si="10"/>
        <v>12</v>
      </c>
      <c r="DE7" s="67">
        <f t="shared" si="10"/>
        <v>13</v>
      </c>
      <c r="DF7" s="67">
        <f t="shared" si="10"/>
        <v>14</v>
      </c>
      <c r="DG7" s="67">
        <f t="shared" si="10"/>
        <v>15</v>
      </c>
      <c r="DH7" s="67">
        <f t="shared" si="10"/>
        <v>16</v>
      </c>
      <c r="DI7" s="67">
        <f t="shared" si="10"/>
        <v>17</v>
      </c>
      <c r="DJ7" s="67">
        <f t="shared" si="10"/>
        <v>18</v>
      </c>
      <c r="DK7" s="67">
        <f t="shared" si="10"/>
        <v>19</v>
      </c>
      <c r="DL7" s="67">
        <f t="shared" si="10"/>
        <v>20</v>
      </c>
      <c r="DM7" s="67">
        <f t="shared" si="10"/>
        <v>21</v>
      </c>
      <c r="DN7" s="67">
        <f t="shared" si="10"/>
        <v>22</v>
      </c>
      <c r="DO7" s="67">
        <f t="shared" si="10"/>
        <v>23</v>
      </c>
      <c r="DP7" s="67">
        <f t="shared" si="10"/>
        <v>24</v>
      </c>
      <c r="DQ7" s="67">
        <f t="shared" si="10"/>
        <v>25</v>
      </c>
      <c r="DR7" s="67">
        <f t="shared" si="10"/>
        <v>26</v>
      </c>
      <c r="DS7" s="67">
        <f t="shared" si="10"/>
        <v>27</v>
      </c>
      <c r="DT7" s="67">
        <f t="shared" si="10"/>
        <v>28</v>
      </c>
      <c r="DU7" s="67">
        <f t="shared" si="10"/>
        <v>29</v>
      </c>
      <c r="DV7" s="67">
        <f t="shared" si="10"/>
        <v>30</v>
      </c>
      <c r="DW7" s="67">
        <f t="shared" si="10"/>
        <v>31</v>
      </c>
      <c r="DX7" s="68">
        <f t="shared" si="10"/>
        <v>32</v>
      </c>
    </row>
    <row r="8" spans="1:128" s="69" customFormat="1" ht="31" customHeight="1" x14ac:dyDescent="0.35">
      <c r="A8" s="59">
        <f>Investície!A8</f>
        <v>6</v>
      </c>
      <c r="B8" s="60" t="str">
        <f>Investície!B8</f>
        <v xml:space="preserve">MHTH, a.s. - závod Bratislava </v>
      </c>
      <c r="C8" s="60" t="str">
        <f>Investície!C8</f>
        <v>Výstavba technológie na vysoko účinnú kombinovanú výrobu elektriny a tepla ako náhrady za súčasné zdroje v SCZT Západ - Akumulácia</v>
      </c>
      <c r="D8" s="61">
        <f>INDEX(Data!$M:$M,MATCH('zmena cien tepla'!A8,Data!$A:$A,0))</f>
        <v>30</v>
      </c>
      <c r="E8" s="61" t="str">
        <f>INDEX(Data!$J:$J,MATCH('zmena cien tepla'!A8,Data!$A:$A,0))</f>
        <v>2024 - 2025</v>
      </c>
      <c r="F8" s="63">
        <f>INDEX(Data!$Y:$Y,MATCH('zmena cien tepla'!A8,Data!$A:$A,0))</f>
        <v>-51000</v>
      </c>
      <c r="G8" s="62">
        <f t="shared" si="4"/>
        <v>51000</v>
      </c>
      <c r="H8" s="62">
        <f t="shared" si="0"/>
        <v>51000</v>
      </c>
      <c r="I8" s="62">
        <f t="shared" si="0"/>
        <v>51000</v>
      </c>
      <c r="J8" s="62">
        <f t="shared" si="0"/>
        <v>51000</v>
      </c>
      <c r="K8" s="62">
        <f t="shared" si="0"/>
        <v>51000</v>
      </c>
      <c r="L8" s="62">
        <f t="shared" si="0"/>
        <v>51000</v>
      </c>
      <c r="M8" s="62">
        <f t="shared" si="0"/>
        <v>51000</v>
      </c>
      <c r="N8" s="62">
        <f t="shared" si="0"/>
        <v>51000</v>
      </c>
      <c r="O8" s="62">
        <f t="shared" si="0"/>
        <v>51000</v>
      </c>
      <c r="P8" s="62">
        <f t="shared" si="0"/>
        <v>51000</v>
      </c>
      <c r="Q8" s="62">
        <f t="shared" si="0"/>
        <v>51000</v>
      </c>
      <c r="R8" s="62">
        <f t="shared" si="0"/>
        <v>51000</v>
      </c>
      <c r="S8" s="62">
        <f t="shared" si="0"/>
        <v>51000</v>
      </c>
      <c r="T8" s="62">
        <f t="shared" si="0"/>
        <v>51000</v>
      </c>
      <c r="U8" s="62">
        <f t="shared" si="0"/>
        <v>51000</v>
      </c>
      <c r="V8" s="62">
        <f t="shared" si="0"/>
        <v>51000</v>
      </c>
      <c r="W8" s="62">
        <f t="shared" si="0"/>
        <v>51000</v>
      </c>
      <c r="X8" s="62">
        <f t="shared" si="1"/>
        <v>51000</v>
      </c>
      <c r="Y8" s="62">
        <f t="shared" si="1"/>
        <v>51000</v>
      </c>
      <c r="Z8" s="62">
        <f t="shared" si="1"/>
        <v>51000</v>
      </c>
      <c r="AA8" s="62">
        <f t="shared" si="1"/>
        <v>51000</v>
      </c>
      <c r="AB8" s="62">
        <f t="shared" si="1"/>
        <v>51000</v>
      </c>
      <c r="AC8" s="62">
        <f t="shared" si="1"/>
        <v>51000</v>
      </c>
      <c r="AD8" s="62">
        <f t="shared" si="1"/>
        <v>51000</v>
      </c>
      <c r="AE8" s="62">
        <f t="shared" si="1"/>
        <v>51000</v>
      </c>
      <c r="AF8" s="62">
        <f t="shared" si="1"/>
        <v>51000</v>
      </c>
      <c r="AG8" s="62">
        <f t="shared" si="1"/>
        <v>51000</v>
      </c>
      <c r="AH8" s="62">
        <f t="shared" si="1"/>
        <v>51000</v>
      </c>
      <c r="AI8" s="62">
        <f t="shared" si="1"/>
        <v>51000</v>
      </c>
      <c r="AJ8" s="63">
        <f t="shared" si="1"/>
        <v>51000</v>
      </c>
      <c r="AK8" s="62">
        <f t="shared" si="5"/>
        <v>51000</v>
      </c>
      <c r="AL8" s="62">
        <f>SUM($G8:H8)</f>
        <v>102000</v>
      </c>
      <c r="AM8" s="62">
        <f>SUM($G8:I8)</f>
        <v>153000</v>
      </c>
      <c r="AN8" s="62">
        <f>SUM($G8:J8)</f>
        <v>204000</v>
      </c>
      <c r="AO8" s="62">
        <f>SUM($G8:K8)</f>
        <v>255000</v>
      </c>
      <c r="AP8" s="62">
        <f>SUM($G8:L8)</f>
        <v>306000</v>
      </c>
      <c r="AQ8" s="62">
        <f>SUM($G8:M8)</f>
        <v>357000</v>
      </c>
      <c r="AR8" s="62">
        <f>SUM($G8:N8)</f>
        <v>408000</v>
      </c>
      <c r="AS8" s="62">
        <f>SUM($G8:O8)</f>
        <v>459000</v>
      </c>
      <c r="AT8" s="62">
        <f>SUM($G8:P8)</f>
        <v>510000</v>
      </c>
      <c r="AU8" s="62">
        <f>SUM($G8:Q8)</f>
        <v>561000</v>
      </c>
      <c r="AV8" s="62">
        <f>SUM($G8:R8)</f>
        <v>612000</v>
      </c>
      <c r="AW8" s="62">
        <f>SUM($G8:S8)</f>
        <v>663000</v>
      </c>
      <c r="AX8" s="62">
        <f>SUM($G8:T8)</f>
        <v>714000</v>
      </c>
      <c r="AY8" s="62">
        <f>SUM($G8:U8)</f>
        <v>765000</v>
      </c>
      <c r="AZ8" s="62">
        <f>SUM($G8:V8)</f>
        <v>816000</v>
      </c>
      <c r="BA8" s="62">
        <f>SUM($G8:W8)</f>
        <v>867000</v>
      </c>
      <c r="BB8" s="62">
        <f>SUM($G8:X8)</f>
        <v>918000</v>
      </c>
      <c r="BC8" s="62">
        <f>SUM($G8:Y8)</f>
        <v>969000</v>
      </c>
      <c r="BD8" s="62">
        <f>SUM($G8:Z8)</f>
        <v>1020000</v>
      </c>
      <c r="BE8" s="62">
        <f>SUM($G8:AA8)</f>
        <v>1071000</v>
      </c>
      <c r="BF8" s="62">
        <f>SUM($G8:AB8)</f>
        <v>1122000</v>
      </c>
      <c r="BG8" s="62">
        <f>SUM($G8:AC8)</f>
        <v>1173000</v>
      </c>
      <c r="BH8" s="62">
        <f>SUM($G8:AD8)</f>
        <v>1224000</v>
      </c>
      <c r="BI8" s="62">
        <f>SUM($G8:AE8)</f>
        <v>1275000</v>
      </c>
      <c r="BJ8" s="62">
        <f>SUM($G8:AF8)</f>
        <v>1326000</v>
      </c>
      <c r="BK8" s="62">
        <f>SUM($G8:AG8)</f>
        <v>1377000</v>
      </c>
      <c r="BL8" s="62">
        <f>SUM($G8:AH8)</f>
        <v>1428000</v>
      </c>
      <c r="BM8" s="62">
        <f>SUM($G8:AI8)</f>
        <v>1479000</v>
      </c>
      <c r="BN8" s="63">
        <f>SUM($G8:AJ8)</f>
        <v>1530000</v>
      </c>
      <c r="BO8" s="65">
        <f>IF(CU8=0,0,G8/(1+Vychodiská!$C$178)^'zmena cien tepla'!CU8)</f>
        <v>44055.717525105276</v>
      </c>
      <c r="BP8" s="62">
        <f>IF(CV8=0,0,H8/(1+Vychodiská!$C$178)^'zmena cien tepla'!CV8)</f>
        <v>41957.826214385983</v>
      </c>
      <c r="BQ8" s="62">
        <f>IF(CW8=0,0,I8/(1+Vychodiská!$C$178)^'zmena cien tepla'!CW8)</f>
        <v>39959.834489891407</v>
      </c>
      <c r="BR8" s="62">
        <f>IF(CX8=0,0,J8/(1+Vychodiská!$C$178)^'zmena cien tepla'!CX8)</f>
        <v>38056.985228468009</v>
      </c>
      <c r="BS8" s="62">
        <f>IF(CY8=0,0,K8/(1+Vychodiská!$C$178)^'zmena cien tepla'!CY8)</f>
        <v>36244.747836636197</v>
      </c>
      <c r="BT8" s="62">
        <f>IF(CZ8=0,0,L8/(1+Vychodiská!$C$178)^'zmena cien tepla'!CZ8)</f>
        <v>34518.807463463047</v>
      </c>
      <c r="BU8" s="62">
        <f>IF(DA8=0,0,M8/(1+Vychodiská!$C$178)^'zmena cien tepla'!DA8)</f>
        <v>32875.054727107665</v>
      </c>
      <c r="BV8" s="62">
        <f>IF(DB8=0,0,N8/(1+Vychodiská!$C$178)^'zmena cien tepla'!DB8)</f>
        <v>31309.575930578725</v>
      </c>
      <c r="BW8" s="62">
        <f>IF(DC8=0,0,O8/(1+Vychodiská!$C$178)^'zmena cien tepla'!DC8)</f>
        <v>29818.643743408309</v>
      </c>
      <c r="BX8" s="62">
        <f>IF(DD8=0,0,P8/(1+Vychodiská!$C$178)^'zmena cien tepla'!DD8)</f>
        <v>28398.708327055534</v>
      </c>
      <c r="BY8" s="62">
        <f>IF(DE8=0,0,Q8/(1+Vychodiská!$C$178)^'zmena cien tepla'!DE8)</f>
        <v>27046.388882910029</v>
      </c>
      <c r="BZ8" s="62">
        <f>IF(DF8=0,0,R8/(1+Vychodiská!$C$178)^'zmena cien tepla'!DF8)</f>
        <v>25758.465602771463</v>
      </c>
      <c r="CA8" s="62">
        <f>IF(DG8=0,0,S8/(1+Vychodiská!$C$178)^'zmena cien tepla'!DG8)</f>
        <v>24531.87200263948</v>
      </c>
      <c r="CB8" s="62">
        <f>IF(DH8=0,0,T8/(1+Vychodiská!$C$178)^'zmena cien tepla'!DH8)</f>
        <v>23363.68762156141</v>
      </c>
      <c r="CC8" s="62">
        <f>IF(DI8=0,0,U8/(1+Vychodiská!$C$178)^'zmena cien tepla'!DI8)</f>
        <v>22251.131068153722</v>
      </c>
      <c r="CD8" s="62">
        <f>IF(DJ8=0,0,V8/(1+Vychodiská!$C$178)^'zmena cien tepla'!DJ8)</f>
        <v>21191.553398241642</v>
      </c>
      <c r="CE8" s="62">
        <f>IF(DK8=0,0,W8/(1+Vychodiská!$C$178)^'zmena cien tepla'!DK8)</f>
        <v>20182.431807849181</v>
      </c>
      <c r="CF8" s="62">
        <f>IF(DL8=0,0,X8/(1+Vychodiská!$C$178)^'zmena cien tepla'!DL8)</f>
        <v>19221.363626523031</v>
      </c>
      <c r="CG8" s="62">
        <f>IF(DM8=0,0,Y8/(1+Vychodiská!$C$178)^'zmena cien tepla'!DM8)</f>
        <v>18306.0605966886</v>
      </c>
      <c r="CH8" s="62">
        <f>IF(DN8=0,0,Z8/(1+Vychodiská!$C$178)^'zmena cien tepla'!DN8)</f>
        <v>17434.343425417715</v>
      </c>
      <c r="CI8" s="62">
        <f>IF(DO8=0,0,AA8/(1+Vychodiská!$C$178)^'zmena cien tepla'!DO8)</f>
        <v>16604.136595635919</v>
      </c>
      <c r="CJ8" s="62">
        <f>IF(DP8=0,0,AB8/(1+Vychodiská!$C$178)^'zmena cien tepla'!DP8)</f>
        <v>15813.46342441516</v>
      </c>
      <c r="CK8" s="62">
        <f>IF(DQ8=0,0,AC8/(1+Vychodiská!$C$178)^'zmena cien tepla'!DQ8)</f>
        <v>15060.441356585867</v>
      </c>
      <c r="CL8" s="62">
        <f>IF(DR8=0,0,AD8/(1+Vychodiská!$C$178)^'zmena cien tepla'!DR8)</f>
        <v>14343.27748246273</v>
      </c>
      <c r="CM8" s="62">
        <f>IF(DS8=0,0,AE8/(1+Vychodiská!$C$178)^'zmena cien tepla'!DS8)</f>
        <v>13660.264269012123</v>
      </c>
      <c r="CN8" s="62">
        <f>IF(DT8=0,0,AF8/(1+Vychodiská!$C$178)^'zmena cien tepla'!DT8)</f>
        <v>13009.775494297262</v>
      </c>
      <c r="CO8" s="62">
        <f>IF(DU8=0,0,AG8/(1+Vychodiská!$C$178)^'zmena cien tepla'!DU8)</f>
        <v>12390.262375521199</v>
      </c>
      <c r="CP8" s="62">
        <f>IF(DV8=0,0,AH8/(1+Vychodiská!$C$178)^'zmena cien tepla'!DV8)</f>
        <v>11800.249881448764</v>
      </c>
      <c r="CQ8" s="62">
        <f>IF(DW8=0,0,AI8/(1+Vychodiská!$C$178)^'zmena cien tepla'!DW8)</f>
        <v>11238.333220427392</v>
      </c>
      <c r="CR8" s="63">
        <f>IF(DX8=0,0,AJ8/(1+Vychodiská!$C$178)^'zmena cien tepla'!DX8)</f>
        <v>10703.174495645135</v>
      </c>
      <c r="CS8" s="66">
        <f t="shared" si="7"/>
        <v>711106.57811430807</v>
      </c>
      <c r="CT8" s="62"/>
      <c r="CU8" s="67">
        <f t="shared" si="2"/>
        <v>3</v>
      </c>
      <c r="CV8" s="67">
        <f t="shared" ref="CV8:DX8" si="11">IF(CU8=0,0,IF(CV$2&gt;$D8,0,CU8+1))</f>
        <v>4</v>
      </c>
      <c r="CW8" s="67">
        <f t="shared" si="11"/>
        <v>5</v>
      </c>
      <c r="CX8" s="67">
        <f t="shared" si="11"/>
        <v>6</v>
      </c>
      <c r="CY8" s="67">
        <f t="shared" si="11"/>
        <v>7</v>
      </c>
      <c r="CZ8" s="67">
        <f t="shared" si="11"/>
        <v>8</v>
      </c>
      <c r="DA8" s="67">
        <f t="shared" si="11"/>
        <v>9</v>
      </c>
      <c r="DB8" s="67">
        <f t="shared" si="11"/>
        <v>10</v>
      </c>
      <c r="DC8" s="67">
        <f t="shared" si="11"/>
        <v>11</v>
      </c>
      <c r="DD8" s="67">
        <f t="shared" si="11"/>
        <v>12</v>
      </c>
      <c r="DE8" s="67">
        <f t="shared" si="11"/>
        <v>13</v>
      </c>
      <c r="DF8" s="67">
        <f t="shared" si="11"/>
        <v>14</v>
      </c>
      <c r="DG8" s="67">
        <f t="shared" si="11"/>
        <v>15</v>
      </c>
      <c r="DH8" s="67">
        <f t="shared" si="11"/>
        <v>16</v>
      </c>
      <c r="DI8" s="67">
        <f t="shared" si="11"/>
        <v>17</v>
      </c>
      <c r="DJ8" s="67">
        <f t="shared" si="11"/>
        <v>18</v>
      </c>
      <c r="DK8" s="67">
        <f t="shared" si="11"/>
        <v>19</v>
      </c>
      <c r="DL8" s="67">
        <f t="shared" si="11"/>
        <v>20</v>
      </c>
      <c r="DM8" s="67">
        <f t="shared" si="11"/>
        <v>21</v>
      </c>
      <c r="DN8" s="67">
        <f t="shared" si="11"/>
        <v>22</v>
      </c>
      <c r="DO8" s="67">
        <f t="shared" si="11"/>
        <v>23</v>
      </c>
      <c r="DP8" s="67">
        <f t="shared" si="11"/>
        <v>24</v>
      </c>
      <c r="DQ8" s="67">
        <f t="shared" si="11"/>
        <v>25</v>
      </c>
      <c r="DR8" s="67">
        <f t="shared" si="11"/>
        <v>26</v>
      </c>
      <c r="DS8" s="67">
        <f t="shared" si="11"/>
        <v>27</v>
      </c>
      <c r="DT8" s="67">
        <f t="shared" si="11"/>
        <v>28</v>
      </c>
      <c r="DU8" s="67">
        <f t="shared" si="11"/>
        <v>29</v>
      </c>
      <c r="DV8" s="67">
        <f t="shared" si="11"/>
        <v>30</v>
      </c>
      <c r="DW8" s="67">
        <f t="shared" si="11"/>
        <v>31</v>
      </c>
      <c r="DX8" s="68">
        <f t="shared" si="11"/>
        <v>32</v>
      </c>
    </row>
    <row r="9" spans="1:128" s="69" customFormat="1" ht="31" customHeight="1" x14ac:dyDescent="0.35">
      <c r="A9" s="59">
        <f>Investície!A9</f>
        <v>7</v>
      </c>
      <c r="B9" s="60" t="str">
        <f>Investície!B9</f>
        <v xml:space="preserve">MHTH, a.s. - závod Bratislava </v>
      </c>
      <c r="C9" s="60" t="str">
        <f>Investície!C9</f>
        <v>Modernizácia rozšírenia HV pre oblasť Dúbravka</v>
      </c>
      <c r="D9" s="61">
        <f>INDEX(Data!$M:$M,MATCH('zmena cien tepla'!A9,Data!$A:$A,0))</f>
        <v>30</v>
      </c>
      <c r="E9" s="61" t="str">
        <f>INDEX(Data!$J:$J,MATCH('zmena cien tepla'!A9,Data!$A:$A,0))</f>
        <v>2025 - 2026</v>
      </c>
      <c r="F9" s="63">
        <f>INDEX(Data!$Y:$Y,MATCH('zmena cien tepla'!A9,Data!$A:$A,0))</f>
        <v>-89000</v>
      </c>
      <c r="G9" s="62">
        <f t="shared" si="4"/>
        <v>89000</v>
      </c>
      <c r="H9" s="62">
        <f t="shared" si="0"/>
        <v>89000</v>
      </c>
      <c r="I9" s="62">
        <f t="shared" si="0"/>
        <v>89000</v>
      </c>
      <c r="J9" s="62">
        <f t="shared" si="0"/>
        <v>89000</v>
      </c>
      <c r="K9" s="62">
        <f t="shared" si="0"/>
        <v>89000</v>
      </c>
      <c r="L9" s="62">
        <f t="shared" si="0"/>
        <v>89000</v>
      </c>
      <c r="M9" s="62">
        <f t="shared" si="0"/>
        <v>89000</v>
      </c>
      <c r="N9" s="62">
        <f t="shared" si="0"/>
        <v>89000</v>
      </c>
      <c r="O9" s="62">
        <f t="shared" si="0"/>
        <v>89000</v>
      </c>
      <c r="P9" s="62">
        <f t="shared" si="0"/>
        <v>89000</v>
      </c>
      <c r="Q9" s="62">
        <f t="shared" si="0"/>
        <v>89000</v>
      </c>
      <c r="R9" s="62">
        <f t="shared" si="0"/>
        <v>89000</v>
      </c>
      <c r="S9" s="62">
        <f t="shared" si="0"/>
        <v>89000</v>
      </c>
      <c r="T9" s="62">
        <f t="shared" si="0"/>
        <v>89000</v>
      </c>
      <c r="U9" s="62">
        <f t="shared" si="0"/>
        <v>89000</v>
      </c>
      <c r="V9" s="62">
        <f t="shared" si="0"/>
        <v>89000</v>
      </c>
      <c r="W9" s="62">
        <f t="shared" si="0"/>
        <v>89000</v>
      </c>
      <c r="X9" s="62">
        <f t="shared" si="1"/>
        <v>89000</v>
      </c>
      <c r="Y9" s="62">
        <f t="shared" si="1"/>
        <v>89000</v>
      </c>
      <c r="Z9" s="62">
        <f t="shared" si="1"/>
        <v>89000</v>
      </c>
      <c r="AA9" s="62">
        <f t="shared" si="1"/>
        <v>89000</v>
      </c>
      <c r="AB9" s="62">
        <f t="shared" si="1"/>
        <v>89000</v>
      </c>
      <c r="AC9" s="62">
        <f t="shared" si="1"/>
        <v>89000</v>
      </c>
      <c r="AD9" s="62">
        <f t="shared" si="1"/>
        <v>89000</v>
      </c>
      <c r="AE9" s="62">
        <f t="shared" si="1"/>
        <v>89000</v>
      </c>
      <c r="AF9" s="62">
        <f t="shared" si="1"/>
        <v>89000</v>
      </c>
      <c r="AG9" s="62">
        <f t="shared" si="1"/>
        <v>89000</v>
      </c>
      <c r="AH9" s="62">
        <f t="shared" si="1"/>
        <v>89000</v>
      </c>
      <c r="AI9" s="62">
        <f t="shared" si="1"/>
        <v>89000</v>
      </c>
      <c r="AJ9" s="63">
        <f t="shared" si="1"/>
        <v>89000</v>
      </c>
      <c r="AK9" s="62">
        <f t="shared" si="5"/>
        <v>89000</v>
      </c>
      <c r="AL9" s="62">
        <f>SUM($G9:H9)</f>
        <v>178000</v>
      </c>
      <c r="AM9" s="62">
        <f>SUM($G9:I9)</f>
        <v>267000</v>
      </c>
      <c r="AN9" s="62">
        <f>SUM($G9:J9)</f>
        <v>356000</v>
      </c>
      <c r="AO9" s="62">
        <f>SUM($G9:K9)</f>
        <v>445000</v>
      </c>
      <c r="AP9" s="62">
        <f>SUM($G9:L9)</f>
        <v>534000</v>
      </c>
      <c r="AQ9" s="62">
        <f>SUM($G9:M9)</f>
        <v>623000</v>
      </c>
      <c r="AR9" s="62">
        <f>SUM($G9:N9)</f>
        <v>712000</v>
      </c>
      <c r="AS9" s="62">
        <f>SUM($G9:O9)</f>
        <v>801000</v>
      </c>
      <c r="AT9" s="62">
        <f>SUM($G9:P9)</f>
        <v>890000</v>
      </c>
      <c r="AU9" s="62">
        <f>SUM($G9:Q9)</f>
        <v>979000</v>
      </c>
      <c r="AV9" s="62">
        <f>SUM($G9:R9)</f>
        <v>1068000</v>
      </c>
      <c r="AW9" s="62">
        <f>SUM($G9:S9)</f>
        <v>1157000</v>
      </c>
      <c r="AX9" s="62">
        <f>SUM($G9:T9)</f>
        <v>1246000</v>
      </c>
      <c r="AY9" s="62">
        <f>SUM($G9:U9)</f>
        <v>1335000</v>
      </c>
      <c r="AZ9" s="62">
        <f>SUM($G9:V9)</f>
        <v>1424000</v>
      </c>
      <c r="BA9" s="62">
        <f>SUM($G9:W9)</f>
        <v>1513000</v>
      </c>
      <c r="BB9" s="62">
        <f>SUM($G9:X9)</f>
        <v>1602000</v>
      </c>
      <c r="BC9" s="62">
        <f>SUM($G9:Y9)</f>
        <v>1691000</v>
      </c>
      <c r="BD9" s="62">
        <f>SUM($G9:Z9)</f>
        <v>1780000</v>
      </c>
      <c r="BE9" s="62">
        <f>SUM($G9:AA9)</f>
        <v>1869000</v>
      </c>
      <c r="BF9" s="62">
        <f>SUM($G9:AB9)</f>
        <v>1958000</v>
      </c>
      <c r="BG9" s="62">
        <f>SUM($G9:AC9)</f>
        <v>2047000</v>
      </c>
      <c r="BH9" s="62">
        <f>SUM($G9:AD9)</f>
        <v>2136000</v>
      </c>
      <c r="BI9" s="62">
        <f>SUM($G9:AE9)</f>
        <v>2225000</v>
      </c>
      <c r="BJ9" s="62">
        <f>SUM($G9:AF9)</f>
        <v>2314000</v>
      </c>
      <c r="BK9" s="62">
        <f>SUM($G9:AG9)</f>
        <v>2403000</v>
      </c>
      <c r="BL9" s="62">
        <f>SUM($G9:AH9)</f>
        <v>2492000</v>
      </c>
      <c r="BM9" s="62">
        <f>SUM($G9:AI9)</f>
        <v>2581000</v>
      </c>
      <c r="BN9" s="63">
        <f>SUM($G9:AJ9)</f>
        <v>2670000</v>
      </c>
      <c r="BO9" s="65">
        <f>IF(CU9=0,0,G9/(1+Vychodiská!$C$178)^'zmena cien tepla'!CU9)</f>
        <v>76881.546269301369</v>
      </c>
      <c r="BP9" s="62">
        <f>IF(CV9=0,0,H9/(1+Vychodiská!$C$178)^'zmena cien tepla'!CV9)</f>
        <v>73220.520256477495</v>
      </c>
      <c r="BQ9" s="62">
        <f>IF(CW9=0,0,I9/(1+Vychodiská!$C$178)^'zmena cien tepla'!CW9)</f>
        <v>69733.828815692847</v>
      </c>
      <c r="BR9" s="62">
        <f>IF(CX9=0,0,J9/(1+Vychodiská!$C$178)^'zmena cien tepla'!CX9)</f>
        <v>66413.170300659869</v>
      </c>
      <c r="BS9" s="62">
        <f>IF(CY9=0,0,K9/(1+Vychodiská!$C$178)^'zmena cien tepla'!CY9)</f>
        <v>63250.638381580808</v>
      </c>
      <c r="BT9" s="62">
        <f>IF(CZ9=0,0,L9/(1+Vychodiská!$C$178)^'zmena cien tepla'!CZ9)</f>
        <v>60238.703220553158</v>
      </c>
      <c r="BU9" s="62">
        <f>IF(DA9=0,0,M9/(1+Vychodiská!$C$178)^'zmena cien tepla'!DA9)</f>
        <v>57370.193543383961</v>
      </c>
      <c r="BV9" s="62">
        <f>IF(DB9=0,0,N9/(1+Vychodiská!$C$178)^'zmena cien tepla'!DB9)</f>
        <v>54638.279565127581</v>
      </c>
      <c r="BW9" s="62">
        <f>IF(DC9=0,0,O9/(1+Vychodiská!$C$178)^'zmena cien tepla'!DC9)</f>
        <v>52036.45672869293</v>
      </c>
      <c r="BX9" s="62">
        <f>IF(DD9=0,0,P9/(1+Vychodiská!$C$178)^'zmena cien tepla'!DD9)</f>
        <v>49558.5302178028</v>
      </c>
      <c r="BY9" s="62">
        <f>IF(DE9=0,0,Q9/(1+Vychodiská!$C$178)^'zmena cien tepla'!DE9)</f>
        <v>47198.600207431227</v>
      </c>
      <c r="BZ9" s="62">
        <f>IF(DF9=0,0,R9/(1+Vychodiská!$C$178)^'zmena cien tepla'!DF9)</f>
        <v>44951.047816601182</v>
      </c>
      <c r="CA9" s="62">
        <f>IF(DG9=0,0,S9/(1+Vychodiská!$C$178)^'zmena cien tepla'!DG9)</f>
        <v>42810.521730096349</v>
      </c>
      <c r="CB9" s="62">
        <f>IF(DH9=0,0,T9/(1+Vychodiská!$C$178)^'zmena cien tepla'!DH9)</f>
        <v>40771.925457234618</v>
      </c>
      <c r="CC9" s="62">
        <f>IF(DI9=0,0,U9/(1+Vychodiská!$C$178)^'zmena cien tepla'!DI9)</f>
        <v>38830.405197366301</v>
      </c>
      <c r="CD9" s="62">
        <f>IF(DJ9=0,0,V9/(1+Vychodiská!$C$178)^'zmena cien tepla'!DJ9)</f>
        <v>36981.338283206002</v>
      </c>
      <c r="CE9" s="62">
        <f>IF(DK9=0,0,W9/(1+Vychodiská!$C$178)^'zmena cien tepla'!DK9)</f>
        <v>35220.322174481902</v>
      </c>
      <c r="CF9" s="62">
        <f>IF(DL9=0,0,X9/(1+Vychodiská!$C$178)^'zmena cien tepla'!DL9)</f>
        <v>33543.163975697054</v>
      </c>
      <c r="CG9" s="62">
        <f>IF(DM9=0,0,Y9/(1+Vychodiská!$C$178)^'zmena cien tepla'!DM9)</f>
        <v>31945.870453044812</v>
      </c>
      <c r="CH9" s="62">
        <f>IF(DN9=0,0,Z9/(1+Vychodiská!$C$178)^'zmena cien tepla'!DN9)</f>
        <v>30424.638526709346</v>
      </c>
      <c r="CI9" s="62">
        <f>IF(DO9=0,0,AA9/(1+Vychodiská!$C$178)^'zmena cien tepla'!DO9)</f>
        <v>28975.846215913658</v>
      </c>
      <c r="CJ9" s="62">
        <f>IF(DP9=0,0,AB9/(1+Vychodiská!$C$178)^'zmena cien tepla'!DP9)</f>
        <v>27596.044015155869</v>
      </c>
      <c r="CK9" s="62">
        <f>IF(DQ9=0,0,AC9/(1+Vychodiská!$C$178)^'zmena cien tepla'!DQ9)</f>
        <v>26281.946681100828</v>
      </c>
      <c r="CL9" s="62">
        <f>IF(DR9=0,0,AD9/(1+Vychodiská!$C$178)^'zmena cien tepla'!DR9)</f>
        <v>25030.425410572214</v>
      </c>
      <c r="CM9" s="62">
        <f>IF(DS9=0,0,AE9/(1+Vychodiská!$C$178)^'zmena cien tepla'!DS9)</f>
        <v>23838.500391021156</v>
      </c>
      <c r="CN9" s="62">
        <f>IF(DT9=0,0,AF9/(1+Vychodiská!$C$178)^'zmena cien tepla'!DT9)</f>
        <v>22703.333705734436</v>
      </c>
      <c r="CO9" s="62">
        <f>IF(DU9=0,0,AG9/(1+Vychodiská!$C$178)^'zmena cien tepla'!DU9)</f>
        <v>21622.222576889937</v>
      </c>
      <c r="CP9" s="62">
        <f>IF(DV9=0,0,AH9/(1+Vychodiská!$C$178)^'zmena cien tepla'!DV9)</f>
        <v>20592.592930371375</v>
      </c>
      <c r="CQ9" s="62">
        <f>IF(DW9=0,0,AI9/(1+Vychodiská!$C$178)^'zmena cien tepla'!DW9)</f>
        <v>19611.993267020349</v>
      </c>
      <c r="CR9" s="63">
        <f>IF(DX9=0,0,AJ9/(1+Vychodiská!$C$178)^'zmena cien tepla'!DX9)</f>
        <v>18678.088825733666</v>
      </c>
      <c r="CS9" s="66">
        <f t="shared" si="7"/>
        <v>1240950.6951406552</v>
      </c>
      <c r="CT9" s="62"/>
      <c r="CU9" s="67">
        <f t="shared" si="2"/>
        <v>3</v>
      </c>
      <c r="CV9" s="67">
        <f t="shared" ref="CV9:DX9" si="12">IF(CU9=0,0,IF(CV$2&gt;$D9,0,CU9+1))</f>
        <v>4</v>
      </c>
      <c r="CW9" s="67">
        <f t="shared" si="12"/>
        <v>5</v>
      </c>
      <c r="CX9" s="67">
        <f t="shared" si="12"/>
        <v>6</v>
      </c>
      <c r="CY9" s="67">
        <f t="shared" si="12"/>
        <v>7</v>
      </c>
      <c r="CZ9" s="67">
        <f t="shared" si="12"/>
        <v>8</v>
      </c>
      <c r="DA9" s="67">
        <f t="shared" si="12"/>
        <v>9</v>
      </c>
      <c r="DB9" s="67">
        <f t="shared" si="12"/>
        <v>10</v>
      </c>
      <c r="DC9" s="67">
        <f t="shared" si="12"/>
        <v>11</v>
      </c>
      <c r="DD9" s="67">
        <f t="shared" si="12"/>
        <v>12</v>
      </c>
      <c r="DE9" s="67">
        <f t="shared" si="12"/>
        <v>13</v>
      </c>
      <c r="DF9" s="67">
        <f t="shared" si="12"/>
        <v>14</v>
      </c>
      <c r="DG9" s="67">
        <f t="shared" si="12"/>
        <v>15</v>
      </c>
      <c r="DH9" s="67">
        <f t="shared" si="12"/>
        <v>16</v>
      </c>
      <c r="DI9" s="67">
        <f t="shared" si="12"/>
        <v>17</v>
      </c>
      <c r="DJ9" s="67">
        <f t="shared" si="12"/>
        <v>18</v>
      </c>
      <c r="DK9" s="67">
        <f t="shared" si="12"/>
        <v>19</v>
      </c>
      <c r="DL9" s="67">
        <f t="shared" si="12"/>
        <v>20</v>
      </c>
      <c r="DM9" s="67">
        <f t="shared" si="12"/>
        <v>21</v>
      </c>
      <c r="DN9" s="67">
        <f t="shared" si="12"/>
        <v>22</v>
      </c>
      <c r="DO9" s="67">
        <f t="shared" si="12"/>
        <v>23</v>
      </c>
      <c r="DP9" s="67">
        <f t="shared" si="12"/>
        <v>24</v>
      </c>
      <c r="DQ9" s="67">
        <f t="shared" si="12"/>
        <v>25</v>
      </c>
      <c r="DR9" s="67">
        <f t="shared" si="12"/>
        <v>26</v>
      </c>
      <c r="DS9" s="67">
        <f t="shared" si="12"/>
        <v>27</v>
      </c>
      <c r="DT9" s="67">
        <f t="shared" si="12"/>
        <v>28</v>
      </c>
      <c r="DU9" s="67">
        <f t="shared" si="12"/>
        <v>29</v>
      </c>
      <c r="DV9" s="67">
        <f t="shared" si="12"/>
        <v>30</v>
      </c>
      <c r="DW9" s="67">
        <f t="shared" si="12"/>
        <v>31</v>
      </c>
      <c r="DX9" s="68">
        <f t="shared" si="12"/>
        <v>32</v>
      </c>
    </row>
    <row r="10" spans="1:128" s="69" customFormat="1" ht="31" customHeight="1" x14ac:dyDescent="0.35">
      <c r="A10" s="59">
        <f>Investície!A10</f>
        <v>8</v>
      </c>
      <c r="B10" s="60" t="str">
        <f>Investície!B10</f>
        <v xml:space="preserve">MHTH, a.s. - závod Bratislava </v>
      </c>
      <c r="C10" s="60" t="str">
        <f>Investície!C10</f>
        <v xml:space="preserve">Rekonštrukcia vodného hospodárstva </v>
      </c>
      <c r="D10" s="61">
        <f>INDEX(Data!$M:$M,MATCH('zmena cien tepla'!A10,Data!$A:$A,0))</f>
        <v>30</v>
      </c>
      <c r="E10" s="61">
        <f>INDEX(Data!$J:$J,MATCH('zmena cien tepla'!A10,Data!$A:$A,0))</f>
        <v>2028</v>
      </c>
      <c r="F10" s="63">
        <f>INDEX(Data!$Y:$Y,MATCH('zmena cien tepla'!A10,Data!$A:$A,0))</f>
        <v>-110000</v>
      </c>
      <c r="G10" s="62">
        <f t="shared" si="4"/>
        <v>110000</v>
      </c>
      <c r="H10" s="62">
        <f t="shared" si="0"/>
        <v>110000</v>
      </c>
      <c r="I10" s="62">
        <f t="shared" si="0"/>
        <v>110000</v>
      </c>
      <c r="J10" s="62">
        <f t="shared" si="0"/>
        <v>110000</v>
      </c>
      <c r="K10" s="62">
        <f t="shared" si="0"/>
        <v>110000</v>
      </c>
      <c r="L10" s="62">
        <f t="shared" si="0"/>
        <v>110000</v>
      </c>
      <c r="M10" s="62">
        <f t="shared" si="0"/>
        <v>110000</v>
      </c>
      <c r="N10" s="62">
        <f t="shared" si="0"/>
        <v>110000</v>
      </c>
      <c r="O10" s="62">
        <f t="shared" si="0"/>
        <v>110000</v>
      </c>
      <c r="P10" s="62">
        <f t="shared" si="0"/>
        <v>110000</v>
      </c>
      <c r="Q10" s="62">
        <f t="shared" si="0"/>
        <v>110000</v>
      </c>
      <c r="R10" s="62">
        <f t="shared" si="0"/>
        <v>110000</v>
      </c>
      <c r="S10" s="62">
        <f t="shared" si="0"/>
        <v>110000</v>
      </c>
      <c r="T10" s="62">
        <f t="shared" si="0"/>
        <v>110000</v>
      </c>
      <c r="U10" s="62">
        <f t="shared" si="0"/>
        <v>110000</v>
      </c>
      <c r="V10" s="62">
        <f t="shared" si="0"/>
        <v>110000</v>
      </c>
      <c r="W10" s="62">
        <f t="shared" si="0"/>
        <v>110000</v>
      </c>
      <c r="X10" s="62">
        <f t="shared" si="1"/>
        <v>110000</v>
      </c>
      <c r="Y10" s="62">
        <f t="shared" si="1"/>
        <v>110000</v>
      </c>
      <c r="Z10" s="62">
        <f t="shared" si="1"/>
        <v>110000</v>
      </c>
      <c r="AA10" s="62">
        <f t="shared" si="1"/>
        <v>110000</v>
      </c>
      <c r="AB10" s="62">
        <f t="shared" si="1"/>
        <v>110000</v>
      </c>
      <c r="AC10" s="62">
        <f t="shared" si="1"/>
        <v>110000</v>
      </c>
      <c r="AD10" s="62">
        <f t="shared" si="1"/>
        <v>110000</v>
      </c>
      <c r="AE10" s="62">
        <f t="shared" si="1"/>
        <v>110000</v>
      </c>
      <c r="AF10" s="62">
        <f t="shared" si="1"/>
        <v>110000</v>
      </c>
      <c r="AG10" s="62">
        <f t="shared" si="1"/>
        <v>110000</v>
      </c>
      <c r="AH10" s="62">
        <f t="shared" si="1"/>
        <v>110000</v>
      </c>
      <c r="AI10" s="62">
        <f t="shared" si="1"/>
        <v>110000</v>
      </c>
      <c r="AJ10" s="63">
        <f t="shared" si="1"/>
        <v>110000</v>
      </c>
      <c r="AK10" s="62">
        <f t="shared" si="5"/>
        <v>110000</v>
      </c>
      <c r="AL10" s="62">
        <f>SUM($G10:H10)</f>
        <v>220000</v>
      </c>
      <c r="AM10" s="62">
        <f>SUM($G10:I10)</f>
        <v>330000</v>
      </c>
      <c r="AN10" s="62">
        <f>SUM($G10:J10)</f>
        <v>440000</v>
      </c>
      <c r="AO10" s="62">
        <f>SUM($G10:K10)</f>
        <v>550000</v>
      </c>
      <c r="AP10" s="62">
        <f>SUM($G10:L10)</f>
        <v>660000</v>
      </c>
      <c r="AQ10" s="62">
        <f>SUM($G10:M10)</f>
        <v>770000</v>
      </c>
      <c r="AR10" s="62">
        <f>SUM($G10:N10)</f>
        <v>880000</v>
      </c>
      <c r="AS10" s="62">
        <f>SUM($G10:O10)</f>
        <v>990000</v>
      </c>
      <c r="AT10" s="62">
        <f>SUM($G10:P10)</f>
        <v>1100000</v>
      </c>
      <c r="AU10" s="62">
        <f>SUM($G10:Q10)</f>
        <v>1210000</v>
      </c>
      <c r="AV10" s="62">
        <f>SUM($G10:R10)</f>
        <v>1320000</v>
      </c>
      <c r="AW10" s="62">
        <f>SUM($G10:S10)</f>
        <v>1430000</v>
      </c>
      <c r="AX10" s="62">
        <f>SUM($G10:T10)</f>
        <v>1540000</v>
      </c>
      <c r="AY10" s="62">
        <f>SUM($G10:U10)</f>
        <v>1650000</v>
      </c>
      <c r="AZ10" s="62">
        <f>SUM($G10:V10)</f>
        <v>1760000</v>
      </c>
      <c r="BA10" s="62">
        <f>SUM($G10:W10)</f>
        <v>1870000</v>
      </c>
      <c r="BB10" s="62">
        <f>SUM($G10:X10)</f>
        <v>1980000</v>
      </c>
      <c r="BC10" s="62">
        <f>SUM($G10:Y10)</f>
        <v>2090000</v>
      </c>
      <c r="BD10" s="62">
        <f>SUM($G10:Z10)</f>
        <v>2200000</v>
      </c>
      <c r="BE10" s="62">
        <f>SUM($G10:AA10)</f>
        <v>2310000</v>
      </c>
      <c r="BF10" s="62">
        <f>SUM($G10:AB10)</f>
        <v>2420000</v>
      </c>
      <c r="BG10" s="62">
        <f>SUM($G10:AC10)</f>
        <v>2530000</v>
      </c>
      <c r="BH10" s="62">
        <f>SUM($G10:AD10)</f>
        <v>2640000</v>
      </c>
      <c r="BI10" s="62">
        <f>SUM($G10:AE10)</f>
        <v>2750000</v>
      </c>
      <c r="BJ10" s="62">
        <f>SUM($G10:AF10)</f>
        <v>2860000</v>
      </c>
      <c r="BK10" s="62">
        <f>SUM($G10:AG10)</f>
        <v>2970000</v>
      </c>
      <c r="BL10" s="62">
        <f>SUM($G10:AH10)</f>
        <v>3080000</v>
      </c>
      <c r="BM10" s="62">
        <f>SUM($G10:AI10)</f>
        <v>3190000</v>
      </c>
      <c r="BN10" s="63">
        <f>SUM($G10:AJ10)</f>
        <v>3300000</v>
      </c>
      <c r="BO10" s="65">
        <f>IF(CU10=0,0,G10/(1+Vychodiská!$C$178)^'zmena cien tepla'!CU10)</f>
        <v>99773.242630385488</v>
      </c>
      <c r="BP10" s="62">
        <f>IF(CV10=0,0,H10/(1+Vychodiská!$C$178)^'zmena cien tepla'!CV10)</f>
        <v>95022.13583846236</v>
      </c>
      <c r="BQ10" s="62">
        <f>IF(CW10=0,0,I10/(1+Vychodiská!$C$178)^'zmena cien tepla'!CW10)</f>
        <v>90497.272227107023</v>
      </c>
      <c r="BR10" s="62">
        <f>IF(CX10=0,0,J10/(1+Vychodiská!$C$178)^'zmena cien tepla'!CX10)</f>
        <v>86187.878311530483</v>
      </c>
      <c r="BS10" s="62">
        <f>IF(CY10=0,0,K10/(1+Vychodiská!$C$178)^'zmena cien tepla'!CY10)</f>
        <v>82083.69363002904</v>
      </c>
      <c r="BT10" s="62">
        <f>IF(CZ10=0,0,L10/(1+Vychodiská!$C$178)^'zmena cien tepla'!CZ10)</f>
        <v>78174.946314313362</v>
      </c>
      <c r="BU10" s="62">
        <f>IF(DA10=0,0,M10/(1+Vychodiská!$C$178)^'zmena cien tepla'!DA10)</f>
        <v>74452.329823155596</v>
      </c>
      <c r="BV10" s="62">
        <f>IF(DB10=0,0,N10/(1+Vychodiská!$C$178)^'zmena cien tepla'!DB10)</f>
        <v>70906.980783957697</v>
      </c>
      <c r="BW10" s="62">
        <f>IF(DC10=0,0,O10/(1+Vychodiská!$C$178)^'zmena cien tepla'!DC10)</f>
        <v>67530.457889483529</v>
      </c>
      <c r="BX10" s="62">
        <f>IF(DD10=0,0,P10/(1+Vychodiská!$C$178)^'zmena cien tepla'!DD10)</f>
        <v>64314.721799508116</v>
      </c>
      <c r="BY10" s="62">
        <f>IF(DE10=0,0,Q10/(1+Vychodiská!$C$178)^'zmena cien tepla'!DE10)</f>
        <v>61252.115999531547</v>
      </c>
      <c r="BZ10" s="62">
        <f>IF(DF10=0,0,R10/(1+Vychodiská!$C$178)^'zmena cien tepla'!DF10)</f>
        <v>58335.348570982416</v>
      </c>
      <c r="CA10" s="62">
        <f>IF(DG10=0,0,S10/(1+Vychodiská!$C$178)^'zmena cien tepla'!DG10)</f>
        <v>55557.474829507075</v>
      </c>
      <c r="CB10" s="62">
        <f>IF(DH10=0,0,T10/(1+Vychodiská!$C$178)^'zmena cien tepla'!DH10)</f>
        <v>52911.880790006719</v>
      </c>
      <c r="CC10" s="62">
        <f>IF(DI10=0,0,U10/(1+Vychodiská!$C$178)^'zmena cien tepla'!DI10)</f>
        <v>50392.267419054027</v>
      </c>
      <c r="CD10" s="62">
        <f>IF(DJ10=0,0,V10/(1+Vychodiská!$C$178)^'zmena cien tepla'!DJ10)</f>
        <v>47992.635637194304</v>
      </c>
      <c r="CE10" s="62">
        <f>IF(DK10=0,0,W10/(1+Vychodiská!$C$178)^'zmena cien tepla'!DK10)</f>
        <v>45707.272035423142</v>
      </c>
      <c r="CF10" s="62">
        <f>IF(DL10=0,0,X10/(1+Vychodiská!$C$178)^'zmena cien tepla'!DL10)</f>
        <v>43530.735271831567</v>
      </c>
      <c r="CG10" s="62">
        <f>IF(DM10=0,0,Y10/(1+Vychodiská!$C$178)^'zmena cien tepla'!DM10)</f>
        <v>41457.843116030068</v>
      </c>
      <c r="CH10" s="62">
        <f>IF(DN10=0,0,Z10/(1+Vychodiská!$C$178)^'zmena cien tepla'!DN10)</f>
        <v>39483.660110504825</v>
      </c>
      <c r="CI10" s="62">
        <f>IF(DO10=0,0,AA10/(1+Vychodiská!$C$178)^'zmena cien tepla'!DO10)</f>
        <v>37603.485819528411</v>
      </c>
      <c r="CJ10" s="62">
        <f>IF(DP10=0,0,AB10/(1+Vychodiská!$C$178)^'zmena cien tepla'!DP10)</f>
        <v>35812.843637646096</v>
      </c>
      <c r="CK10" s="62">
        <f>IF(DQ10=0,0,AC10/(1+Vychodiská!$C$178)^'zmena cien tepla'!DQ10)</f>
        <v>34107.470131091526</v>
      </c>
      <c r="CL10" s="62">
        <f>IF(DR10=0,0,AD10/(1+Vychodiská!$C$178)^'zmena cien tepla'!DR10)</f>
        <v>32483.304886753831</v>
      </c>
      <c r="CM10" s="62">
        <f>IF(DS10=0,0,AE10/(1+Vychodiská!$C$178)^'zmena cien tepla'!DS10)</f>
        <v>30936.480844527458</v>
      </c>
      <c r="CN10" s="62">
        <f>IF(DT10=0,0,AF10/(1+Vychodiská!$C$178)^'zmena cien tepla'!DT10)</f>
        <v>29463.315090026146</v>
      </c>
      <c r="CO10" s="62">
        <f>IF(DU10=0,0,AG10/(1+Vychodiská!$C$178)^'zmena cien tepla'!DU10)</f>
        <v>28060.300085739193</v>
      </c>
      <c r="CP10" s="62">
        <f>IF(DV10=0,0,AH10/(1+Vychodiská!$C$178)^'zmena cien tepla'!DV10)</f>
        <v>26724.095319751606</v>
      </c>
      <c r="CQ10" s="62">
        <f>IF(DW10=0,0,AI10/(1+Vychodiská!$C$178)^'zmena cien tepla'!DW10)</f>
        <v>25451.519352144394</v>
      </c>
      <c r="CR10" s="63">
        <f>IF(DX10=0,0,AJ10/(1+Vychodiská!$C$178)^'zmena cien tepla'!DX10)</f>
        <v>24239.542240137511</v>
      </c>
      <c r="CS10" s="66">
        <f t="shared" si="7"/>
        <v>1610447.2504353451</v>
      </c>
      <c r="CT10" s="62"/>
      <c r="CU10" s="67">
        <f t="shared" si="2"/>
        <v>2</v>
      </c>
      <c r="CV10" s="67">
        <f t="shared" ref="CV10:DX10" si="13">IF(CU10=0,0,IF(CV$2&gt;$D10,0,CU10+1))</f>
        <v>3</v>
      </c>
      <c r="CW10" s="67">
        <f t="shared" si="13"/>
        <v>4</v>
      </c>
      <c r="CX10" s="67">
        <f t="shared" si="13"/>
        <v>5</v>
      </c>
      <c r="CY10" s="67">
        <f t="shared" si="13"/>
        <v>6</v>
      </c>
      <c r="CZ10" s="67">
        <f t="shared" si="13"/>
        <v>7</v>
      </c>
      <c r="DA10" s="67">
        <f t="shared" si="13"/>
        <v>8</v>
      </c>
      <c r="DB10" s="67">
        <f t="shared" si="13"/>
        <v>9</v>
      </c>
      <c r="DC10" s="67">
        <f t="shared" si="13"/>
        <v>10</v>
      </c>
      <c r="DD10" s="67">
        <f t="shared" si="13"/>
        <v>11</v>
      </c>
      <c r="DE10" s="67">
        <f t="shared" si="13"/>
        <v>12</v>
      </c>
      <c r="DF10" s="67">
        <f t="shared" si="13"/>
        <v>13</v>
      </c>
      <c r="DG10" s="67">
        <f t="shared" si="13"/>
        <v>14</v>
      </c>
      <c r="DH10" s="67">
        <f t="shared" si="13"/>
        <v>15</v>
      </c>
      <c r="DI10" s="67">
        <f t="shared" si="13"/>
        <v>16</v>
      </c>
      <c r="DJ10" s="67">
        <f t="shared" si="13"/>
        <v>17</v>
      </c>
      <c r="DK10" s="67">
        <f t="shared" si="13"/>
        <v>18</v>
      </c>
      <c r="DL10" s="67">
        <f t="shared" si="13"/>
        <v>19</v>
      </c>
      <c r="DM10" s="67">
        <f t="shared" si="13"/>
        <v>20</v>
      </c>
      <c r="DN10" s="67">
        <f t="shared" si="13"/>
        <v>21</v>
      </c>
      <c r="DO10" s="67">
        <f t="shared" si="13"/>
        <v>22</v>
      </c>
      <c r="DP10" s="67">
        <f t="shared" si="13"/>
        <v>23</v>
      </c>
      <c r="DQ10" s="67">
        <f t="shared" si="13"/>
        <v>24</v>
      </c>
      <c r="DR10" s="67">
        <f t="shared" si="13"/>
        <v>25</v>
      </c>
      <c r="DS10" s="67">
        <f t="shared" si="13"/>
        <v>26</v>
      </c>
      <c r="DT10" s="67">
        <f t="shared" si="13"/>
        <v>27</v>
      </c>
      <c r="DU10" s="67">
        <f t="shared" si="13"/>
        <v>28</v>
      </c>
      <c r="DV10" s="67">
        <f t="shared" si="13"/>
        <v>29</v>
      </c>
      <c r="DW10" s="67">
        <f t="shared" si="13"/>
        <v>30</v>
      </c>
      <c r="DX10" s="68">
        <f t="shared" si="13"/>
        <v>31</v>
      </c>
    </row>
    <row r="11" spans="1:128" s="69" customFormat="1" ht="31" customHeight="1" x14ac:dyDescent="0.35">
      <c r="A11" s="59">
        <f>Investície!A11</f>
        <v>9</v>
      </c>
      <c r="B11" s="60" t="str">
        <f>Investície!B11</f>
        <v>MHTH, a.s. - závod Košice</v>
      </c>
      <c r="C11" s="60" t="str">
        <f>Investície!C11</f>
        <v>Modernizácia nadzemných častí primárnych napájačov SCZT</v>
      </c>
      <c r="D11" s="61">
        <f>INDEX(Data!$M:$M,MATCH('zmena cien tepla'!A11,Data!$A:$A,0))</f>
        <v>20</v>
      </c>
      <c r="E11" s="61" t="str">
        <f>INDEX(Data!$J:$J,MATCH('zmena cien tepla'!A11,Data!$A:$A,0))</f>
        <v>2024 - 2025</v>
      </c>
      <c r="F11" s="63">
        <f>INDEX(Data!$Y:$Y,MATCH('zmena cien tepla'!A11,Data!$A:$A,0))</f>
        <v>-49593</v>
      </c>
      <c r="G11" s="62">
        <f t="shared" si="4"/>
        <v>49593</v>
      </c>
      <c r="H11" s="62">
        <f t="shared" si="0"/>
        <v>49593</v>
      </c>
      <c r="I11" s="62">
        <f t="shared" si="0"/>
        <v>49593</v>
      </c>
      <c r="J11" s="62">
        <f t="shared" si="0"/>
        <v>49593</v>
      </c>
      <c r="K11" s="62">
        <f t="shared" si="0"/>
        <v>49593</v>
      </c>
      <c r="L11" s="62">
        <f t="shared" si="0"/>
        <v>49593</v>
      </c>
      <c r="M11" s="62">
        <f t="shared" si="0"/>
        <v>49593</v>
      </c>
      <c r="N11" s="62">
        <f t="shared" si="0"/>
        <v>49593</v>
      </c>
      <c r="O11" s="62">
        <f t="shared" si="0"/>
        <v>49593</v>
      </c>
      <c r="P11" s="62">
        <f t="shared" si="0"/>
        <v>49593</v>
      </c>
      <c r="Q11" s="62">
        <f t="shared" si="0"/>
        <v>49593</v>
      </c>
      <c r="R11" s="62">
        <f t="shared" si="0"/>
        <v>49593</v>
      </c>
      <c r="S11" s="62">
        <f t="shared" si="0"/>
        <v>49593</v>
      </c>
      <c r="T11" s="62">
        <f t="shared" si="0"/>
        <v>49593</v>
      </c>
      <c r="U11" s="62">
        <f t="shared" si="0"/>
        <v>49593</v>
      </c>
      <c r="V11" s="62">
        <f t="shared" si="0"/>
        <v>49593</v>
      </c>
      <c r="W11" s="62">
        <f t="shared" si="0"/>
        <v>49593</v>
      </c>
      <c r="X11" s="62">
        <f t="shared" si="1"/>
        <v>49593</v>
      </c>
      <c r="Y11" s="62">
        <f t="shared" si="1"/>
        <v>49593</v>
      </c>
      <c r="Z11" s="62">
        <f t="shared" si="1"/>
        <v>49593</v>
      </c>
      <c r="AA11" s="62">
        <f t="shared" si="1"/>
        <v>49593</v>
      </c>
      <c r="AB11" s="62">
        <f t="shared" si="1"/>
        <v>49593</v>
      </c>
      <c r="AC11" s="62">
        <f t="shared" si="1"/>
        <v>49593</v>
      </c>
      <c r="AD11" s="62">
        <f t="shared" si="1"/>
        <v>49593</v>
      </c>
      <c r="AE11" s="62">
        <f t="shared" si="1"/>
        <v>49593</v>
      </c>
      <c r="AF11" s="62">
        <f t="shared" si="1"/>
        <v>49593</v>
      </c>
      <c r="AG11" s="62">
        <f t="shared" si="1"/>
        <v>49593</v>
      </c>
      <c r="AH11" s="62">
        <f t="shared" si="1"/>
        <v>49593</v>
      </c>
      <c r="AI11" s="62">
        <f t="shared" si="1"/>
        <v>49593</v>
      </c>
      <c r="AJ11" s="63">
        <f t="shared" si="1"/>
        <v>49593</v>
      </c>
      <c r="AK11" s="62">
        <f t="shared" si="5"/>
        <v>49593</v>
      </c>
      <c r="AL11" s="62">
        <f>SUM($G11:H11)</f>
        <v>99186</v>
      </c>
      <c r="AM11" s="62">
        <f>SUM($G11:I11)</f>
        <v>148779</v>
      </c>
      <c r="AN11" s="62">
        <f>SUM($G11:J11)</f>
        <v>198372</v>
      </c>
      <c r="AO11" s="62">
        <f>SUM($G11:K11)</f>
        <v>247965</v>
      </c>
      <c r="AP11" s="62">
        <f>SUM($G11:L11)</f>
        <v>297558</v>
      </c>
      <c r="AQ11" s="62">
        <f>SUM($G11:M11)</f>
        <v>347151</v>
      </c>
      <c r="AR11" s="62">
        <f>SUM($G11:N11)</f>
        <v>396744</v>
      </c>
      <c r="AS11" s="62">
        <f>SUM($G11:O11)</f>
        <v>446337</v>
      </c>
      <c r="AT11" s="62">
        <f>SUM($G11:P11)</f>
        <v>495930</v>
      </c>
      <c r="AU11" s="62">
        <f>SUM($G11:Q11)</f>
        <v>545523</v>
      </c>
      <c r="AV11" s="62">
        <f>SUM($G11:R11)</f>
        <v>595116</v>
      </c>
      <c r="AW11" s="62">
        <f>SUM($G11:S11)</f>
        <v>644709</v>
      </c>
      <c r="AX11" s="62">
        <f>SUM($G11:T11)</f>
        <v>694302</v>
      </c>
      <c r="AY11" s="62">
        <f>SUM($G11:U11)</f>
        <v>743895</v>
      </c>
      <c r="AZ11" s="62">
        <f>SUM($G11:V11)</f>
        <v>793488</v>
      </c>
      <c r="BA11" s="62">
        <f>SUM($G11:W11)</f>
        <v>843081</v>
      </c>
      <c r="BB11" s="62">
        <f>SUM($G11:X11)</f>
        <v>892674</v>
      </c>
      <c r="BC11" s="62">
        <f>SUM($G11:Y11)</f>
        <v>942267</v>
      </c>
      <c r="BD11" s="62">
        <f>SUM($G11:Z11)</f>
        <v>991860</v>
      </c>
      <c r="BE11" s="62">
        <f>SUM($G11:AA11)</f>
        <v>1041453</v>
      </c>
      <c r="BF11" s="62">
        <f>SUM($G11:AB11)</f>
        <v>1091046</v>
      </c>
      <c r="BG11" s="62">
        <f>SUM($G11:AC11)</f>
        <v>1140639</v>
      </c>
      <c r="BH11" s="62">
        <f>SUM($G11:AD11)</f>
        <v>1190232</v>
      </c>
      <c r="BI11" s="62">
        <f>SUM($G11:AE11)</f>
        <v>1239825</v>
      </c>
      <c r="BJ11" s="62">
        <f>SUM($G11:AF11)</f>
        <v>1289418</v>
      </c>
      <c r="BK11" s="62">
        <f>SUM($G11:AG11)</f>
        <v>1339011</v>
      </c>
      <c r="BL11" s="62">
        <f>SUM($G11:AH11)</f>
        <v>1388604</v>
      </c>
      <c r="BM11" s="62">
        <f>SUM($G11:AI11)</f>
        <v>1438197</v>
      </c>
      <c r="BN11" s="63">
        <f>SUM($G11:AJ11)</f>
        <v>1487790</v>
      </c>
      <c r="BO11" s="65">
        <f>IF(CU11=0,0,G11/(1+Vychodiská!$C$178)^'zmena cien tepla'!CU11)</f>
        <v>42840.298023971489</v>
      </c>
      <c r="BP11" s="62">
        <f>IF(CV11=0,0,H11/(1+Vychodiská!$C$178)^'zmena cien tepla'!CV11)</f>
        <v>40800.283832353802</v>
      </c>
      <c r="BQ11" s="62">
        <f>IF(CW11=0,0,I11/(1+Vychodiská!$C$178)^'zmena cien tepla'!CW11)</f>
        <v>38857.413173670284</v>
      </c>
      <c r="BR11" s="62">
        <f>IF(CX11=0,0,J11/(1+Vychodiská!$C$178)^'zmena cien tepla'!CX11)</f>
        <v>37007.060165400275</v>
      </c>
      <c r="BS11" s="62">
        <f>IF(CY11=0,0,K11/(1+Vychodiská!$C$178)^'zmena cien tepla'!CY11)</f>
        <v>35244.819205143111</v>
      </c>
      <c r="BT11" s="62">
        <f>IF(CZ11=0,0,L11/(1+Vychodiská!$C$178)^'zmena cien tepla'!CZ11)</f>
        <v>33566.494481088681</v>
      </c>
      <c r="BU11" s="62">
        <f>IF(DA11=0,0,M11/(1+Vychodiská!$C$178)^'zmena cien tepla'!DA11)</f>
        <v>31968.089981989222</v>
      </c>
      <c r="BV11" s="62">
        <f>IF(DB11=0,0,N11/(1+Vychodiská!$C$178)^'zmena cien tepla'!DB11)</f>
        <v>30445.799982846878</v>
      </c>
      <c r="BW11" s="62">
        <f>IF(DC11=0,0,O11/(1+Vychodiská!$C$178)^'zmena cien tepla'!DC11)</f>
        <v>28995.999983663689</v>
      </c>
      <c r="BX11" s="62">
        <f>IF(DD11=0,0,P11/(1+Vychodiská!$C$178)^'zmena cien tepla'!DD11)</f>
        <v>27615.238079679708</v>
      </c>
      <c r="BY11" s="62">
        <f>IF(DE11=0,0,Q11/(1+Vychodiská!$C$178)^'zmena cien tepla'!DE11)</f>
        <v>26300.226742552099</v>
      </c>
      <c r="BZ11" s="62">
        <f>IF(DF11=0,0,R11/(1+Vychodiská!$C$178)^'zmena cien tepla'!DF11)</f>
        <v>25047.834992906766</v>
      </c>
      <c r="CA11" s="62">
        <f>IF(DG11=0,0,S11/(1+Vychodiská!$C$178)^'zmena cien tepla'!DG11)</f>
        <v>23855.080945625483</v>
      </c>
      <c r="CB11" s="62">
        <f>IF(DH11=0,0,T11/(1+Vychodiská!$C$178)^'zmena cien tepla'!DH11)</f>
        <v>22719.124710119511</v>
      </c>
      <c r="CC11" s="62">
        <f>IF(DI11=0,0,U11/(1+Vychodiská!$C$178)^'zmena cien tepla'!DI11)</f>
        <v>21637.261628685246</v>
      </c>
      <c r="CD11" s="62">
        <f>IF(DJ11=0,0,V11/(1+Vychodiská!$C$178)^'zmena cien tepla'!DJ11)</f>
        <v>20606.915836843091</v>
      </c>
      <c r="CE11" s="62">
        <f>IF(DK11=0,0,W11/(1+Vychodiská!$C$178)^'zmena cien tepla'!DK11)</f>
        <v>19625.634130326755</v>
      </c>
      <c r="CF11" s="62">
        <f>IF(DL11=0,0,X11/(1+Vychodiská!$C$178)^'zmena cien tepla'!DL11)</f>
        <v>18691.080124120719</v>
      </c>
      <c r="CG11" s="62">
        <f>IF(DM11=0,0,Y11/(1+Vychodiská!$C$178)^'zmena cien tepla'!DM11)</f>
        <v>17801.028689638781</v>
      </c>
      <c r="CH11" s="62">
        <f>IF(DN11=0,0,Z11/(1+Vychodiská!$C$178)^'zmena cien tepla'!DN11)</f>
        <v>16953.360656798839</v>
      </c>
      <c r="CI11" s="62">
        <f>IF(DO11=0,0,AA11/(1+Vychodiská!$C$178)^'zmena cien tepla'!DO11)</f>
        <v>0</v>
      </c>
      <c r="CJ11" s="62">
        <f>IF(DP11=0,0,AB11/(1+Vychodiská!$C$178)^'zmena cien tepla'!DP11)</f>
        <v>0</v>
      </c>
      <c r="CK11" s="62">
        <f>IF(DQ11=0,0,AC11/(1+Vychodiská!$C$178)^'zmena cien tepla'!DQ11)</f>
        <v>0</v>
      </c>
      <c r="CL11" s="62">
        <f>IF(DR11=0,0,AD11/(1+Vychodiská!$C$178)^'zmena cien tepla'!DR11)</f>
        <v>0</v>
      </c>
      <c r="CM11" s="62">
        <f>IF(DS11=0,0,AE11/(1+Vychodiská!$C$178)^'zmena cien tepla'!DS11)</f>
        <v>0</v>
      </c>
      <c r="CN11" s="62">
        <f>IF(DT11=0,0,AF11/(1+Vychodiská!$C$178)^'zmena cien tepla'!DT11)</f>
        <v>0</v>
      </c>
      <c r="CO11" s="62">
        <f>IF(DU11=0,0,AG11/(1+Vychodiská!$C$178)^'zmena cien tepla'!DU11)</f>
        <v>0</v>
      </c>
      <c r="CP11" s="62">
        <f>IF(DV11=0,0,AH11/(1+Vychodiská!$C$178)^'zmena cien tepla'!DV11)</f>
        <v>0</v>
      </c>
      <c r="CQ11" s="62">
        <f>IF(DW11=0,0,AI11/(1+Vychodiská!$C$178)^'zmena cien tepla'!DW11)</f>
        <v>0</v>
      </c>
      <c r="CR11" s="63">
        <f>IF(DX11=0,0,AJ11/(1+Vychodiská!$C$178)^'zmena cien tepla'!DX11)</f>
        <v>0</v>
      </c>
      <c r="CS11" s="66">
        <f t="shared" si="7"/>
        <v>560579.04536742438</v>
      </c>
      <c r="CT11" s="62"/>
      <c r="CU11" s="67">
        <f t="shared" si="2"/>
        <v>3</v>
      </c>
      <c r="CV11" s="67">
        <f t="shared" ref="CV11:DX11" si="14">IF(CU11=0,0,IF(CV$2&gt;$D11,0,CU11+1))</f>
        <v>4</v>
      </c>
      <c r="CW11" s="67">
        <f t="shared" si="14"/>
        <v>5</v>
      </c>
      <c r="CX11" s="67">
        <f t="shared" si="14"/>
        <v>6</v>
      </c>
      <c r="CY11" s="67">
        <f t="shared" si="14"/>
        <v>7</v>
      </c>
      <c r="CZ11" s="67">
        <f t="shared" si="14"/>
        <v>8</v>
      </c>
      <c r="DA11" s="67">
        <f t="shared" si="14"/>
        <v>9</v>
      </c>
      <c r="DB11" s="67">
        <f t="shared" si="14"/>
        <v>10</v>
      </c>
      <c r="DC11" s="67">
        <f t="shared" si="14"/>
        <v>11</v>
      </c>
      <c r="DD11" s="67">
        <f t="shared" si="14"/>
        <v>12</v>
      </c>
      <c r="DE11" s="67">
        <f t="shared" si="14"/>
        <v>13</v>
      </c>
      <c r="DF11" s="67">
        <f t="shared" si="14"/>
        <v>14</v>
      </c>
      <c r="DG11" s="67">
        <f t="shared" si="14"/>
        <v>15</v>
      </c>
      <c r="DH11" s="67">
        <f t="shared" si="14"/>
        <v>16</v>
      </c>
      <c r="DI11" s="67">
        <f t="shared" si="14"/>
        <v>17</v>
      </c>
      <c r="DJ11" s="67">
        <f t="shared" si="14"/>
        <v>18</v>
      </c>
      <c r="DK11" s="67">
        <f t="shared" si="14"/>
        <v>19</v>
      </c>
      <c r="DL11" s="67">
        <f t="shared" si="14"/>
        <v>20</v>
      </c>
      <c r="DM11" s="67">
        <f t="shared" si="14"/>
        <v>21</v>
      </c>
      <c r="DN11" s="67">
        <f t="shared" si="14"/>
        <v>22</v>
      </c>
      <c r="DO11" s="67">
        <f t="shared" si="14"/>
        <v>0</v>
      </c>
      <c r="DP11" s="67">
        <f t="shared" si="14"/>
        <v>0</v>
      </c>
      <c r="DQ11" s="67">
        <f t="shared" si="14"/>
        <v>0</v>
      </c>
      <c r="DR11" s="67">
        <f t="shared" si="14"/>
        <v>0</v>
      </c>
      <c r="DS11" s="67">
        <f t="shared" si="14"/>
        <v>0</v>
      </c>
      <c r="DT11" s="67">
        <f t="shared" si="14"/>
        <v>0</v>
      </c>
      <c r="DU11" s="67">
        <f t="shared" si="14"/>
        <v>0</v>
      </c>
      <c r="DV11" s="67">
        <f t="shared" si="14"/>
        <v>0</v>
      </c>
      <c r="DW11" s="67">
        <f t="shared" si="14"/>
        <v>0</v>
      </c>
      <c r="DX11" s="68">
        <f t="shared" si="14"/>
        <v>0</v>
      </c>
    </row>
    <row r="12" spans="1:128" s="69" customFormat="1" ht="31" customHeight="1" x14ac:dyDescent="0.35">
      <c r="A12" s="59">
        <f>Investície!A12</f>
        <v>10</v>
      </c>
      <c r="B12" s="60" t="str">
        <f>Investície!B12</f>
        <v>MHTH, a.s. - závod Košice</v>
      </c>
      <c r="C12" s="60" t="str">
        <f>Investície!C12</f>
        <v>2. časť  - Modernizácia nadzemných častí primárnych napájačov SCZT</v>
      </c>
      <c r="D12" s="61">
        <f>INDEX(Data!$M:$M,MATCH('zmena cien tepla'!A12,Data!$A:$A,0))</f>
        <v>20</v>
      </c>
      <c r="E12" s="61" t="str">
        <f>INDEX(Data!$J:$J,MATCH('zmena cien tepla'!A12,Data!$A:$A,0))</f>
        <v>2024 - 2025</v>
      </c>
      <c r="F12" s="63">
        <f>INDEX(Data!$Y:$Y,MATCH('zmena cien tepla'!A12,Data!$A:$A,0))</f>
        <v>-18125</v>
      </c>
      <c r="G12" s="62">
        <f t="shared" si="4"/>
        <v>18125</v>
      </c>
      <c r="H12" s="62">
        <f t="shared" si="0"/>
        <v>18125</v>
      </c>
      <c r="I12" s="62">
        <f t="shared" si="0"/>
        <v>18125</v>
      </c>
      <c r="J12" s="62">
        <f t="shared" si="0"/>
        <v>18125</v>
      </c>
      <c r="K12" s="62">
        <f t="shared" si="0"/>
        <v>18125</v>
      </c>
      <c r="L12" s="62">
        <f t="shared" si="0"/>
        <v>18125</v>
      </c>
      <c r="M12" s="62">
        <f t="shared" si="0"/>
        <v>18125</v>
      </c>
      <c r="N12" s="62">
        <f t="shared" si="0"/>
        <v>18125</v>
      </c>
      <c r="O12" s="62">
        <f t="shared" si="0"/>
        <v>18125</v>
      </c>
      <c r="P12" s="62">
        <f t="shared" si="0"/>
        <v>18125</v>
      </c>
      <c r="Q12" s="62">
        <f t="shared" si="0"/>
        <v>18125</v>
      </c>
      <c r="R12" s="62">
        <f t="shared" si="0"/>
        <v>18125</v>
      </c>
      <c r="S12" s="62">
        <f t="shared" si="0"/>
        <v>18125</v>
      </c>
      <c r="T12" s="62">
        <f t="shared" si="0"/>
        <v>18125</v>
      </c>
      <c r="U12" s="62">
        <f t="shared" si="0"/>
        <v>18125</v>
      </c>
      <c r="V12" s="62">
        <f t="shared" si="0"/>
        <v>18125</v>
      </c>
      <c r="W12" s="62">
        <f t="shared" si="0"/>
        <v>18125</v>
      </c>
      <c r="X12" s="62">
        <f t="shared" si="1"/>
        <v>18125</v>
      </c>
      <c r="Y12" s="62">
        <f t="shared" si="1"/>
        <v>18125</v>
      </c>
      <c r="Z12" s="62">
        <f t="shared" si="1"/>
        <v>18125</v>
      </c>
      <c r="AA12" s="62">
        <f t="shared" si="1"/>
        <v>18125</v>
      </c>
      <c r="AB12" s="62">
        <f t="shared" si="1"/>
        <v>18125</v>
      </c>
      <c r="AC12" s="62">
        <f t="shared" si="1"/>
        <v>18125</v>
      </c>
      <c r="AD12" s="62">
        <f t="shared" si="1"/>
        <v>18125</v>
      </c>
      <c r="AE12" s="62">
        <f t="shared" si="1"/>
        <v>18125</v>
      </c>
      <c r="AF12" s="62">
        <f t="shared" si="1"/>
        <v>18125</v>
      </c>
      <c r="AG12" s="62">
        <f t="shared" si="1"/>
        <v>18125</v>
      </c>
      <c r="AH12" s="62">
        <f t="shared" si="1"/>
        <v>18125</v>
      </c>
      <c r="AI12" s="62">
        <f t="shared" si="1"/>
        <v>18125</v>
      </c>
      <c r="AJ12" s="63">
        <f t="shared" si="1"/>
        <v>18125</v>
      </c>
      <c r="AK12" s="62">
        <f t="shared" si="5"/>
        <v>18125</v>
      </c>
      <c r="AL12" s="62">
        <f>SUM($G12:H12)</f>
        <v>36250</v>
      </c>
      <c r="AM12" s="62">
        <f>SUM($G12:I12)</f>
        <v>54375</v>
      </c>
      <c r="AN12" s="62">
        <f>SUM($G12:J12)</f>
        <v>72500</v>
      </c>
      <c r="AO12" s="62">
        <f>SUM($G12:K12)</f>
        <v>90625</v>
      </c>
      <c r="AP12" s="62">
        <f>SUM($G12:L12)</f>
        <v>108750</v>
      </c>
      <c r="AQ12" s="62">
        <f>SUM($G12:M12)</f>
        <v>126875</v>
      </c>
      <c r="AR12" s="62">
        <f>SUM($G12:N12)</f>
        <v>145000</v>
      </c>
      <c r="AS12" s="62">
        <f>SUM($G12:O12)</f>
        <v>163125</v>
      </c>
      <c r="AT12" s="62">
        <f>SUM($G12:P12)</f>
        <v>181250</v>
      </c>
      <c r="AU12" s="62">
        <f>SUM($G12:Q12)</f>
        <v>199375</v>
      </c>
      <c r="AV12" s="62">
        <f>SUM($G12:R12)</f>
        <v>217500</v>
      </c>
      <c r="AW12" s="62">
        <f>SUM($G12:S12)</f>
        <v>235625</v>
      </c>
      <c r="AX12" s="62">
        <f>SUM($G12:T12)</f>
        <v>253750</v>
      </c>
      <c r="AY12" s="62">
        <f>SUM($G12:U12)</f>
        <v>271875</v>
      </c>
      <c r="AZ12" s="62">
        <f>SUM($G12:V12)</f>
        <v>290000</v>
      </c>
      <c r="BA12" s="62">
        <f>SUM($G12:W12)</f>
        <v>308125</v>
      </c>
      <c r="BB12" s="62">
        <f>SUM($G12:X12)</f>
        <v>326250</v>
      </c>
      <c r="BC12" s="62">
        <f>SUM($G12:Y12)</f>
        <v>344375</v>
      </c>
      <c r="BD12" s="62">
        <f>SUM($G12:Z12)</f>
        <v>362500</v>
      </c>
      <c r="BE12" s="62">
        <f>SUM($G12:AA12)</f>
        <v>380625</v>
      </c>
      <c r="BF12" s="62">
        <f>SUM($G12:AB12)</f>
        <v>398750</v>
      </c>
      <c r="BG12" s="62">
        <f>SUM($G12:AC12)</f>
        <v>416875</v>
      </c>
      <c r="BH12" s="62">
        <f>SUM($G12:AD12)</f>
        <v>435000</v>
      </c>
      <c r="BI12" s="62">
        <f>SUM($G12:AE12)</f>
        <v>453125</v>
      </c>
      <c r="BJ12" s="62">
        <f>SUM($G12:AF12)</f>
        <v>471250</v>
      </c>
      <c r="BK12" s="62">
        <f>SUM($G12:AG12)</f>
        <v>489375</v>
      </c>
      <c r="BL12" s="62">
        <f>SUM($G12:AH12)</f>
        <v>507500</v>
      </c>
      <c r="BM12" s="62">
        <f>SUM($G12:AI12)</f>
        <v>525625</v>
      </c>
      <c r="BN12" s="63">
        <f>SUM($G12:AJ12)</f>
        <v>543750</v>
      </c>
      <c r="BO12" s="65">
        <f>IF(CU12=0,0,G12/(1+Vychodiská!$C$178)^'zmena cien tepla'!CU12)</f>
        <v>15657.056473383002</v>
      </c>
      <c r="BP12" s="62">
        <f>IF(CV12=0,0,H12/(1+Vychodiská!$C$178)^'zmena cien tepla'!CV12)</f>
        <v>14911.48235560286</v>
      </c>
      <c r="BQ12" s="62">
        <f>IF(CW12=0,0,I12/(1+Vychodiská!$C$178)^'zmena cien tepla'!CW12)</f>
        <v>14201.411767240819</v>
      </c>
      <c r="BR12" s="62">
        <f>IF(CX12=0,0,J12/(1+Vychodiská!$C$178)^'zmena cien tepla'!CX12)</f>
        <v>13525.154064038876</v>
      </c>
      <c r="BS12" s="62">
        <f>IF(CY12=0,0,K12/(1+Vychodiská!$C$178)^'zmena cien tepla'!CY12)</f>
        <v>12881.09910860845</v>
      </c>
      <c r="BT12" s="62">
        <f>IF(CZ12=0,0,L12/(1+Vychodiská!$C$178)^'zmena cien tepla'!CZ12)</f>
        <v>12267.713436769955</v>
      </c>
      <c r="BU12" s="62">
        <f>IF(DA12=0,0,M12/(1+Vychodiská!$C$178)^'zmena cien tepla'!DA12)</f>
        <v>11683.536606447577</v>
      </c>
      <c r="BV12" s="62">
        <f>IF(DB12=0,0,N12/(1+Vychodiská!$C$178)^'zmena cien tepla'!DB12)</f>
        <v>11127.177720426262</v>
      </c>
      <c r="BW12" s="62">
        <f>IF(DC12=0,0,O12/(1+Vychodiská!$C$178)^'zmena cien tepla'!DC12)</f>
        <v>10597.312114691678</v>
      </c>
      <c r="BX12" s="62">
        <f>IF(DD12=0,0,P12/(1+Vychodiská!$C$178)^'zmena cien tepla'!DD12)</f>
        <v>10092.678204468266</v>
      </c>
      <c r="BY12" s="62">
        <f>IF(DE12=0,0,Q12/(1+Vychodiská!$C$178)^'zmena cien tepla'!DE12)</f>
        <v>9612.0744804459664</v>
      </c>
      <c r="BZ12" s="62">
        <f>IF(DF12=0,0,R12/(1+Vychodiská!$C$178)^'zmena cien tepla'!DF12)</f>
        <v>9154.3566480437785</v>
      </c>
      <c r="CA12" s="62">
        <f>IF(DG12=0,0,S12/(1+Vychodiská!$C$178)^'zmena cien tepla'!DG12)</f>
        <v>8718.4349028988345</v>
      </c>
      <c r="CB12" s="62">
        <f>IF(DH12=0,0,T12/(1+Vychodiská!$C$178)^'zmena cien tepla'!DH12)</f>
        <v>8303.2713360941289</v>
      </c>
      <c r="CC12" s="62">
        <f>IF(DI12=0,0,U12/(1+Vychodiská!$C$178)^'zmena cien tepla'!DI12)</f>
        <v>7907.8774629467889</v>
      </c>
      <c r="CD12" s="62">
        <f>IF(DJ12=0,0,V12/(1+Vychodiská!$C$178)^'zmena cien tepla'!DJ12)</f>
        <v>7531.311869473132</v>
      </c>
      <c r="CE12" s="62">
        <f>IF(DK12=0,0,W12/(1+Vychodiská!$C$178)^'zmena cien tepla'!DK12)</f>
        <v>7172.6779709267921</v>
      </c>
      <c r="CF12" s="62">
        <f>IF(DL12=0,0,X12/(1+Vychodiská!$C$178)^'zmena cien tepla'!DL12)</f>
        <v>6831.1218770731357</v>
      </c>
      <c r="CG12" s="62">
        <f>IF(DM12=0,0,Y12/(1+Vychodiská!$C$178)^'zmena cien tepla'!DM12)</f>
        <v>6505.8303591172726</v>
      </c>
      <c r="CH12" s="62">
        <f>IF(DN12=0,0,Z12/(1+Vychodiská!$C$178)^'zmena cien tepla'!DN12)</f>
        <v>6196.0289134450213</v>
      </c>
      <c r="CI12" s="62">
        <f>IF(DO12=0,0,AA12/(1+Vychodiská!$C$178)^'zmena cien tepla'!DO12)</f>
        <v>0</v>
      </c>
      <c r="CJ12" s="62">
        <f>IF(DP12=0,0,AB12/(1+Vychodiská!$C$178)^'zmena cien tepla'!DP12)</f>
        <v>0</v>
      </c>
      <c r="CK12" s="62">
        <f>IF(DQ12=0,0,AC12/(1+Vychodiská!$C$178)^'zmena cien tepla'!DQ12)</f>
        <v>0</v>
      </c>
      <c r="CL12" s="62">
        <f>IF(DR12=0,0,AD12/(1+Vychodiská!$C$178)^'zmena cien tepla'!DR12)</f>
        <v>0</v>
      </c>
      <c r="CM12" s="62">
        <f>IF(DS12=0,0,AE12/(1+Vychodiská!$C$178)^'zmena cien tepla'!DS12)</f>
        <v>0</v>
      </c>
      <c r="CN12" s="62">
        <f>IF(DT12=0,0,AF12/(1+Vychodiská!$C$178)^'zmena cien tepla'!DT12)</f>
        <v>0</v>
      </c>
      <c r="CO12" s="62">
        <f>IF(DU12=0,0,AG12/(1+Vychodiská!$C$178)^'zmena cien tepla'!DU12)</f>
        <v>0</v>
      </c>
      <c r="CP12" s="62">
        <f>IF(DV12=0,0,AH12/(1+Vychodiská!$C$178)^'zmena cien tepla'!DV12)</f>
        <v>0</v>
      </c>
      <c r="CQ12" s="62">
        <f>IF(DW12=0,0,AI12/(1+Vychodiská!$C$178)^'zmena cien tepla'!DW12)</f>
        <v>0</v>
      </c>
      <c r="CR12" s="63">
        <f>IF(DX12=0,0,AJ12/(1+Vychodiská!$C$178)^'zmena cien tepla'!DX12)</f>
        <v>0</v>
      </c>
      <c r="CS12" s="66">
        <f t="shared" si="7"/>
        <v>204877.60767214259</v>
      </c>
      <c r="CT12" s="62"/>
      <c r="CU12" s="67">
        <f t="shared" si="2"/>
        <v>3</v>
      </c>
      <c r="CV12" s="67">
        <f t="shared" ref="CV12:DX12" si="15">IF(CU12=0,0,IF(CV$2&gt;$D12,0,CU12+1))</f>
        <v>4</v>
      </c>
      <c r="CW12" s="67">
        <f t="shared" si="15"/>
        <v>5</v>
      </c>
      <c r="CX12" s="67">
        <f t="shared" si="15"/>
        <v>6</v>
      </c>
      <c r="CY12" s="67">
        <f t="shared" si="15"/>
        <v>7</v>
      </c>
      <c r="CZ12" s="67">
        <f t="shared" si="15"/>
        <v>8</v>
      </c>
      <c r="DA12" s="67">
        <f t="shared" si="15"/>
        <v>9</v>
      </c>
      <c r="DB12" s="67">
        <f t="shared" si="15"/>
        <v>10</v>
      </c>
      <c r="DC12" s="67">
        <f t="shared" si="15"/>
        <v>11</v>
      </c>
      <c r="DD12" s="67">
        <f t="shared" si="15"/>
        <v>12</v>
      </c>
      <c r="DE12" s="67">
        <f t="shared" si="15"/>
        <v>13</v>
      </c>
      <c r="DF12" s="67">
        <f t="shared" si="15"/>
        <v>14</v>
      </c>
      <c r="DG12" s="67">
        <f t="shared" si="15"/>
        <v>15</v>
      </c>
      <c r="DH12" s="67">
        <f t="shared" si="15"/>
        <v>16</v>
      </c>
      <c r="DI12" s="67">
        <f t="shared" si="15"/>
        <v>17</v>
      </c>
      <c r="DJ12" s="67">
        <f t="shared" si="15"/>
        <v>18</v>
      </c>
      <c r="DK12" s="67">
        <f t="shared" si="15"/>
        <v>19</v>
      </c>
      <c r="DL12" s="67">
        <f t="shared" si="15"/>
        <v>20</v>
      </c>
      <c r="DM12" s="67">
        <f t="shared" si="15"/>
        <v>21</v>
      </c>
      <c r="DN12" s="67">
        <f t="shared" si="15"/>
        <v>22</v>
      </c>
      <c r="DO12" s="67">
        <f t="shared" si="15"/>
        <v>0</v>
      </c>
      <c r="DP12" s="67">
        <f t="shared" si="15"/>
        <v>0</v>
      </c>
      <c r="DQ12" s="67">
        <f t="shared" si="15"/>
        <v>0</v>
      </c>
      <c r="DR12" s="67">
        <f t="shared" si="15"/>
        <v>0</v>
      </c>
      <c r="DS12" s="67">
        <f t="shared" si="15"/>
        <v>0</v>
      </c>
      <c r="DT12" s="67">
        <f t="shared" si="15"/>
        <v>0</v>
      </c>
      <c r="DU12" s="67">
        <f t="shared" si="15"/>
        <v>0</v>
      </c>
      <c r="DV12" s="67">
        <f t="shared" si="15"/>
        <v>0</v>
      </c>
      <c r="DW12" s="67">
        <f t="shared" si="15"/>
        <v>0</v>
      </c>
      <c r="DX12" s="68">
        <f t="shared" si="15"/>
        <v>0</v>
      </c>
    </row>
    <row r="13" spans="1:128" s="69" customFormat="1" ht="31" customHeight="1" x14ac:dyDescent="0.35">
      <c r="A13" s="59">
        <f>Investície!A13</f>
        <v>11</v>
      </c>
      <c r="B13" s="60" t="str">
        <f>Investície!B13</f>
        <v>MHTH, a.s. - závod Košice</v>
      </c>
      <c r="C13" s="60" t="str">
        <f>Investície!C13</f>
        <v>Využitie geotermálnej energie v Košickej kotline</v>
      </c>
      <c r="D13" s="61">
        <f>INDEX(Data!$M:$M,MATCH('zmena cien tepla'!A13,Data!$A:$A,0))</f>
        <v>40</v>
      </c>
      <c r="E13" s="61" t="str">
        <f>INDEX(Data!$J:$J,MATCH('zmena cien tepla'!A13,Data!$A:$A,0))</f>
        <v>2022-2028</v>
      </c>
      <c r="F13" s="63">
        <f>INDEX(Data!$Y:$Y,MATCH('zmena cien tepla'!A13,Data!$A:$A,0))</f>
        <v>-30040086</v>
      </c>
      <c r="G13" s="62">
        <f t="shared" si="4"/>
        <v>30040086</v>
      </c>
      <c r="H13" s="62">
        <f t="shared" si="0"/>
        <v>30040086</v>
      </c>
      <c r="I13" s="62">
        <f t="shared" si="0"/>
        <v>30040086</v>
      </c>
      <c r="J13" s="62">
        <f t="shared" si="0"/>
        <v>30040086</v>
      </c>
      <c r="K13" s="62">
        <f t="shared" si="0"/>
        <v>30040086</v>
      </c>
      <c r="L13" s="62">
        <f t="shared" si="0"/>
        <v>30040086</v>
      </c>
      <c r="M13" s="62">
        <f t="shared" si="0"/>
        <v>30040086</v>
      </c>
      <c r="N13" s="62">
        <f t="shared" si="0"/>
        <v>30040086</v>
      </c>
      <c r="O13" s="62">
        <f t="shared" si="0"/>
        <v>30040086</v>
      </c>
      <c r="P13" s="62">
        <f t="shared" si="0"/>
        <v>30040086</v>
      </c>
      <c r="Q13" s="62">
        <f t="shared" si="0"/>
        <v>30040086</v>
      </c>
      <c r="R13" s="62">
        <f t="shared" si="0"/>
        <v>30040086</v>
      </c>
      <c r="S13" s="62">
        <f t="shared" si="0"/>
        <v>30040086</v>
      </c>
      <c r="T13" s="62">
        <f t="shared" si="0"/>
        <v>30040086</v>
      </c>
      <c r="U13" s="62">
        <f t="shared" si="0"/>
        <v>30040086</v>
      </c>
      <c r="V13" s="62">
        <f t="shared" si="0"/>
        <v>30040086</v>
      </c>
      <c r="W13" s="62">
        <f t="shared" si="0"/>
        <v>30040086</v>
      </c>
      <c r="X13" s="62">
        <f t="shared" si="1"/>
        <v>30040086</v>
      </c>
      <c r="Y13" s="62">
        <f t="shared" si="1"/>
        <v>30040086</v>
      </c>
      <c r="Z13" s="62">
        <f t="shared" si="1"/>
        <v>30040086</v>
      </c>
      <c r="AA13" s="62">
        <f t="shared" si="1"/>
        <v>30040086</v>
      </c>
      <c r="AB13" s="62">
        <f t="shared" si="1"/>
        <v>30040086</v>
      </c>
      <c r="AC13" s="62">
        <f t="shared" si="1"/>
        <v>30040086</v>
      </c>
      <c r="AD13" s="62">
        <f t="shared" si="1"/>
        <v>30040086</v>
      </c>
      <c r="AE13" s="62">
        <f t="shared" si="1"/>
        <v>30040086</v>
      </c>
      <c r="AF13" s="62">
        <f t="shared" si="1"/>
        <v>30040086</v>
      </c>
      <c r="AG13" s="62">
        <f t="shared" si="1"/>
        <v>30040086</v>
      </c>
      <c r="AH13" s="62">
        <f t="shared" si="1"/>
        <v>30040086</v>
      </c>
      <c r="AI13" s="62">
        <f t="shared" si="1"/>
        <v>30040086</v>
      </c>
      <c r="AJ13" s="63">
        <f t="shared" si="1"/>
        <v>30040086</v>
      </c>
      <c r="AK13" s="62">
        <f t="shared" si="5"/>
        <v>30040086</v>
      </c>
      <c r="AL13" s="62">
        <f>SUM($G13:H13)</f>
        <v>60080172</v>
      </c>
      <c r="AM13" s="62">
        <f>SUM($G13:I13)</f>
        <v>90120258</v>
      </c>
      <c r="AN13" s="62">
        <f>SUM($G13:J13)</f>
        <v>120160344</v>
      </c>
      <c r="AO13" s="62">
        <f>SUM($G13:K13)</f>
        <v>150200430</v>
      </c>
      <c r="AP13" s="62">
        <f>SUM($G13:L13)</f>
        <v>180240516</v>
      </c>
      <c r="AQ13" s="62">
        <f>SUM($G13:M13)</f>
        <v>210280602</v>
      </c>
      <c r="AR13" s="62">
        <f>SUM($G13:N13)</f>
        <v>240320688</v>
      </c>
      <c r="AS13" s="62">
        <f>SUM($G13:O13)</f>
        <v>270360774</v>
      </c>
      <c r="AT13" s="62">
        <f>SUM($G13:P13)</f>
        <v>300400860</v>
      </c>
      <c r="AU13" s="62">
        <f>SUM($G13:Q13)</f>
        <v>330440946</v>
      </c>
      <c r="AV13" s="62">
        <f>SUM($G13:R13)</f>
        <v>360481032</v>
      </c>
      <c r="AW13" s="62">
        <f>SUM($G13:S13)</f>
        <v>390521118</v>
      </c>
      <c r="AX13" s="62">
        <f>SUM($G13:T13)</f>
        <v>420561204</v>
      </c>
      <c r="AY13" s="62">
        <f>SUM($G13:U13)</f>
        <v>450601290</v>
      </c>
      <c r="AZ13" s="62">
        <f>SUM($G13:V13)</f>
        <v>480641376</v>
      </c>
      <c r="BA13" s="62">
        <f>SUM($G13:W13)</f>
        <v>510681462</v>
      </c>
      <c r="BB13" s="62">
        <f>SUM($G13:X13)</f>
        <v>540721548</v>
      </c>
      <c r="BC13" s="62">
        <f>SUM($G13:Y13)</f>
        <v>570761634</v>
      </c>
      <c r="BD13" s="62">
        <f>SUM($G13:Z13)</f>
        <v>600801720</v>
      </c>
      <c r="BE13" s="62">
        <f>SUM($G13:AA13)</f>
        <v>630841806</v>
      </c>
      <c r="BF13" s="62">
        <f>SUM($G13:AB13)</f>
        <v>660881892</v>
      </c>
      <c r="BG13" s="62">
        <f>SUM($G13:AC13)</f>
        <v>690921978</v>
      </c>
      <c r="BH13" s="62">
        <f>SUM($G13:AD13)</f>
        <v>720962064</v>
      </c>
      <c r="BI13" s="62">
        <f>SUM($G13:AE13)</f>
        <v>751002150</v>
      </c>
      <c r="BJ13" s="62">
        <f>SUM($G13:AF13)</f>
        <v>781042236</v>
      </c>
      <c r="BK13" s="62">
        <f>SUM($G13:AG13)</f>
        <v>811082322</v>
      </c>
      <c r="BL13" s="62">
        <f>SUM($G13:AH13)</f>
        <v>841122408</v>
      </c>
      <c r="BM13" s="62">
        <f>SUM($G13:AI13)</f>
        <v>871162494</v>
      </c>
      <c r="BN13" s="63">
        <f>SUM($G13:AJ13)</f>
        <v>901202580</v>
      </c>
      <c r="BO13" s="65">
        <f>IF(CU13=0,0,G13/(1+Vychodiská!$C$178)^'zmena cien tepla'!CU13)</f>
        <v>20332312.643526897</v>
      </c>
      <c r="BP13" s="62">
        <f>IF(CV13=0,0,H13/(1+Vychodiská!$C$178)^'zmena cien tepla'!CV13)</f>
        <v>19364107.279549424</v>
      </c>
      <c r="BQ13" s="62">
        <f>IF(CW13=0,0,I13/(1+Vychodiská!$C$178)^'zmena cien tepla'!CW13)</f>
        <v>18442006.932904214</v>
      </c>
      <c r="BR13" s="62">
        <f>IF(CX13=0,0,J13/(1+Vychodiská!$C$178)^'zmena cien tepla'!CX13)</f>
        <v>17563816.12657544</v>
      </c>
      <c r="BS13" s="62">
        <f>IF(CY13=0,0,K13/(1+Vychodiská!$C$178)^'zmena cien tepla'!CY13)</f>
        <v>16727443.930071851</v>
      </c>
      <c r="BT13" s="62">
        <f>IF(CZ13=0,0,L13/(1+Vychodiská!$C$178)^'zmena cien tepla'!CZ13)</f>
        <v>15930898.981020808</v>
      </c>
      <c r="BU13" s="62">
        <f>IF(DA13=0,0,M13/(1+Vychodiská!$C$178)^'zmena cien tepla'!DA13)</f>
        <v>15172284.743829343</v>
      </c>
      <c r="BV13" s="62">
        <f>IF(DB13=0,0,N13/(1+Vychodiská!$C$178)^'zmena cien tepla'!DB13)</f>
        <v>14449794.994123179</v>
      </c>
      <c r="BW13" s="62">
        <f>IF(DC13=0,0,O13/(1+Vychodiská!$C$178)^'zmena cien tepla'!DC13)</f>
        <v>13761709.518212553</v>
      </c>
      <c r="BX13" s="62">
        <f>IF(DD13=0,0,P13/(1+Vychodiská!$C$178)^'zmena cien tepla'!DD13)</f>
        <v>13106390.017345287</v>
      </c>
      <c r="BY13" s="62">
        <f>IF(DE13=0,0,Q13/(1+Vychodiská!$C$178)^'zmena cien tepla'!DE13)</f>
        <v>12482276.206995511</v>
      </c>
      <c r="BZ13" s="62">
        <f>IF(DF13=0,0,R13/(1+Vychodiská!$C$178)^'zmena cien tepla'!DF13)</f>
        <v>11887882.101900488</v>
      </c>
      <c r="CA13" s="62">
        <f>IF(DG13=0,0,S13/(1+Vychodiská!$C$178)^'zmena cien tepla'!DG13)</f>
        <v>11321792.478000466</v>
      </c>
      <c r="CB13" s="62">
        <f>IF(DH13=0,0,T13/(1+Vychodiská!$C$178)^'zmena cien tepla'!DH13)</f>
        <v>10782659.502857586</v>
      </c>
      <c r="CC13" s="62">
        <f>IF(DI13=0,0,U13/(1+Vychodiská!$C$178)^'zmena cien tepla'!DI13)</f>
        <v>10269199.526531035</v>
      </c>
      <c r="CD13" s="62">
        <f>IF(DJ13=0,0,V13/(1+Vychodiská!$C$178)^'zmena cien tepla'!DJ13)</f>
        <v>9780190.0252676494</v>
      </c>
      <c r="CE13" s="62">
        <f>IF(DK13=0,0,W13/(1+Vychodiská!$C$178)^'zmena cien tepla'!DK13)</f>
        <v>9314466.690731097</v>
      </c>
      <c r="CF13" s="62">
        <f>IF(DL13=0,0,X13/(1+Vychodiská!$C$178)^'zmena cien tepla'!DL13)</f>
        <v>8870920.6578391399</v>
      </c>
      <c r="CG13" s="62">
        <f>IF(DM13=0,0,Y13/(1+Vychodiská!$C$178)^'zmena cien tepla'!DM13)</f>
        <v>8448495.8646087032</v>
      </c>
      <c r="CH13" s="62">
        <f>IF(DN13=0,0,Z13/(1+Vychodiská!$C$178)^'zmena cien tepla'!DN13)</f>
        <v>8046186.5377225745</v>
      </c>
      <c r="CI13" s="62">
        <f>IF(DO13=0,0,AA13/(1+Vychodiská!$C$178)^'zmena cien tepla'!DO13)</f>
        <v>7663034.797831024</v>
      </c>
      <c r="CJ13" s="62">
        <f>IF(DP13=0,0,AB13/(1+Vychodiská!$C$178)^'zmena cien tepla'!DP13)</f>
        <v>7298128.3788866885</v>
      </c>
      <c r="CK13" s="62">
        <f>IF(DQ13=0,0,AC13/(1+Vychodiská!$C$178)^'zmena cien tepla'!DQ13)</f>
        <v>6950598.4560825629</v>
      </c>
      <c r="CL13" s="62">
        <f>IF(DR13=0,0,AD13/(1+Vychodiská!$C$178)^'zmena cien tepla'!DR13)</f>
        <v>6619617.5772214858</v>
      </c>
      <c r="CM13" s="62">
        <f>IF(DS13=0,0,AE13/(1+Vychodiská!$C$178)^'zmena cien tepla'!DS13)</f>
        <v>6304397.6925918916</v>
      </c>
      <c r="CN13" s="62">
        <f>IF(DT13=0,0,AF13/(1+Vychodiská!$C$178)^'zmena cien tepla'!DT13)</f>
        <v>6004188.2786589442</v>
      </c>
      <c r="CO13" s="62">
        <f>IF(DU13=0,0,AG13/(1+Vychodiská!$C$178)^'zmena cien tepla'!DU13)</f>
        <v>5718274.5511037568</v>
      </c>
      <c r="CP13" s="62">
        <f>IF(DV13=0,0,AH13/(1+Vychodiská!$C$178)^'zmena cien tepla'!DV13)</f>
        <v>5445975.762955958</v>
      </c>
      <c r="CQ13" s="62">
        <f>IF(DW13=0,0,AI13/(1+Vychodiská!$C$178)^'zmena cien tepla'!DW13)</f>
        <v>5186643.5837675799</v>
      </c>
      <c r="CR13" s="63">
        <f>IF(DX13=0,0,AJ13/(1+Vychodiská!$C$178)^'zmena cien tepla'!DX13)</f>
        <v>4939660.5559691228</v>
      </c>
      <c r="CS13" s="66">
        <f t="shared" si="7"/>
        <v>328185354.39468241</v>
      </c>
      <c r="CT13" s="62"/>
      <c r="CU13" s="67">
        <f t="shared" si="2"/>
        <v>8</v>
      </c>
      <c r="CV13" s="67">
        <f t="shared" ref="CV13:DX13" si="16">IF(CU13=0,0,IF(CV$2&gt;$D13,0,CU13+1))</f>
        <v>9</v>
      </c>
      <c r="CW13" s="67">
        <f t="shared" si="16"/>
        <v>10</v>
      </c>
      <c r="CX13" s="67">
        <f t="shared" si="16"/>
        <v>11</v>
      </c>
      <c r="CY13" s="67">
        <f t="shared" si="16"/>
        <v>12</v>
      </c>
      <c r="CZ13" s="67">
        <f t="shared" si="16"/>
        <v>13</v>
      </c>
      <c r="DA13" s="67">
        <f t="shared" si="16"/>
        <v>14</v>
      </c>
      <c r="DB13" s="67">
        <f t="shared" si="16"/>
        <v>15</v>
      </c>
      <c r="DC13" s="67">
        <f t="shared" si="16"/>
        <v>16</v>
      </c>
      <c r="DD13" s="67">
        <f t="shared" si="16"/>
        <v>17</v>
      </c>
      <c r="DE13" s="67">
        <f t="shared" si="16"/>
        <v>18</v>
      </c>
      <c r="DF13" s="67">
        <f t="shared" si="16"/>
        <v>19</v>
      </c>
      <c r="DG13" s="67">
        <f t="shared" si="16"/>
        <v>20</v>
      </c>
      <c r="DH13" s="67">
        <f t="shared" si="16"/>
        <v>21</v>
      </c>
      <c r="DI13" s="67">
        <f t="shared" si="16"/>
        <v>22</v>
      </c>
      <c r="DJ13" s="67">
        <f t="shared" si="16"/>
        <v>23</v>
      </c>
      <c r="DK13" s="67">
        <f t="shared" si="16"/>
        <v>24</v>
      </c>
      <c r="DL13" s="67">
        <f t="shared" si="16"/>
        <v>25</v>
      </c>
      <c r="DM13" s="67">
        <f t="shared" si="16"/>
        <v>26</v>
      </c>
      <c r="DN13" s="67">
        <f t="shared" si="16"/>
        <v>27</v>
      </c>
      <c r="DO13" s="67">
        <f t="shared" si="16"/>
        <v>28</v>
      </c>
      <c r="DP13" s="67">
        <f t="shared" si="16"/>
        <v>29</v>
      </c>
      <c r="DQ13" s="67">
        <f t="shared" si="16"/>
        <v>30</v>
      </c>
      <c r="DR13" s="67">
        <f t="shared" si="16"/>
        <v>31</v>
      </c>
      <c r="DS13" s="67">
        <f t="shared" si="16"/>
        <v>32</v>
      </c>
      <c r="DT13" s="67">
        <f t="shared" si="16"/>
        <v>33</v>
      </c>
      <c r="DU13" s="67">
        <f t="shared" si="16"/>
        <v>34</v>
      </c>
      <c r="DV13" s="67">
        <f t="shared" si="16"/>
        <v>35</v>
      </c>
      <c r="DW13" s="67">
        <f t="shared" si="16"/>
        <v>36</v>
      </c>
      <c r="DX13" s="68">
        <f t="shared" si="16"/>
        <v>37</v>
      </c>
    </row>
    <row r="14" spans="1:128" s="69" customFormat="1" ht="31" customHeight="1" x14ac:dyDescent="0.35">
      <c r="A14" s="59">
        <f>Investície!A14</f>
        <v>12</v>
      </c>
      <c r="B14" s="60" t="str">
        <f>Investície!B14</f>
        <v>MHTH, a.s. - závod Košice</v>
      </c>
      <c r="C14" s="60" t="str">
        <f>Investície!C14</f>
        <v>Akumulácia elektrickej energie (AEE)</v>
      </c>
      <c r="D14" s="61">
        <f>INDEX(Data!$M:$M,MATCH('zmena cien tepla'!A14,Data!$A:$A,0))</f>
        <v>15</v>
      </c>
      <c r="E14" s="61" t="str">
        <f>INDEX(Data!$J:$J,MATCH('zmena cien tepla'!A14,Data!$A:$A,0))</f>
        <v>2024-2025</v>
      </c>
      <c r="F14" s="63">
        <f>INDEX(Data!$Y:$Y,MATCH('zmena cien tepla'!A14,Data!$A:$A,0))</f>
        <v>-50000</v>
      </c>
      <c r="G14" s="62">
        <f t="shared" si="4"/>
        <v>50000</v>
      </c>
      <c r="H14" s="62">
        <f t="shared" si="0"/>
        <v>50000</v>
      </c>
      <c r="I14" s="62">
        <f t="shared" si="0"/>
        <v>50000</v>
      </c>
      <c r="J14" s="62">
        <f t="shared" si="0"/>
        <v>50000</v>
      </c>
      <c r="K14" s="62">
        <f t="shared" si="0"/>
        <v>50000</v>
      </c>
      <c r="L14" s="62">
        <f t="shared" si="0"/>
        <v>50000</v>
      </c>
      <c r="M14" s="62">
        <f t="shared" si="0"/>
        <v>50000</v>
      </c>
      <c r="N14" s="62">
        <f t="shared" si="0"/>
        <v>50000</v>
      </c>
      <c r="O14" s="62">
        <f t="shared" si="0"/>
        <v>50000</v>
      </c>
      <c r="P14" s="62">
        <f t="shared" si="0"/>
        <v>50000</v>
      </c>
      <c r="Q14" s="62">
        <f t="shared" si="0"/>
        <v>50000</v>
      </c>
      <c r="R14" s="62">
        <f t="shared" si="0"/>
        <v>50000</v>
      </c>
      <c r="S14" s="62">
        <f t="shared" si="0"/>
        <v>50000</v>
      </c>
      <c r="T14" s="62">
        <f t="shared" si="0"/>
        <v>50000</v>
      </c>
      <c r="U14" s="62">
        <f t="shared" si="0"/>
        <v>50000</v>
      </c>
      <c r="V14" s="62">
        <f t="shared" si="0"/>
        <v>50000</v>
      </c>
      <c r="W14" s="62">
        <f t="shared" si="0"/>
        <v>50000</v>
      </c>
      <c r="X14" s="62">
        <f t="shared" si="1"/>
        <v>50000</v>
      </c>
      <c r="Y14" s="62">
        <f t="shared" si="1"/>
        <v>50000</v>
      </c>
      <c r="Z14" s="62">
        <f t="shared" si="1"/>
        <v>50000</v>
      </c>
      <c r="AA14" s="62">
        <f t="shared" si="1"/>
        <v>50000</v>
      </c>
      <c r="AB14" s="62">
        <f t="shared" si="1"/>
        <v>50000</v>
      </c>
      <c r="AC14" s="62">
        <f t="shared" si="1"/>
        <v>50000</v>
      </c>
      <c r="AD14" s="62">
        <f t="shared" si="1"/>
        <v>50000</v>
      </c>
      <c r="AE14" s="62">
        <f t="shared" si="1"/>
        <v>50000</v>
      </c>
      <c r="AF14" s="62">
        <f t="shared" si="1"/>
        <v>50000</v>
      </c>
      <c r="AG14" s="62">
        <f t="shared" si="1"/>
        <v>50000</v>
      </c>
      <c r="AH14" s="62">
        <f t="shared" si="1"/>
        <v>50000</v>
      </c>
      <c r="AI14" s="62">
        <f t="shared" si="1"/>
        <v>50000</v>
      </c>
      <c r="AJ14" s="63">
        <f t="shared" si="1"/>
        <v>50000</v>
      </c>
      <c r="AK14" s="62">
        <f t="shared" si="5"/>
        <v>50000</v>
      </c>
      <c r="AL14" s="62">
        <f>SUM($G14:H14)</f>
        <v>100000</v>
      </c>
      <c r="AM14" s="62">
        <f>SUM($G14:I14)</f>
        <v>150000</v>
      </c>
      <c r="AN14" s="62">
        <f>SUM($G14:J14)</f>
        <v>200000</v>
      </c>
      <c r="AO14" s="62">
        <f>SUM($G14:K14)</f>
        <v>250000</v>
      </c>
      <c r="AP14" s="62">
        <f>SUM($G14:L14)</f>
        <v>300000</v>
      </c>
      <c r="AQ14" s="62">
        <f>SUM($G14:M14)</f>
        <v>350000</v>
      </c>
      <c r="AR14" s="62">
        <f>SUM($G14:N14)</f>
        <v>400000</v>
      </c>
      <c r="AS14" s="62">
        <f>SUM($G14:O14)</f>
        <v>450000</v>
      </c>
      <c r="AT14" s="62">
        <f>SUM($G14:P14)</f>
        <v>500000</v>
      </c>
      <c r="AU14" s="62">
        <f>SUM($G14:Q14)</f>
        <v>550000</v>
      </c>
      <c r="AV14" s="62">
        <f>SUM($G14:R14)</f>
        <v>600000</v>
      </c>
      <c r="AW14" s="62">
        <f>SUM($G14:S14)</f>
        <v>650000</v>
      </c>
      <c r="AX14" s="62">
        <f>SUM($G14:T14)</f>
        <v>700000</v>
      </c>
      <c r="AY14" s="62">
        <f>SUM($G14:U14)</f>
        <v>750000</v>
      </c>
      <c r="AZ14" s="62">
        <f>SUM($G14:V14)</f>
        <v>800000</v>
      </c>
      <c r="BA14" s="62">
        <f>SUM($G14:W14)</f>
        <v>850000</v>
      </c>
      <c r="BB14" s="62">
        <f>SUM($G14:X14)</f>
        <v>900000</v>
      </c>
      <c r="BC14" s="62">
        <f>SUM($G14:Y14)</f>
        <v>950000</v>
      </c>
      <c r="BD14" s="62">
        <f>SUM($G14:Z14)</f>
        <v>1000000</v>
      </c>
      <c r="BE14" s="62">
        <f>SUM($G14:AA14)</f>
        <v>1050000</v>
      </c>
      <c r="BF14" s="62">
        <f>SUM($G14:AB14)</f>
        <v>1100000</v>
      </c>
      <c r="BG14" s="62">
        <f>SUM($G14:AC14)</f>
        <v>1150000</v>
      </c>
      <c r="BH14" s="62">
        <f>SUM($G14:AD14)</f>
        <v>1200000</v>
      </c>
      <c r="BI14" s="62">
        <f>SUM($G14:AE14)</f>
        <v>1250000</v>
      </c>
      <c r="BJ14" s="62">
        <f>SUM($G14:AF14)</f>
        <v>1300000</v>
      </c>
      <c r="BK14" s="62">
        <f>SUM($G14:AG14)</f>
        <v>1350000</v>
      </c>
      <c r="BL14" s="62">
        <f>SUM($G14:AH14)</f>
        <v>1400000</v>
      </c>
      <c r="BM14" s="62">
        <f>SUM($G14:AI14)</f>
        <v>1450000</v>
      </c>
      <c r="BN14" s="63">
        <f>SUM($G14:AJ14)</f>
        <v>1500000</v>
      </c>
      <c r="BO14" s="65">
        <f>IF(CU14=0,0,G14/(1+Vychodiská!$C$178)^'zmena cien tepla'!CU14)</f>
        <v>43191.879926573798</v>
      </c>
      <c r="BP14" s="62">
        <f>IF(CV14=0,0,H14/(1+Vychodiská!$C$178)^'zmena cien tepla'!CV14)</f>
        <v>41135.123739594099</v>
      </c>
      <c r="BQ14" s="62">
        <f>IF(CW14=0,0,I14/(1+Vychodiská!$C$178)^'zmena cien tepla'!CW14)</f>
        <v>39176.308323422949</v>
      </c>
      <c r="BR14" s="62">
        <f>IF(CX14=0,0,J14/(1+Vychodiská!$C$178)^'zmena cien tepla'!CX14)</f>
        <v>37310.769831831385</v>
      </c>
      <c r="BS14" s="62">
        <f>IF(CY14=0,0,K14/(1+Vychodiská!$C$178)^'zmena cien tepla'!CY14)</f>
        <v>35534.066506506075</v>
      </c>
      <c r="BT14" s="62">
        <f>IF(CZ14=0,0,L14/(1+Vychodiská!$C$178)^'zmena cien tepla'!CZ14)</f>
        <v>33841.968101434359</v>
      </c>
      <c r="BU14" s="62">
        <f>IF(DA14=0,0,M14/(1+Vychodiská!$C$178)^'zmena cien tepla'!DA14)</f>
        <v>32230.445810889865</v>
      </c>
      <c r="BV14" s="62">
        <f>IF(DB14=0,0,N14/(1+Vychodiská!$C$178)^'zmena cien tepla'!DB14)</f>
        <v>30695.662677037966</v>
      </c>
      <c r="BW14" s="62">
        <f>IF(DC14=0,0,O14/(1+Vychodiská!$C$178)^'zmena cien tepla'!DC14)</f>
        <v>29233.964454321871</v>
      </c>
      <c r="BX14" s="62">
        <f>IF(DD14=0,0,P14/(1+Vychodiská!$C$178)^'zmena cien tepla'!DD14)</f>
        <v>27841.870908877976</v>
      </c>
      <c r="BY14" s="62">
        <f>IF(DE14=0,0,Q14/(1+Vychodiská!$C$178)^'zmena cien tepla'!DE14)</f>
        <v>26516.067532264733</v>
      </c>
      <c r="BZ14" s="62">
        <f>IF(DF14=0,0,R14/(1+Vychodiská!$C$178)^'zmena cien tepla'!DF14)</f>
        <v>25253.397649775943</v>
      </c>
      <c r="CA14" s="62">
        <f>IF(DG14=0,0,S14/(1+Vychodiská!$C$178)^'zmena cien tepla'!DG14)</f>
        <v>24050.854904548509</v>
      </c>
      <c r="CB14" s="62">
        <f>IF(DH14=0,0,T14/(1+Vychodiská!$C$178)^'zmena cien tepla'!DH14)</f>
        <v>22905.576099570011</v>
      </c>
      <c r="CC14" s="62">
        <f>IF(DI14=0,0,U14/(1+Vychodiská!$C$178)^'zmena cien tepla'!DI14)</f>
        <v>21814.834380542863</v>
      </c>
      <c r="CD14" s="62">
        <f>IF(DJ14=0,0,V14/(1+Vychodiská!$C$178)^'zmena cien tepla'!DJ14)</f>
        <v>0</v>
      </c>
      <c r="CE14" s="62">
        <f>IF(DK14=0,0,W14/(1+Vychodiská!$C$178)^'zmena cien tepla'!DK14)</f>
        <v>0</v>
      </c>
      <c r="CF14" s="62">
        <f>IF(DL14=0,0,X14/(1+Vychodiská!$C$178)^'zmena cien tepla'!DL14)</f>
        <v>0</v>
      </c>
      <c r="CG14" s="62">
        <f>IF(DM14=0,0,Y14/(1+Vychodiská!$C$178)^'zmena cien tepla'!DM14)</f>
        <v>0</v>
      </c>
      <c r="CH14" s="62">
        <f>IF(DN14=0,0,Z14/(1+Vychodiská!$C$178)^'zmena cien tepla'!DN14)</f>
        <v>0</v>
      </c>
      <c r="CI14" s="62">
        <f>IF(DO14=0,0,AA14/(1+Vychodiská!$C$178)^'zmena cien tepla'!DO14)</f>
        <v>0</v>
      </c>
      <c r="CJ14" s="62">
        <f>IF(DP14=0,0,AB14/(1+Vychodiská!$C$178)^'zmena cien tepla'!DP14)</f>
        <v>0</v>
      </c>
      <c r="CK14" s="62">
        <f>IF(DQ14=0,0,AC14/(1+Vychodiská!$C$178)^'zmena cien tepla'!DQ14)</f>
        <v>0</v>
      </c>
      <c r="CL14" s="62">
        <f>IF(DR14=0,0,AD14/(1+Vychodiská!$C$178)^'zmena cien tepla'!DR14)</f>
        <v>0</v>
      </c>
      <c r="CM14" s="62">
        <f>IF(DS14=0,0,AE14/(1+Vychodiská!$C$178)^'zmena cien tepla'!DS14)</f>
        <v>0</v>
      </c>
      <c r="CN14" s="62">
        <f>IF(DT14=0,0,AF14/(1+Vychodiská!$C$178)^'zmena cien tepla'!DT14)</f>
        <v>0</v>
      </c>
      <c r="CO14" s="62">
        <f>IF(DU14=0,0,AG14/(1+Vychodiská!$C$178)^'zmena cien tepla'!DU14)</f>
        <v>0</v>
      </c>
      <c r="CP14" s="62">
        <f>IF(DV14=0,0,AH14/(1+Vychodiská!$C$178)^'zmena cien tepla'!DV14)</f>
        <v>0</v>
      </c>
      <c r="CQ14" s="62">
        <f>IF(DW14=0,0,AI14/(1+Vychodiská!$C$178)^'zmena cien tepla'!DW14)</f>
        <v>0</v>
      </c>
      <c r="CR14" s="63">
        <f>IF(DX14=0,0,AJ14/(1+Vychodiská!$C$178)^'zmena cien tepla'!DX14)</f>
        <v>0</v>
      </c>
      <c r="CS14" s="66">
        <f t="shared" si="7"/>
        <v>470732.79084719246</v>
      </c>
      <c r="CT14" s="62"/>
      <c r="CU14" s="67">
        <f t="shared" si="2"/>
        <v>3</v>
      </c>
      <c r="CV14" s="67">
        <f t="shared" ref="CV14:DX14" si="17">IF(CU14=0,0,IF(CV$2&gt;$D14,0,CU14+1))</f>
        <v>4</v>
      </c>
      <c r="CW14" s="67">
        <f t="shared" si="17"/>
        <v>5</v>
      </c>
      <c r="CX14" s="67">
        <f t="shared" si="17"/>
        <v>6</v>
      </c>
      <c r="CY14" s="67">
        <f t="shared" si="17"/>
        <v>7</v>
      </c>
      <c r="CZ14" s="67">
        <f t="shared" si="17"/>
        <v>8</v>
      </c>
      <c r="DA14" s="67">
        <f t="shared" si="17"/>
        <v>9</v>
      </c>
      <c r="DB14" s="67">
        <f t="shared" si="17"/>
        <v>10</v>
      </c>
      <c r="DC14" s="67">
        <f t="shared" si="17"/>
        <v>11</v>
      </c>
      <c r="DD14" s="67">
        <f t="shared" si="17"/>
        <v>12</v>
      </c>
      <c r="DE14" s="67">
        <f t="shared" si="17"/>
        <v>13</v>
      </c>
      <c r="DF14" s="67">
        <f t="shared" si="17"/>
        <v>14</v>
      </c>
      <c r="DG14" s="67">
        <f t="shared" si="17"/>
        <v>15</v>
      </c>
      <c r="DH14" s="67">
        <f t="shared" si="17"/>
        <v>16</v>
      </c>
      <c r="DI14" s="67">
        <f t="shared" si="17"/>
        <v>17</v>
      </c>
      <c r="DJ14" s="67">
        <f t="shared" si="17"/>
        <v>0</v>
      </c>
      <c r="DK14" s="67">
        <f t="shared" si="17"/>
        <v>0</v>
      </c>
      <c r="DL14" s="67">
        <f t="shared" si="17"/>
        <v>0</v>
      </c>
      <c r="DM14" s="67">
        <f t="shared" si="17"/>
        <v>0</v>
      </c>
      <c r="DN14" s="67">
        <f t="shared" si="17"/>
        <v>0</v>
      </c>
      <c r="DO14" s="67">
        <f t="shared" si="17"/>
        <v>0</v>
      </c>
      <c r="DP14" s="67">
        <f t="shared" si="17"/>
        <v>0</v>
      </c>
      <c r="DQ14" s="67">
        <f t="shared" si="17"/>
        <v>0</v>
      </c>
      <c r="DR14" s="67">
        <f t="shared" si="17"/>
        <v>0</v>
      </c>
      <c r="DS14" s="67">
        <f t="shared" si="17"/>
        <v>0</v>
      </c>
      <c r="DT14" s="67">
        <f t="shared" si="17"/>
        <v>0</v>
      </c>
      <c r="DU14" s="67">
        <f t="shared" si="17"/>
        <v>0</v>
      </c>
      <c r="DV14" s="67">
        <f t="shared" si="17"/>
        <v>0</v>
      </c>
      <c r="DW14" s="67">
        <f t="shared" si="17"/>
        <v>0</v>
      </c>
      <c r="DX14" s="68">
        <f t="shared" si="17"/>
        <v>0</v>
      </c>
    </row>
    <row r="15" spans="1:128" s="69" customFormat="1" ht="31" customHeight="1" x14ac:dyDescent="0.35">
      <c r="A15" s="59">
        <f>Investície!A15</f>
        <v>13</v>
      </c>
      <c r="B15" s="60" t="str">
        <f>Investície!B15</f>
        <v>MHTH, a.s. - závod Košice</v>
      </c>
      <c r="C15" s="60" t="str">
        <f>Investície!C15</f>
        <v>Revitalizácia a rekultivácia odkaliska</v>
      </c>
      <c r="D15" s="61">
        <f>INDEX(Data!$M:$M,MATCH('zmena cien tepla'!A15,Data!$A:$A,0))</f>
        <v>40</v>
      </c>
      <c r="E15" s="61">
        <f>INDEX(Data!$J:$J,MATCH('zmena cien tepla'!A15,Data!$A:$A,0))</f>
        <v>2026</v>
      </c>
      <c r="F15" s="63">
        <f>INDEX(Data!$Y:$Y,MATCH('zmena cien tepla'!A15,Data!$A:$A,0))</f>
        <v>0</v>
      </c>
      <c r="G15" s="62">
        <f t="shared" si="4"/>
        <v>0</v>
      </c>
      <c r="H15" s="62">
        <f t="shared" si="0"/>
        <v>0</v>
      </c>
      <c r="I15" s="62">
        <f t="shared" si="0"/>
        <v>0</v>
      </c>
      <c r="J15" s="62">
        <f t="shared" si="0"/>
        <v>0</v>
      </c>
      <c r="K15" s="62">
        <f t="shared" si="0"/>
        <v>0</v>
      </c>
      <c r="L15" s="62">
        <f t="shared" si="0"/>
        <v>0</v>
      </c>
      <c r="M15" s="62">
        <f t="shared" si="0"/>
        <v>0</v>
      </c>
      <c r="N15" s="62">
        <f t="shared" si="0"/>
        <v>0</v>
      </c>
      <c r="O15" s="62">
        <f t="shared" si="0"/>
        <v>0</v>
      </c>
      <c r="P15" s="62">
        <f t="shared" si="0"/>
        <v>0</v>
      </c>
      <c r="Q15" s="62">
        <f t="shared" si="0"/>
        <v>0</v>
      </c>
      <c r="R15" s="62">
        <f t="shared" si="0"/>
        <v>0</v>
      </c>
      <c r="S15" s="62">
        <f t="shared" si="0"/>
        <v>0</v>
      </c>
      <c r="T15" s="62">
        <f t="shared" si="0"/>
        <v>0</v>
      </c>
      <c r="U15" s="62">
        <f t="shared" si="0"/>
        <v>0</v>
      </c>
      <c r="V15" s="62">
        <f t="shared" si="0"/>
        <v>0</v>
      </c>
      <c r="W15" s="62">
        <f t="shared" si="0"/>
        <v>0</v>
      </c>
      <c r="X15" s="62">
        <f t="shared" si="1"/>
        <v>0</v>
      </c>
      <c r="Y15" s="62">
        <f t="shared" si="1"/>
        <v>0</v>
      </c>
      <c r="Z15" s="62">
        <f t="shared" si="1"/>
        <v>0</v>
      </c>
      <c r="AA15" s="62">
        <f t="shared" si="1"/>
        <v>0</v>
      </c>
      <c r="AB15" s="62">
        <f t="shared" si="1"/>
        <v>0</v>
      </c>
      <c r="AC15" s="62">
        <f t="shared" si="1"/>
        <v>0</v>
      </c>
      <c r="AD15" s="62">
        <f t="shared" si="1"/>
        <v>0</v>
      </c>
      <c r="AE15" s="62">
        <f t="shared" si="1"/>
        <v>0</v>
      </c>
      <c r="AF15" s="62">
        <f t="shared" si="1"/>
        <v>0</v>
      </c>
      <c r="AG15" s="62">
        <f t="shared" si="1"/>
        <v>0</v>
      </c>
      <c r="AH15" s="62">
        <f t="shared" si="1"/>
        <v>0</v>
      </c>
      <c r="AI15" s="62">
        <f t="shared" si="1"/>
        <v>0</v>
      </c>
      <c r="AJ15" s="63">
        <f t="shared" si="1"/>
        <v>0</v>
      </c>
      <c r="AK15" s="62">
        <f t="shared" si="5"/>
        <v>0</v>
      </c>
      <c r="AL15" s="62">
        <f>SUM($G15:H15)</f>
        <v>0</v>
      </c>
      <c r="AM15" s="62">
        <f>SUM($G15:I15)</f>
        <v>0</v>
      </c>
      <c r="AN15" s="62">
        <f>SUM($G15:J15)</f>
        <v>0</v>
      </c>
      <c r="AO15" s="62">
        <f>SUM($G15:K15)</f>
        <v>0</v>
      </c>
      <c r="AP15" s="62">
        <f>SUM($G15:L15)</f>
        <v>0</v>
      </c>
      <c r="AQ15" s="62">
        <f>SUM($G15:M15)</f>
        <v>0</v>
      </c>
      <c r="AR15" s="62">
        <f>SUM($G15:N15)</f>
        <v>0</v>
      </c>
      <c r="AS15" s="62">
        <f>SUM($G15:O15)</f>
        <v>0</v>
      </c>
      <c r="AT15" s="62">
        <f>SUM($G15:P15)</f>
        <v>0</v>
      </c>
      <c r="AU15" s="62">
        <f>SUM($G15:Q15)</f>
        <v>0</v>
      </c>
      <c r="AV15" s="62">
        <f>SUM($G15:R15)</f>
        <v>0</v>
      </c>
      <c r="AW15" s="62">
        <f>SUM($G15:S15)</f>
        <v>0</v>
      </c>
      <c r="AX15" s="62">
        <f>SUM($G15:T15)</f>
        <v>0</v>
      </c>
      <c r="AY15" s="62">
        <f>SUM($G15:U15)</f>
        <v>0</v>
      </c>
      <c r="AZ15" s="62">
        <f>SUM($G15:V15)</f>
        <v>0</v>
      </c>
      <c r="BA15" s="62">
        <f>SUM($G15:W15)</f>
        <v>0</v>
      </c>
      <c r="BB15" s="62">
        <f>SUM($G15:X15)</f>
        <v>0</v>
      </c>
      <c r="BC15" s="62">
        <f>SUM($G15:Y15)</f>
        <v>0</v>
      </c>
      <c r="BD15" s="62">
        <f>SUM($G15:Z15)</f>
        <v>0</v>
      </c>
      <c r="BE15" s="62">
        <f>SUM($G15:AA15)</f>
        <v>0</v>
      </c>
      <c r="BF15" s="62">
        <f>SUM($G15:AB15)</f>
        <v>0</v>
      </c>
      <c r="BG15" s="62">
        <f>SUM($G15:AC15)</f>
        <v>0</v>
      </c>
      <c r="BH15" s="62">
        <f>SUM($G15:AD15)</f>
        <v>0</v>
      </c>
      <c r="BI15" s="62">
        <f>SUM($G15:AE15)</f>
        <v>0</v>
      </c>
      <c r="BJ15" s="62">
        <f>SUM($G15:AF15)</f>
        <v>0</v>
      </c>
      <c r="BK15" s="62">
        <f>SUM($G15:AG15)</f>
        <v>0</v>
      </c>
      <c r="BL15" s="62">
        <f>SUM($G15:AH15)</f>
        <v>0</v>
      </c>
      <c r="BM15" s="62">
        <f>SUM($G15:AI15)</f>
        <v>0</v>
      </c>
      <c r="BN15" s="63">
        <f>SUM($G15:AJ15)</f>
        <v>0</v>
      </c>
      <c r="BO15" s="65">
        <f>IF(CU15=0,0,G15/(1+Vychodiská!$C$178)^'zmena cien tepla'!CU15)</f>
        <v>0</v>
      </c>
      <c r="BP15" s="62">
        <f>IF(CV15=0,0,H15/(1+Vychodiská!$C$178)^'zmena cien tepla'!CV15)</f>
        <v>0</v>
      </c>
      <c r="BQ15" s="62">
        <f>IF(CW15=0,0,I15/(1+Vychodiská!$C$178)^'zmena cien tepla'!CW15)</f>
        <v>0</v>
      </c>
      <c r="BR15" s="62">
        <f>IF(CX15=0,0,J15/(1+Vychodiská!$C$178)^'zmena cien tepla'!CX15)</f>
        <v>0</v>
      </c>
      <c r="BS15" s="62">
        <f>IF(CY15=0,0,K15/(1+Vychodiská!$C$178)^'zmena cien tepla'!CY15)</f>
        <v>0</v>
      </c>
      <c r="BT15" s="62">
        <f>IF(CZ15=0,0,L15/(1+Vychodiská!$C$178)^'zmena cien tepla'!CZ15)</f>
        <v>0</v>
      </c>
      <c r="BU15" s="62">
        <f>IF(DA15=0,0,M15/(1+Vychodiská!$C$178)^'zmena cien tepla'!DA15)</f>
        <v>0</v>
      </c>
      <c r="BV15" s="62">
        <f>IF(DB15=0,0,N15/(1+Vychodiská!$C$178)^'zmena cien tepla'!DB15)</f>
        <v>0</v>
      </c>
      <c r="BW15" s="62">
        <f>IF(DC15=0,0,O15/(1+Vychodiská!$C$178)^'zmena cien tepla'!DC15)</f>
        <v>0</v>
      </c>
      <c r="BX15" s="62">
        <f>IF(DD15=0,0,P15/(1+Vychodiská!$C$178)^'zmena cien tepla'!DD15)</f>
        <v>0</v>
      </c>
      <c r="BY15" s="62">
        <f>IF(DE15=0,0,Q15/(1+Vychodiská!$C$178)^'zmena cien tepla'!DE15)</f>
        <v>0</v>
      </c>
      <c r="BZ15" s="62">
        <f>IF(DF15=0,0,R15/(1+Vychodiská!$C$178)^'zmena cien tepla'!DF15)</f>
        <v>0</v>
      </c>
      <c r="CA15" s="62">
        <f>IF(DG15=0,0,S15/(1+Vychodiská!$C$178)^'zmena cien tepla'!DG15)</f>
        <v>0</v>
      </c>
      <c r="CB15" s="62">
        <f>IF(DH15=0,0,T15/(1+Vychodiská!$C$178)^'zmena cien tepla'!DH15)</f>
        <v>0</v>
      </c>
      <c r="CC15" s="62">
        <f>IF(DI15=0,0,U15/(1+Vychodiská!$C$178)^'zmena cien tepla'!DI15)</f>
        <v>0</v>
      </c>
      <c r="CD15" s="62">
        <f>IF(DJ15=0,0,V15/(1+Vychodiská!$C$178)^'zmena cien tepla'!DJ15)</f>
        <v>0</v>
      </c>
      <c r="CE15" s="62">
        <f>IF(DK15=0,0,W15/(1+Vychodiská!$C$178)^'zmena cien tepla'!DK15)</f>
        <v>0</v>
      </c>
      <c r="CF15" s="62">
        <f>IF(DL15=0,0,X15/(1+Vychodiská!$C$178)^'zmena cien tepla'!DL15)</f>
        <v>0</v>
      </c>
      <c r="CG15" s="62">
        <f>IF(DM15=0,0,Y15/(1+Vychodiská!$C$178)^'zmena cien tepla'!DM15)</f>
        <v>0</v>
      </c>
      <c r="CH15" s="62">
        <f>IF(DN15=0,0,Z15/(1+Vychodiská!$C$178)^'zmena cien tepla'!DN15)</f>
        <v>0</v>
      </c>
      <c r="CI15" s="62">
        <f>IF(DO15=0,0,AA15/(1+Vychodiská!$C$178)^'zmena cien tepla'!DO15)</f>
        <v>0</v>
      </c>
      <c r="CJ15" s="62">
        <f>IF(DP15=0,0,AB15/(1+Vychodiská!$C$178)^'zmena cien tepla'!DP15)</f>
        <v>0</v>
      </c>
      <c r="CK15" s="62">
        <f>IF(DQ15=0,0,AC15/(1+Vychodiská!$C$178)^'zmena cien tepla'!DQ15)</f>
        <v>0</v>
      </c>
      <c r="CL15" s="62">
        <f>IF(DR15=0,0,AD15/(1+Vychodiská!$C$178)^'zmena cien tepla'!DR15)</f>
        <v>0</v>
      </c>
      <c r="CM15" s="62">
        <f>IF(DS15=0,0,AE15/(1+Vychodiská!$C$178)^'zmena cien tepla'!DS15)</f>
        <v>0</v>
      </c>
      <c r="CN15" s="62">
        <f>IF(DT15=0,0,AF15/(1+Vychodiská!$C$178)^'zmena cien tepla'!DT15)</f>
        <v>0</v>
      </c>
      <c r="CO15" s="62">
        <f>IF(DU15=0,0,AG15/(1+Vychodiská!$C$178)^'zmena cien tepla'!DU15)</f>
        <v>0</v>
      </c>
      <c r="CP15" s="62">
        <f>IF(DV15=0,0,AH15/(1+Vychodiská!$C$178)^'zmena cien tepla'!DV15)</f>
        <v>0</v>
      </c>
      <c r="CQ15" s="62">
        <f>IF(DW15=0,0,AI15/(1+Vychodiská!$C$178)^'zmena cien tepla'!DW15)</f>
        <v>0</v>
      </c>
      <c r="CR15" s="63">
        <f>IF(DX15=0,0,AJ15/(1+Vychodiská!$C$178)^'zmena cien tepla'!DX15)</f>
        <v>0</v>
      </c>
      <c r="CS15" s="66">
        <f t="shared" si="7"/>
        <v>0</v>
      </c>
      <c r="CT15" s="62"/>
      <c r="CU15" s="67">
        <f t="shared" si="2"/>
        <v>2</v>
      </c>
      <c r="CV15" s="67">
        <f t="shared" ref="CV15:DX15" si="18">IF(CU15=0,0,IF(CV$2&gt;$D15,0,CU15+1))</f>
        <v>3</v>
      </c>
      <c r="CW15" s="67">
        <f t="shared" si="18"/>
        <v>4</v>
      </c>
      <c r="CX15" s="67">
        <f t="shared" si="18"/>
        <v>5</v>
      </c>
      <c r="CY15" s="67">
        <f t="shared" si="18"/>
        <v>6</v>
      </c>
      <c r="CZ15" s="67">
        <f t="shared" si="18"/>
        <v>7</v>
      </c>
      <c r="DA15" s="67">
        <f t="shared" si="18"/>
        <v>8</v>
      </c>
      <c r="DB15" s="67">
        <f t="shared" si="18"/>
        <v>9</v>
      </c>
      <c r="DC15" s="67">
        <f t="shared" si="18"/>
        <v>10</v>
      </c>
      <c r="DD15" s="67">
        <f t="shared" si="18"/>
        <v>11</v>
      </c>
      <c r="DE15" s="67">
        <f t="shared" si="18"/>
        <v>12</v>
      </c>
      <c r="DF15" s="67">
        <f t="shared" si="18"/>
        <v>13</v>
      </c>
      <c r="DG15" s="67">
        <f t="shared" si="18"/>
        <v>14</v>
      </c>
      <c r="DH15" s="67">
        <f t="shared" si="18"/>
        <v>15</v>
      </c>
      <c r="DI15" s="67">
        <f t="shared" si="18"/>
        <v>16</v>
      </c>
      <c r="DJ15" s="67">
        <f t="shared" si="18"/>
        <v>17</v>
      </c>
      <c r="DK15" s="67">
        <f t="shared" si="18"/>
        <v>18</v>
      </c>
      <c r="DL15" s="67">
        <f t="shared" si="18"/>
        <v>19</v>
      </c>
      <c r="DM15" s="67">
        <f t="shared" si="18"/>
        <v>20</v>
      </c>
      <c r="DN15" s="67">
        <f t="shared" si="18"/>
        <v>21</v>
      </c>
      <c r="DO15" s="67">
        <f t="shared" si="18"/>
        <v>22</v>
      </c>
      <c r="DP15" s="67">
        <f t="shared" si="18"/>
        <v>23</v>
      </c>
      <c r="DQ15" s="67">
        <f t="shared" si="18"/>
        <v>24</v>
      </c>
      <c r="DR15" s="67">
        <f t="shared" si="18"/>
        <v>25</v>
      </c>
      <c r="DS15" s="67">
        <f t="shared" si="18"/>
        <v>26</v>
      </c>
      <c r="DT15" s="67">
        <f t="shared" si="18"/>
        <v>27</v>
      </c>
      <c r="DU15" s="67">
        <f t="shared" si="18"/>
        <v>28</v>
      </c>
      <c r="DV15" s="67">
        <f t="shared" si="18"/>
        <v>29</v>
      </c>
      <c r="DW15" s="67">
        <f t="shared" si="18"/>
        <v>30</v>
      </c>
      <c r="DX15" s="68">
        <f t="shared" si="18"/>
        <v>31</v>
      </c>
    </row>
    <row r="16" spans="1:128" s="69" customFormat="1" ht="31" customHeight="1" x14ac:dyDescent="0.35">
      <c r="A16" s="59">
        <f>Investície!A16</f>
        <v>14</v>
      </c>
      <c r="B16" s="60" t="str">
        <f>Investície!B16</f>
        <v>MHTH, a.s. - závod Košice</v>
      </c>
      <c r="C16" s="60" t="str">
        <f>Investície!C16</f>
        <v>Napojenie sídliska Podhradová na SCZT</v>
      </c>
      <c r="D16" s="61">
        <f>INDEX(Data!$M:$M,MATCH('zmena cien tepla'!A16,Data!$A:$A,0))</f>
        <v>30</v>
      </c>
      <c r="E16" s="61">
        <f>INDEX(Data!$J:$J,MATCH('zmena cien tepla'!A16,Data!$A:$A,0))</f>
        <v>2027</v>
      </c>
      <c r="F16" s="63">
        <f>INDEX(Data!$Y:$Y,MATCH('zmena cien tepla'!A16,Data!$A:$A,0))</f>
        <v>0</v>
      </c>
      <c r="G16" s="62">
        <f t="shared" si="4"/>
        <v>0</v>
      </c>
      <c r="H16" s="62">
        <f t="shared" si="0"/>
        <v>0</v>
      </c>
      <c r="I16" s="62">
        <f t="shared" si="0"/>
        <v>0</v>
      </c>
      <c r="J16" s="62">
        <f t="shared" si="0"/>
        <v>0</v>
      </c>
      <c r="K16" s="62">
        <f t="shared" si="0"/>
        <v>0</v>
      </c>
      <c r="L16" s="62">
        <f t="shared" si="0"/>
        <v>0</v>
      </c>
      <c r="M16" s="62">
        <f t="shared" si="0"/>
        <v>0</v>
      </c>
      <c r="N16" s="62">
        <f t="shared" si="0"/>
        <v>0</v>
      </c>
      <c r="O16" s="62">
        <f t="shared" si="0"/>
        <v>0</v>
      </c>
      <c r="P16" s="62">
        <f t="shared" si="0"/>
        <v>0</v>
      </c>
      <c r="Q16" s="62">
        <f t="shared" si="0"/>
        <v>0</v>
      </c>
      <c r="R16" s="62">
        <f t="shared" si="0"/>
        <v>0</v>
      </c>
      <c r="S16" s="62">
        <f t="shared" si="0"/>
        <v>0</v>
      </c>
      <c r="T16" s="62">
        <f t="shared" si="0"/>
        <v>0</v>
      </c>
      <c r="U16" s="62">
        <f t="shared" si="0"/>
        <v>0</v>
      </c>
      <c r="V16" s="62">
        <f t="shared" si="0"/>
        <v>0</v>
      </c>
      <c r="W16" s="62">
        <f t="shared" si="0"/>
        <v>0</v>
      </c>
      <c r="X16" s="62">
        <f t="shared" si="1"/>
        <v>0</v>
      </c>
      <c r="Y16" s="62">
        <f t="shared" si="1"/>
        <v>0</v>
      </c>
      <c r="Z16" s="62">
        <f t="shared" si="1"/>
        <v>0</v>
      </c>
      <c r="AA16" s="62">
        <f t="shared" si="1"/>
        <v>0</v>
      </c>
      <c r="AB16" s="62">
        <f t="shared" si="1"/>
        <v>0</v>
      </c>
      <c r="AC16" s="62">
        <f t="shared" si="1"/>
        <v>0</v>
      </c>
      <c r="AD16" s="62">
        <f t="shared" si="1"/>
        <v>0</v>
      </c>
      <c r="AE16" s="62">
        <f t="shared" si="1"/>
        <v>0</v>
      </c>
      <c r="AF16" s="62">
        <f t="shared" si="1"/>
        <v>0</v>
      </c>
      <c r="AG16" s="62">
        <f t="shared" si="1"/>
        <v>0</v>
      </c>
      <c r="AH16" s="62">
        <f t="shared" si="1"/>
        <v>0</v>
      </c>
      <c r="AI16" s="62">
        <f t="shared" si="1"/>
        <v>0</v>
      </c>
      <c r="AJ16" s="63">
        <f t="shared" si="1"/>
        <v>0</v>
      </c>
      <c r="AK16" s="62">
        <f t="shared" si="5"/>
        <v>0</v>
      </c>
      <c r="AL16" s="62">
        <f>SUM($G16:H16)</f>
        <v>0</v>
      </c>
      <c r="AM16" s="62">
        <f>SUM($G16:I16)</f>
        <v>0</v>
      </c>
      <c r="AN16" s="62">
        <f>SUM($G16:J16)</f>
        <v>0</v>
      </c>
      <c r="AO16" s="62">
        <f>SUM($G16:K16)</f>
        <v>0</v>
      </c>
      <c r="AP16" s="62">
        <f>SUM($G16:L16)</f>
        <v>0</v>
      </c>
      <c r="AQ16" s="62">
        <f>SUM($G16:M16)</f>
        <v>0</v>
      </c>
      <c r="AR16" s="62">
        <f>SUM($G16:N16)</f>
        <v>0</v>
      </c>
      <c r="AS16" s="62">
        <f>SUM($G16:O16)</f>
        <v>0</v>
      </c>
      <c r="AT16" s="62">
        <f>SUM($G16:P16)</f>
        <v>0</v>
      </c>
      <c r="AU16" s="62">
        <f>SUM($G16:Q16)</f>
        <v>0</v>
      </c>
      <c r="AV16" s="62">
        <f>SUM($G16:R16)</f>
        <v>0</v>
      </c>
      <c r="AW16" s="62">
        <f>SUM($G16:S16)</f>
        <v>0</v>
      </c>
      <c r="AX16" s="62">
        <f>SUM($G16:T16)</f>
        <v>0</v>
      </c>
      <c r="AY16" s="62">
        <f>SUM($G16:U16)</f>
        <v>0</v>
      </c>
      <c r="AZ16" s="62">
        <f>SUM($G16:V16)</f>
        <v>0</v>
      </c>
      <c r="BA16" s="62">
        <f>SUM($G16:W16)</f>
        <v>0</v>
      </c>
      <c r="BB16" s="62">
        <f>SUM($G16:X16)</f>
        <v>0</v>
      </c>
      <c r="BC16" s="62">
        <f>SUM($G16:Y16)</f>
        <v>0</v>
      </c>
      <c r="BD16" s="62">
        <f>SUM($G16:Z16)</f>
        <v>0</v>
      </c>
      <c r="BE16" s="62">
        <f>SUM($G16:AA16)</f>
        <v>0</v>
      </c>
      <c r="BF16" s="62">
        <f>SUM($G16:AB16)</f>
        <v>0</v>
      </c>
      <c r="BG16" s="62">
        <f>SUM($G16:AC16)</f>
        <v>0</v>
      </c>
      <c r="BH16" s="62">
        <f>SUM($G16:AD16)</f>
        <v>0</v>
      </c>
      <c r="BI16" s="62">
        <f>SUM($G16:AE16)</f>
        <v>0</v>
      </c>
      <c r="BJ16" s="62">
        <f>SUM($G16:AF16)</f>
        <v>0</v>
      </c>
      <c r="BK16" s="62">
        <f>SUM($G16:AG16)</f>
        <v>0</v>
      </c>
      <c r="BL16" s="62">
        <f>SUM($G16:AH16)</f>
        <v>0</v>
      </c>
      <c r="BM16" s="62">
        <f>SUM($G16:AI16)</f>
        <v>0</v>
      </c>
      <c r="BN16" s="63">
        <f>SUM($G16:AJ16)</f>
        <v>0</v>
      </c>
      <c r="BO16" s="65">
        <f>IF(CU16=0,0,G16/(1+Vychodiská!$C$178)^'zmena cien tepla'!CU16)</f>
        <v>0</v>
      </c>
      <c r="BP16" s="62">
        <f>IF(CV16=0,0,H16/(1+Vychodiská!$C$178)^'zmena cien tepla'!CV16)</f>
        <v>0</v>
      </c>
      <c r="BQ16" s="62">
        <f>IF(CW16=0,0,I16/(1+Vychodiská!$C$178)^'zmena cien tepla'!CW16)</f>
        <v>0</v>
      </c>
      <c r="BR16" s="62">
        <f>IF(CX16=0,0,J16/(1+Vychodiská!$C$178)^'zmena cien tepla'!CX16)</f>
        <v>0</v>
      </c>
      <c r="BS16" s="62">
        <f>IF(CY16=0,0,K16/(1+Vychodiská!$C$178)^'zmena cien tepla'!CY16)</f>
        <v>0</v>
      </c>
      <c r="BT16" s="62">
        <f>IF(CZ16=0,0,L16/(1+Vychodiská!$C$178)^'zmena cien tepla'!CZ16)</f>
        <v>0</v>
      </c>
      <c r="BU16" s="62">
        <f>IF(DA16=0,0,M16/(1+Vychodiská!$C$178)^'zmena cien tepla'!DA16)</f>
        <v>0</v>
      </c>
      <c r="BV16" s="62">
        <f>IF(DB16=0,0,N16/(1+Vychodiská!$C$178)^'zmena cien tepla'!DB16)</f>
        <v>0</v>
      </c>
      <c r="BW16" s="62">
        <f>IF(DC16=0,0,O16/(1+Vychodiská!$C$178)^'zmena cien tepla'!DC16)</f>
        <v>0</v>
      </c>
      <c r="BX16" s="62">
        <f>IF(DD16=0,0,P16/(1+Vychodiská!$C$178)^'zmena cien tepla'!DD16)</f>
        <v>0</v>
      </c>
      <c r="BY16" s="62">
        <f>IF(DE16=0,0,Q16/(1+Vychodiská!$C$178)^'zmena cien tepla'!DE16)</f>
        <v>0</v>
      </c>
      <c r="BZ16" s="62">
        <f>IF(DF16=0,0,R16/(1+Vychodiská!$C$178)^'zmena cien tepla'!DF16)</f>
        <v>0</v>
      </c>
      <c r="CA16" s="62">
        <f>IF(DG16=0,0,S16/(1+Vychodiská!$C$178)^'zmena cien tepla'!DG16)</f>
        <v>0</v>
      </c>
      <c r="CB16" s="62">
        <f>IF(DH16=0,0,T16/(1+Vychodiská!$C$178)^'zmena cien tepla'!DH16)</f>
        <v>0</v>
      </c>
      <c r="CC16" s="62">
        <f>IF(DI16=0,0,U16/(1+Vychodiská!$C$178)^'zmena cien tepla'!DI16)</f>
        <v>0</v>
      </c>
      <c r="CD16" s="62">
        <f>IF(DJ16=0,0,V16/(1+Vychodiská!$C$178)^'zmena cien tepla'!DJ16)</f>
        <v>0</v>
      </c>
      <c r="CE16" s="62">
        <f>IF(DK16=0,0,W16/(1+Vychodiská!$C$178)^'zmena cien tepla'!DK16)</f>
        <v>0</v>
      </c>
      <c r="CF16" s="62">
        <f>IF(DL16=0,0,X16/(1+Vychodiská!$C$178)^'zmena cien tepla'!DL16)</f>
        <v>0</v>
      </c>
      <c r="CG16" s="62">
        <f>IF(DM16=0,0,Y16/(1+Vychodiská!$C$178)^'zmena cien tepla'!DM16)</f>
        <v>0</v>
      </c>
      <c r="CH16" s="62">
        <f>IF(DN16=0,0,Z16/(1+Vychodiská!$C$178)^'zmena cien tepla'!DN16)</f>
        <v>0</v>
      </c>
      <c r="CI16" s="62">
        <f>IF(DO16=0,0,AA16/(1+Vychodiská!$C$178)^'zmena cien tepla'!DO16)</f>
        <v>0</v>
      </c>
      <c r="CJ16" s="62">
        <f>IF(DP16=0,0,AB16/(1+Vychodiská!$C$178)^'zmena cien tepla'!DP16)</f>
        <v>0</v>
      </c>
      <c r="CK16" s="62">
        <f>IF(DQ16=0,0,AC16/(1+Vychodiská!$C$178)^'zmena cien tepla'!DQ16)</f>
        <v>0</v>
      </c>
      <c r="CL16" s="62">
        <f>IF(DR16=0,0,AD16/(1+Vychodiská!$C$178)^'zmena cien tepla'!DR16)</f>
        <v>0</v>
      </c>
      <c r="CM16" s="62">
        <f>IF(DS16=0,0,AE16/(1+Vychodiská!$C$178)^'zmena cien tepla'!DS16)</f>
        <v>0</v>
      </c>
      <c r="CN16" s="62">
        <f>IF(DT16=0,0,AF16/(1+Vychodiská!$C$178)^'zmena cien tepla'!DT16)</f>
        <v>0</v>
      </c>
      <c r="CO16" s="62">
        <f>IF(DU16=0,0,AG16/(1+Vychodiská!$C$178)^'zmena cien tepla'!DU16)</f>
        <v>0</v>
      </c>
      <c r="CP16" s="62">
        <f>IF(DV16=0,0,AH16/(1+Vychodiská!$C$178)^'zmena cien tepla'!DV16)</f>
        <v>0</v>
      </c>
      <c r="CQ16" s="62">
        <f>IF(DW16=0,0,AI16/(1+Vychodiská!$C$178)^'zmena cien tepla'!DW16)</f>
        <v>0</v>
      </c>
      <c r="CR16" s="63">
        <f>IF(DX16=0,0,AJ16/(1+Vychodiská!$C$178)^'zmena cien tepla'!DX16)</f>
        <v>0</v>
      </c>
      <c r="CS16" s="66">
        <f t="shared" si="7"/>
        <v>0</v>
      </c>
      <c r="CT16" s="62"/>
      <c r="CU16" s="67">
        <f t="shared" si="2"/>
        <v>2</v>
      </c>
      <c r="CV16" s="67">
        <f t="shared" ref="CV16:DX16" si="19">IF(CU16=0,0,IF(CV$2&gt;$D16,0,CU16+1))</f>
        <v>3</v>
      </c>
      <c r="CW16" s="67">
        <f t="shared" si="19"/>
        <v>4</v>
      </c>
      <c r="CX16" s="67">
        <f t="shared" si="19"/>
        <v>5</v>
      </c>
      <c r="CY16" s="67">
        <f t="shared" si="19"/>
        <v>6</v>
      </c>
      <c r="CZ16" s="67">
        <f t="shared" si="19"/>
        <v>7</v>
      </c>
      <c r="DA16" s="67">
        <f t="shared" si="19"/>
        <v>8</v>
      </c>
      <c r="DB16" s="67">
        <f t="shared" si="19"/>
        <v>9</v>
      </c>
      <c r="DC16" s="67">
        <f t="shared" si="19"/>
        <v>10</v>
      </c>
      <c r="DD16" s="67">
        <f t="shared" si="19"/>
        <v>11</v>
      </c>
      <c r="DE16" s="67">
        <f t="shared" si="19"/>
        <v>12</v>
      </c>
      <c r="DF16" s="67">
        <f t="shared" si="19"/>
        <v>13</v>
      </c>
      <c r="DG16" s="67">
        <f t="shared" si="19"/>
        <v>14</v>
      </c>
      <c r="DH16" s="67">
        <f t="shared" si="19"/>
        <v>15</v>
      </c>
      <c r="DI16" s="67">
        <f t="shared" si="19"/>
        <v>16</v>
      </c>
      <c r="DJ16" s="67">
        <f t="shared" si="19"/>
        <v>17</v>
      </c>
      <c r="DK16" s="67">
        <f t="shared" si="19"/>
        <v>18</v>
      </c>
      <c r="DL16" s="67">
        <f t="shared" si="19"/>
        <v>19</v>
      </c>
      <c r="DM16" s="67">
        <f t="shared" si="19"/>
        <v>20</v>
      </c>
      <c r="DN16" s="67">
        <f t="shared" si="19"/>
        <v>21</v>
      </c>
      <c r="DO16" s="67">
        <f t="shared" si="19"/>
        <v>22</v>
      </c>
      <c r="DP16" s="67">
        <f t="shared" si="19"/>
        <v>23</v>
      </c>
      <c r="DQ16" s="67">
        <f t="shared" si="19"/>
        <v>24</v>
      </c>
      <c r="DR16" s="67">
        <f t="shared" si="19"/>
        <v>25</v>
      </c>
      <c r="DS16" s="67">
        <f t="shared" si="19"/>
        <v>26</v>
      </c>
      <c r="DT16" s="67">
        <f t="shared" si="19"/>
        <v>27</v>
      </c>
      <c r="DU16" s="67">
        <f t="shared" si="19"/>
        <v>28</v>
      </c>
      <c r="DV16" s="67">
        <f t="shared" si="19"/>
        <v>29</v>
      </c>
      <c r="DW16" s="67">
        <f t="shared" si="19"/>
        <v>30</v>
      </c>
      <c r="DX16" s="68">
        <f t="shared" si="19"/>
        <v>31</v>
      </c>
    </row>
    <row r="17" spans="1:128" s="69" customFormat="1" ht="31" customHeight="1" x14ac:dyDescent="0.35">
      <c r="A17" s="59">
        <f>Investície!A17</f>
        <v>15</v>
      </c>
      <c r="B17" s="60" t="str">
        <f>Investície!B17</f>
        <v>MHTH, a.s. - závod Košice</v>
      </c>
      <c r="C17" s="60" t="str">
        <f>Investície!C17</f>
        <v>Zosieťovanie SCZT - Prepojenie sídliska Mier a Ťahanovce</v>
      </c>
      <c r="D17" s="61">
        <f>INDEX(Data!$M:$M,MATCH('zmena cien tepla'!A17,Data!$A:$A,0))</f>
        <v>30</v>
      </c>
      <c r="E17" s="61">
        <f>INDEX(Data!$J:$J,MATCH('zmena cien tepla'!A17,Data!$A:$A,0))</f>
        <v>2028</v>
      </c>
      <c r="F17" s="63">
        <f>INDEX(Data!$Y:$Y,MATCH('zmena cien tepla'!A17,Data!$A:$A,0))</f>
        <v>0</v>
      </c>
      <c r="G17" s="62">
        <f t="shared" si="4"/>
        <v>0</v>
      </c>
      <c r="H17" s="62">
        <f t="shared" si="0"/>
        <v>0</v>
      </c>
      <c r="I17" s="62">
        <f t="shared" si="0"/>
        <v>0</v>
      </c>
      <c r="J17" s="62">
        <f t="shared" si="0"/>
        <v>0</v>
      </c>
      <c r="K17" s="62">
        <f t="shared" si="0"/>
        <v>0</v>
      </c>
      <c r="L17" s="62">
        <f t="shared" si="0"/>
        <v>0</v>
      </c>
      <c r="M17" s="62">
        <f t="shared" si="0"/>
        <v>0</v>
      </c>
      <c r="N17" s="62">
        <f t="shared" si="0"/>
        <v>0</v>
      </c>
      <c r="O17" s="62">
        <f t="shared" si="0"/>
        <v>0</v>
      </c>
      <c r="P17" s="62">
        <f t="shared" si="0"/>
        <v>0</v>
      </c>
      <c r="Q17" s="62">
        <f t="shared" si="0"/>
        <v>0</v>
      </c>
      <c r="R17" s="62">
        <f t="shared" si="0"/>
        <v>0</v>
      </c>
      <c r="S17" s="62">
        <f t="shared" si="0"/>
        <v>0</v>
      </c>
      <c r="T17" s="62">
        <f t="shared" si="0"/>
        <v>0</v>
      </c>
      <c r="U17" s="62">
        <f t="shared" si="0"/>
        <v>0</v>
      </c>
      <c r="V17" s="62">
        <f t="shared" si="0"/>
        <v>0</v>
      </c>
      <c r="W17" s="62">
        <f t="shared" si="0"/>
        <v>0</v>
      </c>
      <c r="X17" s="62">
        <f t="shared" si="1"/>
        <v>0</v>
      </c>
      <c r="Y17" s="62">
        <f t="shared" si="1"/>
        <v>0</v>
      </c>
      <c r="Z17" s="62">
        <f t="shared" si="1"/>
        <v>0</v>
      </c>
      <c r="AA17" s="62">
        <f t="shared" si="1"/>
        <v>0</v>
      </c>
      <c r="AB17" s="62">
        <f t="shared" si="1"/>
        <v>0</v>
      </c>
      <c r="AC17" s="62">
        <f t="shared" si="1"/>
        <v>0</v>
      </c>
      <c r="AD17" s="62">
        <f t="shared" si="1"/>
        <v>0</v>
      </c>
      <c r="AE17" s="62">
        <f t="shared" si="1"/>
        <v>0</v>
      </c>
      <c r="AF17" s="62">
        <f t="shared" si="1"/>
        <v>0</v>
      </c>
      <c r="AG17" s="62">
        <f t="shared" si="1"/>
        <v>0</v>
      </c>
      <c r="AH17" s="62">
        <f t="shared" si="1"/>
        <v>0</v>
      </c>
      <c r="AI17" s="62">
        <f t="shared" si="1"/>
        <v>0</v>
      </c>
      <c r="AJ17" s="63">
        <f t="shared" si="1"/>
        <v>0</v>
      </c>
      <c r="AK17" s="62">
        <f t="shared" si="5"/>
        <v>0</v>
      </c>
      <c r="AL17" s="62">
        <f>SUM($G17:H17)</f>
        <v>0</v>
      </c>
      <c r="AM17" s="62">
        <f>SUM($G17:I17)</f>
        <v>0</v>
      </c>
      <c r="AN17" s="62">
        <f>SUM($G17:J17)</f>
        <v>0</v>
      </c>
      <c r="AO17" s="62">
        <f>SUM($G17:K17)</f>
        <v>0</v>
      </c>
      <c r="AP17" s="62">
        <f>SUM($G17:L17)</f>
        <v>0</v>
      </c>
      <c r="AQ17" s="62">
        <f>SUM($G17:M17)</f>
        <v>0</v>
      </c>
      <c r="AR17" s="62">
        <f>SUM($G17:N17)</f>
        <v>0</v>
      </c>
      <c r="AS17" s="62">
        <f>SUM($G17:O17)</f>
        <v>0</v>
      </c>
      <c r="AT17" s="62">
        <f>SUM($G17:P17)</f>
        <v>0</v>
      </c>
      <c r="AU17" s="62">
        <f>SUM($G17:Q17)</f>
        <v>0</v>
      </c>
      <c r="AV17" s="62">
        <f>SUM($G17:R17)</f>
        <v>0</v>
      </c>
      <c r="AW17" s="62">
        <f>SUM($G17:S17)</f>
        <v>0</v>
      </c>
      <c r="AX17" s="62">
        <f>SUM($G17:T17)</f>
        <v>0</v>
      </c>
      <c r="AY17" s="62">
        <f>SUM($G17:U17)</f>
        <v>0</v>
      </c>
      <c r="AZ17" s="62">
        <f>SUM($G17:V17)</f>
        <v>0</v>
      </c>
      <c r="BA17" s="62">
        <f>SUM($G17:W17)</f>
        <v>0</v>
      </c>
      <c r="BB17" s="62">
        <f>SUM($G17:X17)</f>
        <v>0</v>
      </c>
      <c r="BC17" s="62">
        <f>SUM($G17:Y17)</f>
        <v>0</v>
      </c>
      <c r="BD17" s="62">
        <f>SUM($G17:Z17)</f>
        <v>0</v>
      </c>
      <c r="BE17" s="62">
        <f>SUM($G17:AA17)</f>
        <v>0</v>
      </c>
      <c r="BF17" s="62">
        <f>SUM($G17:AB17)</f>
        <v>0</v>
      </c>
      <c r="BG17" s="62">
        <f>SUM($G17:AC17)</f>
        <v>0</v>
      </c>
      <c r="BH17" s="62">
        <f>SUM($G17:AD17)</f>
        <v>0</v>
      </c>
      <c r="BI17" s="62">
        <f>SUM($G17:AE17)</f>
        <v>0</v>
      </c>
      <c r="BJ17" s="62">
        <f>SUM($G17:AF17)</f>
        <v>0</v>
      </c>
      <c r="BK17" s="62">
        <f>SUM($G17:AG17)</f>
        <v>0</v>
      </c>
      <c r="BL17" s="62">
        <f>SUM($G17:AH17)</f>
        <v>0</v>
      </c>
      <c r="BM17" s="62">
        <f>SUM($G17:AI17)</f>
        <v>0</v>
      </c>
      <c r="BN17" s="63">
        <f>SUM($G17:AJ17)</f>
        <v>0</v>
      </c>
      <c r="BO17" s="65">
        <f>IF(CU17=0,0,G17/(1+Vychodiská!$C$178)^'zmena cien tepla'!CU17)</f>
        <v>0</v>
      </c>
      <c r="BP17" s="62">
        <f>IF(CV17=0,0,H17/(1+Vychodiská!$C$178)^'zmena cien tepla'!CV17)</f>
        <v>0</v>
      </c>
      <c r="BQ17" s="62">
        <f>IF(CW17=0,0,I17/(1+Vychodiská!$C$178)^'zmena cien tepla'!CW17)</f>
        <v>0</v>
      </c>
      <c r="BR17" s="62">
        <f>IF(CX17=0,0,J17/(1+Vychodiská!$C$178)^'zmena cien tepla'!CX17)</f>
        <v>0</v>
      </c>
      <c r="BS17" s="62">
        <f>IF(CY17=0,0,K17/(1+Vychodiská!$C$178)^'zmena cien tepla'!CY17)</f>
        <v>0</v>
      </c>
      <c r="BT17" s="62">
        <f>IF(CZ17=0,0,L17/(1+Vychodiská!$C$178)^'zmena cien tepla'!CZ17)</f>
        <v>0</v>
      </c>
      <c r="BU17" s="62">
        <f>IF(DA17=0,0,M17/(1+Vychodiská!$C$178)^'zmena cien tepla'!DA17)</f>
        <v>0</v>
      </c>
      <c r="BV17" s="62">
        <f>IF(DB17=0,0,N17/(1+Vychodiská!$C$178)^'zmena cien tepla'!DB17)</f>
        <v>0</v>
      </c>
      <c r="BW17" s="62">
        <f>IF(DC17=0,0,O17/(1+Vychodiská!$C$178)^'zmena cien tepla'!DC17)</f>
        <v>0</v>
      </c>
      <c r="BX17" s="62">
        <f>IF(DD17=0,0,P17/(1+Vychodiská!$C$178)^'zmena cien tepla'!DD17)</f>
        <v>0</v>
      </c>
      <c r="BY17" s="62">
        <f>IF(DE17=0,0,Q17/(1+Vychodiská!$C$178)^'zmena cien tepla'!DE17)</f>
        <v>0</v>
      </c>
      <c r="BZ17" s="62">
        <f>IF(DF17=0,0,R17/(1+Vychodiská!$C$178)^'zmena cien tepla'!DF17)</f>
        <v>0</v>
      </c>
      <c r="CA17" s="62">
        <f>IF(DG17=0,0,S17/(1+Vychodiská!$C$178)^'zmena cien tepla'!DG17)</f>
        <v>0</v>
      </c>
      <c r="CB17" s="62">
        <f>IF(DH17=0,0,T17/(1+Vychodiská!$C$178)^'zmena cien tepla'!DH17)</f>
        <v>0</v>
      </c>
      <c r="CC17" s="62">
        <f>IF(DI17=0,0,U17/(1+Vychodiská!$C$178)^'zmena cien tepla'!DI17)</f>
        <v>0</v>
      </c>
      <c r="CD17" s="62">
        <f>IF(DJ17=0,0,V17/(1+Vychodiská!$C$178)^'zmena cien tepla'!DJ17)</f>
        <v>0</v>
      </c>
      <c r="CE17" s="62">
        <f>IF(DK17=0,0,W17/(1+Vychodiská!$C$178)^'zmena cien tepla'!DK17)</f>
        <v>0</v>
      </c>
      <c r="CF17" s="62">
        <f>IF(DL17=0,0,X17/(1+Vychodiská!$C$178)^'zmena cien tepla'!DL17)</f>
        <v>0</v>
      </c>
      <c r="CG17" s="62">
        <f>IF(DM17=0,0,Y17/(1+Vychodiská!$C$178)^'zmena cien tepla'!DM17)</f>
        <v>0</v>
      </c>
      <c r="CH17" s="62">
        <f>IF(DN17=0,0,Z17/(1+Vychodiská!$C$178)^'zmena cien tepla'!DN17)</f>
        <v>0</v>
      </c>
      <c r="CI17" s="62">
        <f>IF(DO17=0,0,AA17/(1+Vychodiská!$C$178)^'zmena cien tepla'!DO17)</f>
        <v>0</v>
      </c>
      <c r="CJ17" s="62">
        <f>IF(DP17=0,0,AB17/(1+Vychodiská!$C$178)^'zmena cien tepla'!DP17)</f>
        <v>0</v>
      </c>
      <c r="CK17" s="62">
        <f>IF(DQ17=0,0,AC17/(1+Vychodiská!$C$178)^'zmena cien tepla'!DQ17)</f>
        <v>0</v>
      </c>
      <c r="CL17" s="62">
        <f>IF(DR17=0,0,AD17/(1+Vychodiská!$C$178)^'zmena cien tepla'!DR17)</f>
        <v>0</v>
      </c>
      <c r="CM17" s="62">
        <f>IF(DS17=0,0,AE17/(1+Vychodiská!$C$178)^'zmena cien tepla'!DS17)</f>
        <v>0</v>
      </c>
      <c r="CN17" s="62">
        <f>IF(DT17=0,0,AF17/(1+Vychodiská!$C$178)^'zmena cien tepla'!DT17)</f>
        <v>0</v>
      </c>
      <c r="CO17" s="62">
        <f>IF(DU17=0,0,AG17/(1+Vychodiská!$C$178)^'zmena cien tepla'!DU17)</f>
        <v>0</v>
      </c>
      <c r="CP17" s="62">
        <f>IF(DV17=0,0,AH17/(1+Vychodiská!$C$178)^'zmena cien tepla'!DV17)</f>
        <v>0</v>
      </c>
      <c r="CQ17" s="62">
        <f>IF(DW17=0,0,AI17/(1+Vychodiská!$C$178)^'zmena cien tepla'!DW17)</f>
        <v>0</v>
      </c>
      <c r="CR17" s="63">
        <f>IF(DX17=0,0,AJ17/(1+Vychodiská!$C$178)^'zmena cien tepla'!DX17)</f>
        <v>0</v>
      </c>
      <c r="CS17" s="66">
        <f t="shared" si="7"/>
        <v>0</v>
      </c>
      <c r="CT17" s="62"/>
      <c r="CU17" s="67">
        <f t="shared" si="2"/>
        <v>2</v>
      </c>
      <c r="CV17" s="67">
        <f t="shared" ref="CV17:DX17" si="20">IF(CU17=0,0,IF(CV$2&gt;$D17,0,CU17+1))</f>
        <v>3</v>
      </c>
      <c r="CW17" s="67">
        <f t="shared" si="20"/>
        <v>4</v>
      </c>
      <c r="CX17" s="67">
        <f t="shared" si="20"/>
        <v>5</v>
      </c>
      <c r="CY17" s="67">
        <f t="shared" si="20"/>
        <v>6</v>
      </c>
      <c r="CZ17" s="67">
        <f t="shared" si="20"/>
        <v>7</v>
      </c>
      <c r="DA17" s="67">
        <f t="shared" si="20"/>
        <v>8</v>
      </c>
      <c r="DB17" s="67">
        <f t="shared" si="20"/>
        <v>9</v>
      </c>
      <c r="DC17" s="67">
        <f t="shared" si="20"/>
        <v>10</v>
      </c>
      <c r="DD17" s="67">
        <f t="shared" si="20"/>
        <v>11</v>
      </c>
      <c r="DE17" s="67">
        <f t="shared" si="20"/>
        <v>12</v>
      </c>
      <c r="DF17" s="67">
        <f t="shared" si="20"/>
        <v>13</v>
      </c>
      <c r="DG17" s="67">
        <f t="shared" si="20"/>
        <v>14</v>
      </c>
      <c r="DH17" s="67">
        <f t="shared" si="20"/>
        <v>15</v>
      </c>
      <c r="DI17" s="67">
        <f t="shared" si="20"/>
        <v>16</v>
      </c>
      <c r="DJ17" s="67">
        <f t="shared" si="20"/>
        <v>17</v>
      </c>
      <c r="DK17" s="67">
        <f t="shared" si="20"/>
        <v>18</v>
      </c>
      <c r="DL17" s="67">
        <f t="shared" si="20"/>
        <v>19</v>
      </c>
      <c r="DM17" s="67">
        <f t="shared" si="20"/>
        <v>20</v>
      </c>
      <c r="DN17" s="67">
        <f t="shared" si="20"/>
        <v>21</v>
      </c>
      <c r="DO17" s="67">
        <f t="shared" si="20"/>
        <v>22</v>
      </c>
      <c r="DP17" s="67">
        <f t="shared" si="20"/>
        <v>23</v>
      </c>
      <c r="DQ17" s="67">
        <f t="shared" si="20"/>
        <v>24</v>
      </c>
      <c r="DR17" s="67">
        <f t="shared" si="20"/>
        <v>25</v>
      </c>
      <c r="DS17" s="67">
        <f t="shared" si="20"/>
        <v>26</v>
      </c>
      <c r="DT17" s="67">
        <f t="shared" si="20"/>
        <v>27</v>
      </c>
      <c r="DU17" s="67">
        <f t="shared" si="20"/>
        <v>28</v>
      </c>
      <c r="DV17" s="67">
        <f t="shared" si="20"/>
        <v>29</v>
      </c>
      <c r="DW17" s="67">
        <f t="shared" si="20"/>
        <v>30</v>
      </c>
      <c r="DX17" s="68">
        <f t="shared" si="20"/>
        <v>31</v>
      </c>
    </row>
    <row r="18" spans="1:128" s="69" customFormat="1" ht="31" customHeight="1" x14ac:dyDescent="0.35">
      <c r="A18" s="59">
        <f>Investície!A18</f>
        <v>16</v>
      </c>
      <c r="B18" s="60" t="str">
        <f>Investície!B18</f>
        <v>MHTH, a.s. - závod Košice</v>
      </c>
      <c r="C18" s="60" t="str">
        <f>Investície!C18</f>
        <v>Rekonštrukcia turbíny TG2</v>
      </c>
      <c r="D18" s="61">
        <f>INDEX(Data!$M:$M,MATCH('zmena cien tepla'!A18,Data!$A:$A,0))</f>
        <v>12</v>
      </c>
      <c r="E18" s="61">
        <f>INDEX(Data!$J:$J,MATCH('zmena cien tepla'!A18,Data!$A:$A,0))</f>
        <v>2027</v>
      </c>
      <c r="F18" s="63">
        <f>INDEX(Data!$Y:$Y,MATCH('zmena cien tepla'!A18,Data!$A:$A,0))</f>
        <v>0</v>
      </c>
      <c r="G18" s="62">
        <f t="shared" si="4"/>
        <v>0</v>
      </c>
      <c r="H18" s="62">
        <f t="shared" si="0"/>
        <v>0</v>
      </c>
      <c r="I18" s="62">
        <f t="shared" si="0"/>
        <v>0</v>
      </c>
      <c r="J18" s="62">
        <f t="shared" si="0"/>
        <v>0</v>
      </c>
      <c r="K18" s="62">
        <f t="shared" si="0"/>
        <v>0</v>
      </c>
      <c r="L18" s="62">
        <f t="shared" si="0"/>
        <v>0</v>
      </c>
      <c r="M18" s="62">
        <f t="shared" si="0"/>
        <v>0</v>
      </c>
      <c r="N18" s="62">
        <f t="shared" si="0"/>
        <v>0</v>
      </c>
      <c r="O18" s="62">
        <f t="shared" si="0"/>
        <v>0</v>
      </c>
      <c r="P18" s="62">
        <f t="shared" si="0"/>
        <v>0</v>
      </c>
      <c r="Q18" s="62">
        <f t="shared" si="0"/>
        <v>0</v>
      </c>
      <c r="R18" s="62">
        <f t="shared" si="0"/>
        <v>0</v>
      </c>
      <c r="S18" s="62">
        <f t="shared" si="0"/>
        <v>0</v>
      </c>
      <c r="T18" s="62">
        <f t="shared" si="0"/>
        <v>0</v>
      </c>
      <c r="U18" s="62">
        <f t="shared" si="0"/>
        <v>0</v>
      </c>
      <c r="V18" s="62">
        <f t="shared" si="0"/>
        <v>0</v>
      </c>
      <c r="W18" s="62">
        <f t="shared" ref="W18:AJ33" si="21">$F18*-1</f>
        <v>0</v>
      </c>
      <c r="X18" s="62">
        <f t="shared" si="1"/>
        <v>0</v>
      </c>
      <c r="Y18" s="62">
        <f t="shared" si="1"/>
        <v>0</v>
      </c>
      <c r="Z18" s="62">
        <f t="shared" si="1"/>
        <v>0</v>
      </c>
      <c r="AA18" s="62">
        <f t="shared" si="1"/>
        <v>0</v>
      </c>
      <c r="AB18" s="62">
        <f t="shared" si="1"/>
        <v>0</v>
      </c>
      <c r="AC18" s="62">
        <f t="shared" si="1"/>
        <v>0</v>
      </c>
      <c r="AD18" s="62">
        <f t="shared" si="1"/>
        <v>0</v>
      </c>
      <c r="AE18" s="62">
        <f t="shared" si="1"/>
        <v>0</v>
      </c>
      <c r="AF18" s="62">
        <f t="shared" si="1"/>
        <v>0</v>
      </c>
      <c r="AG18" s="62">
        <f t="shared" si="1"/>
        <v>0</v>
      </c>
      <c r="AH18" s="62">
        <f t="shared" si="1"/>
        <v>0</v>
      </c>
      <c r="AI18" s="62">
        <f t="shared" si="1"/>
        <v>0</v>
      </c>
      <c r="AJ18" s="63">
        <f t="shared" si="1"/>
        <v>0</v>
      </c>
      <c r="AK18" s="62">
        <f t="shared" si="5"/>
        <v>0</v>
      </c>
      <c r="AL18" s="62">
        <f>SUM($G18:H18)</f>
        <v>0</v>
      </c>
      <c r="AM18" s="62">
        <f>SUM($G18:I18)</f>
        <v>0</v>
      </c>
      <c r="AN18" s="62">
        <f>SUM($G18:J18)</f>
        <v>0</v>
      </c>
      <c r="AO18" s="62">
        <f>SUM($G18:K18)</f>
        <v>0</v>
      </c>
      <c r="AP18" s="62">
        <f>SUM($G18:L18)</f>
        <v>0</v>
      </c>
      <c r="AQ18" s="62">
        <f>SUM($G18:M18)</f>
        <v>0</v>
      </c>
      <c r="AR18" s="62">
        <f>SUM($G18:N18)</f>
        <v>0</v>
      </c>
      <c r="AS18" s="62">
        <f>SUM($G18:O18)</f>
        <v>0</v>
      </c>
      <c r="AT18" s="62">
        <f>SUM($G18:P18)</f>
        <v>0</v>
      </c>
      <c r="AU18" s="62">
        <f>SUM($G18:Q18)</f>
        <v>0</v>
      </c>
      <c r="AV18" s="62">
        <f>SUM($G18:R18)</f>
        <v>0</v>
      </c>
      <c r="AW18" s="62">
        <f>SUM($G18:S18)</f>
        <v>0</v>
      </c>
      <c r="AX18" s="62">
        <f>SUM($G18:T18)</f>
        <v>0</v>
      </c>
      <c r="AY18" s="62">
        <f>SUM($G18:U18)</f>
        <v>0</v>
      </c>
      <c r="AZ18" s="62">
        <f>SUM($G18:V18)</f>
        <v>0</v>
      </c>
      <c r="BA18" s="62">
        <f>SUM($G18:W18)</f>
        <v>0</v>
      </c>
      <c r="BB18" s="62">
        <f>SUM($G18:X18)</f>
        <v>0</v>
      </c>
      <c r="BC18" s="62">
        <f>SUM($G18:Y18)</f>
        <v>0</v>
      </c>
      <c r="BD18" s="62">
        <f>SUM($G18:Z18)</f>
        <v>0</v>
      </c>
      <c r="BE18" s="62">
        <f>SUM($G18:AA18)</f>
        <v>0</v>
      </c>
      <c r="BF18" s="62">
        <f>SUM($G18:AB18)</f>
        <v>0</v>
      </c>
      <c r="BG18" s="62">
        <f>SUM($G18:AC18)</f>
        <v>0</v>
      </c>
      <c r="BH18" s="62">
        <f>SUM($G18:AD18)</f>
        <v>0</v>
      </c>
      <c r="BI18" s="62">
        <f>SUM($G18:AE18)</f>
        <v>0</v>
      </c>
      <c r="BJ18" s="62">
        <f>SUM($G18:AF18)</f>
        <v>0</v>
      </c>
      <c r="BK18" s="62">
        <f>SUM($G18:AG18)</f>
        <v>0</v>
      </c>
      <c r="BL18" s="62">
        <f>SUM($G18:AH18)</f>
        <v>0</v>
      </c>
      <c r="BM18" s="62">
        <f>SUM($G18:AI18)</f>
        <v>0</v>
      </c>
      <c r="BN18" s="63">
        <f>SUM($G18:AJ18)</f>
        <v>0</v>
      </c>
      <c r="BO18" s="65">
        <f>IF(CU18=0,0,G18/(1+Vychodiská!$C$178)^'zmena cien tepla'!CU18)</f>
        <v>0</v>
      </c>
      <c r="BP18" s="62">
        <f>IF(CV18=0,0,H18/(1+Vychodiská!$C$178)^'zmena cien tepla'!CV18)</f>
        <v>0</v>
      </c>
      <c r="BQ18" s="62">
        <f>IF(CW18=0,0,I18/(1+Vychodiská!$C$178)^'zmena cien tepla'!CW18)</f>
        <v>0</v>
      </c>
      <c r="BR18" s="62">
        <f>IF(CX18=0,0,J18/(1+Vychodiská!$C$178)^'zmena cien tepla'!CX18)</f>
        <v>0</v>
      </c>
      <c r="BS18" s="62">
        <f>IF(CY18=0,0,K18/(1+Vychodiská!$C$178)^'zmena cien tepla'!CY18)</f>
        <v>0</v>
      </c>
      <c r="BT18" s="62">
        <f>IF(CZ18=0,0,L18/(1+Vychodiská!$C$178)^'zmena cien tepla'!CZ18)</f>
        <v>0</v>
      </c>
      <c r="BU18" s="62">
        <f>IF(DA18=0,0,M18/(1+Vychodiská!$C$178)^'zmena cien tepla'!DA18)</f>
        <v>0</v>
      </c>
      <c r="BV18" s="62">
        <f>IF(DB18=0,0,N18/(1+Vychodiská!$C$178)^'zmena cien tepla'!DB18)</f>
        <v>0</v>
      </c>
      <c r="BW18" s="62">
        <f>IF(DC18=0,0,O18/(1+Vychodiská!$C$178)^'zmena cien tepla'!DC18)</f>
        <v>0</v>
      </c>
      <c r="BX18" s="62">
        <f>IF(DD18=0,0,P18/(1+Vychodiská!$C$178)^'zmena cien tepla'!DD18)</f>
        <v>0</v>
      </c>
      <c r="BY18" s="62">
        <f>IF(DE18=0,0,Q18/(1+Vychodiská!$C$178)^'zmena cien tepla'!DE18)</f>
        <v>0</v>
      </c>
      <c r="BZ18" s="62">
        <f>IF(DF18=0,0,R18/(1+Vychodiská!$C$178)^'zmena cien tepla'!DF18)</f>
        <v>0</v>
      </c>
      <c r="CA18" s="62">
        <f>IF(DG18=0,0,S18/(1+Vychodiská!$C$178)^'zmena cien tepla'!DG18)</f>
        <v>0</v>
      </c>
      <c r="CB18" s="62">
        <f>IF(DH18=0,0,T18/(1+Vychodiská!$C$178)^'zmena cien tepla'!DH18)</f>
        <v>0</v>
      </c>
      <c r="CC18" s="62">
        <f>IF(DI18=0,0,U18/(1+Vychodiská!$C$178)^'zmena cien tepla'!DI18)</f>
        <v>0</v>
      </c>
      <c r="CD18" s="62">
        <f>IF(DJ18=0,0,V18/(1+Vychodiská!$C$178)^'zmena cien tepla'!DJ18)</f>
        <v>0</v>
      </c>
      <c r="CE18" s="62">
        <f>IF(DK18=0,0,W18/(1+Vychodiská!$C$178)^'zmena cien tepla'!DK18)</f>
        <v>0</v>
      </c>
      <c r="CF18" s="62">
        <f>IF(DL18=0,0,X18/(1+Vychodiská!$C$178)^'zmena cien tepla'!DL18)</f>
        <v>0</v>
      </c>
      <c r="CG18" s="62">
        <f>IF(DM18=0,0,Y18/(1+Vychodiská!$C$178)^'zmena cien tepla'!DM18)</f>
        <v>0</v>
      </c>
      <c r="CH18" s="62">
        <f>IF(DN18=0,0,Z18/(1+Vychodiská!$C$178)^'zmena cien tepla'!DN18)</f>
        <v>0</v>
      </c>
      <c r="CI18" s="62">
        <f>IF(DO18=0,0,AA18/(1+Vychodiská!$C$178)^'zmena cien tepla'!DO18)</f>
        <v>0</v>
      </c>
      <c r="CJ18" s="62">
        <f>IF(DP18=0,0,AB18/(1+Vychodiská!$C$178)^'zmena cien tepla'!DP18)</f>
        <v>0</v>
      </c>
      <c r="CK18" s="62">
        <f>IF(DQ18=0,0,AC18/(1+Vychodiská!$C$178)^'zmena cien tepla'!DQ18)</f>
        <v>0</v>
      </c>
      <c r="CL18" s="62">
        <f>IF(DR18=0,0,AD18/(1+Vychodiská!$C$178)^'zmena cien tepla'!DR18)</f>
        <v>0</v>
      </c>
      <c r="CM18" s="62">
        <f>IF(DS18=0,0,AE18/(1+Vychodiská!$C$178)^'zmena cien tepla'!DS18)</f>
        <v>0</v>
      </c>
      <c r="CN18" s="62">
        <f>IF(DT18=0,0,AF18/(1+Vychodiská!$C$178)^'zmena cien tepla'!DT18)</f>
        <v>0</v>
      </c>
      <c r="CO18" s="62">
        <f>IF(DU18=0,0,AG18/(1+Vychodiská!$C$178)^'zmena cien tepla'!DU18)</f>
        <v>0</v>
      </c>
      <c r="CP18" s="62">
        <f>IF(DV18=0,0,AH18/(1+Vychodiská!$C$178)^'zmena cien tepla'!DV18)</f>
        <v>0</v>
      </c>
      <c r="CQ18" s="62">
        <f>IF(DW18=0,0,AI18/(1+Vychodiská!$C$178)^'zmena cien tepla'!DW18)</f>
        <v>0</v>
      </c>
      <c r="CR18" s="63">
        <f>IF(DX18=0,0,AJ18/(1+Vychodiská!$C$178)^'zmena cien tepla'!DX18)</f>
        <v>0</v>
      </c>
      <c r="CS18" s="66">
        <f t="shared" si="7"/>
        <v>0</v>
      </c>
      <c r="CT18" s="62"/>
      <c r="CU18" s="67">
        <f t="shared" si="2"/>
        <v>2</v>
      </c>
      <c r="CV18" s="67">
        <f t="shared" ref="CV18:DX18" si="22">IF(CU18=0,0,IF(CV$2&gt;$D18,0,CU18+1))</f>
        <v>3</v>
      </c>
      <c r="CW18" s="67">
        <f t="shared" si="22"/>
        <v>4</v>
      </c>
      <c r="CX18" s="67">
        <f t="shared" si="22"/>
        <v>5</v>
      </c>
      <c r="CY18" s="67">
        <f t="shared" si="22"/>
        <v>6</v>
      </c>
      <c r="CZ18" s="67">
        <f t="shared" si="22"/>
        <v>7</v>
      </c>
      <c r="DA18" s="67">
        <f t="shared" si="22"/>
        <v>8</v>
      </c>
      <c r="DB18" s="67">
        <f t="shared" si="22"/>
        <v>9</v>
      </c>
      <c r="DC18" s="67">
        <f t="shared" si="22"/>
        <v>10</v>
      </c>
      <c r="DD18" s="67">
        <f t="shared" si="22"/>
        <v>11</v>
      </c>
      <c r="DE18" s="67">
        <f t="shared" si="22"/>
        <v>12</v>
      </c>
      <c r="DF18" s="67">
        <f t="shared" si="22"/>
        <v>13</v>
      </c>
      <c r="DG18" s="67">
        <f t="shared" si="22"/>
        <v>0</v>
      </c>
      <c r="DH18" s="67">
        <f t="shared" si="22"/>
        <v>0</v>
      </c>
      <c r="DI18" s="67">
        <f t="shared" si="22"/>
        <v>0</v>
      </c>
      <c r="DJ18" s="67">
        <f t="shared" si="22"/>
        <v>0</v>
      </c>
      <c r="DK18" s="67">
        <f t="shared" si="22"/>
        <v>0</v>
      </c>
      <c r="DL18" s="67">
        <f t="shared" si="22"/>
        <v>0</v>
      </c>
      <c r="DM18" s="67">
        <f t="shared" si="22"/>
        <v>0</v>
      </c>
      <c r="DN18" s="67">
        <f t="shared" si="22"/>
        <v>0</v>
      </c>
      <c r="DO18" s="67">
        <f t="shared" si="22"/>
        <v>0</v>
      </c>
      <c r="DP18" s="67">
        <f t="shared" si="22"/>
        <v>0</v>
      </c>
      <c r="DQ18" s="67">
        <f t="shared" si="22"/>
        <v>0</v>
      </c>
      <c r="DR18" s="67">
        <f t="shared" si="22"/>
        <v>0</v>
      </c>
      <c r="DS18" s="67">
        <f t="shared" si="22"/>
        <v>0</v>
      </c>
      <c r="DT18" s="67">
        <f t="shared" si="22"/>
        <v>0</v>
      </c>
      <c r="DU18" s="67">
        <f t="shared" si="22"/>
        <v>0</v>
      </c>
      <c r="DV18" s="67">
        <f t="shared" si="22"/>
        <v>0</v>
      </c>
      <c r="DW18" s="67">
        <f t="shared" si="22"/>
        <v>0</v>
      </c>
      <c r="DX18" s="68">
        <f t="shared" si="22"/>
        <v>0</v>
      </c>
    </row>
    <row r="19" spans="1:128" s="69" customFormat="1" ht="31" customHeight="1" x14ac:dyDescent="0.35">
      <c r="A19" s="59">
        <f>Investície!A19</f>
        <v>17</v>
      </c>
      <c r="B19" s="60" t="str">
        <f>Investície!B19</f>
        <v>MHTH, a.s. - závod Košice</v>
      </c>
      <c r="C19" s="60" t="str">
        <f>Investície!C19</f>
        <v>Zosieťovanie SCZT - Prepojenie sídliska KVP a Terasa</v>
      </c>
      <c r="D19" s="61">
        <f>INDEX(Data!$M:$M,MATCH('zmena cien tepla'!A19,Data!$A:$A,0))</f>
        <v>30</v>
      </c>
      <c r="E19" s="61">
        <f>INDEX(Data!$J:$J,MATCH('zmena cien tepla'!A19,Data!$A:$A,0))</f>
        <v>2028</v>
      </c>
      <c r="F19" s="63">
        <f>INDEX(Data!$Y:$Y,MATCH('zmena cien tepla'!A19,Data!$A:$A,0))</f>
        <v>0</v>
      </c>
      <c r="G19" s="62">
        <f t="shared" si="4"/>
        <v>0</v>
      </c>
      <c r="H19" s="62">
        <f t="shared" si="4"/>
        <v>0</v>
      </c>
      <c r="I19" s="62">
        <f t="shared" si="4"/>
        <v>0</v>
      </c>
      <c r="J19" s="62">
        <f t="shared" si="4"/>
        <v>0</v>
      </c>
      <c r="K19" s="62">
        <f t="shared" si="4"/>
        <v>0</v>
      </c>
      <c r="L19" s="62">
        <f t="shared" si="4"/>
        <v>0</v>
      </c>
      <c r="M19" s="62">
        <f t="shared" si="4"/>
        <v>0</v>
      </c>
      <c r="N19" s="62">
        <f t="shared" si="4"/>
        <v>0</v>
      </c>
      <c r="O19" s="62">
        <f t="shared" si="4"/>
        <v>0</v>
      </c>
      <c r="P19" s="62">
        <f t="shared" si="4"/>
        <v>0</v>
      </c>
      <c r="Q19" s="62">
        <f t="shared" si="4"/>
        <v>0</v>
      </c>
      <c r="R19" s="62">
        <f t="shared" si="4"/>
        <v>0</v>
      </c>
      <c r="S19" s="62">
        <f t="shared" si="4"/>
        <v>0</v>
      </c>
      <c r="T19" s="62">
        <f t="shared" si="4"/>
        <v>0</v>
      </c>
      <c r="U19" s="62">
        <f t="shared" si="4"/>
        <v>0</v>
      </c>
      <c r="V19" s="62">
        <f t="shared" si="4"/>
        <v>0</v>
      </c>
      <c r="W19" s="62">
        <f t="shared" si="21"/>
        <v>0</v>
      </c>
      <c r="X19" s="62">
        <f t="shared" si="21"/>
        <v>0</v>
      </c>
      <c r="Y19" s="62">
        <f t="shared" si="21"/>
        <v>0</v>
      </c>
      <c r="Z19" s="62">
        <f t="shared" si="21"/>
        <v>0</v>
      </c>
      <c r="AA19" s="62">
        <f t="shared" si="21"/>
        <v>0</v>
      </c>
      <c r="AB19" s="62">
        <f t="shared" si="21"/>
        <v>0</v>
      </c>
      <c r="AC19" s="62">
        <f t="shared" si="21"/>
        <v>0</v>
      </c>
      <c r="AD19" s="62">
        <f t="shared" si="21"/>
        <v>0</v>
      </c>
      <c r="AE19" s="62">
        <f t="shared" si="21"/>
        <v>0</v>
      </c>
      <c r="AF19" s="62">
        <f t="shared" si="21"/>
        <v>0</v>
      </c>
      <c r="AG19" s="62">
        <f t="shared" si="21"/>
        <v>0</v>
      </c>
      <c r="AH19" s="62">
        <f t="shared" si="21"/>
        <v>0</v>
      </c>
      <c r="AI19" s="62">
        <f t="shared" si="21"/>
        <v>0</v>
      </c>
      <c r="AJ19" s="63">
        <f t="shared" si="21"/>
        <v>0</v>
      </c>
      <c r="AK19" s="62">
        <f t="shared" si="5"/>
        <v>0</v>
      </c>
      <c r="AL19" s="62">
        <f>SUM($G19:H19)</f>
        <v>0</v>
      </c>
      <c r="AM19" s="62">
        <f>SUM($G19:I19)</f>
        <v>0</v>
      </c>
      <c r="AN19" s="62">
        <f>SUM($G19:J19)</f>
        <v>0</v>
      </c>
      <c r="AO19" s="62">
        <f>SUM($G19:K19)</f>
        <v>0</v>
      </c>
      <c r="AP19" s="62">
        <f>SUM($G19:L19)</f>
        <v>0</v>
      </c>
      <c r="AQ19" s="62">
        <f>SUM($G19:M19)</f>
        <v>0</v>
      </c>
      <c r="AR19" s="62">
        <f>SUM($G19:N19)</f>
        <v>0</v>
      </c>
      <c r="AS19" s="62">
        <f>SUM($G19:O19)</f>
        <v>0</v>
      </c>
      <c r="AT19" s="62">
        <f>SUM($G19:P19)</f>
        <v>0</v>
      </c>
      <c r="AU19" s="62">
        <f>SUM($G19:Q19)</f>
        <v>0</v>
      </c>
      <c r="AV19" s="62">
        <f>SUM($G19:R19)</f>
        <v>0</v>
      </c>
      <c r="AW19" s="62">
        <f>SUM($G19:S19)</f>
        <v>0</v>
      </c>
      <c r="AX19" s="62">
        <f>SUM($G19:T19)</f>
        <v>0</v>
      </c>
      <c r="AY19" s="62">
        <f>SUM($G19:U19)</f>
        <v>0</v>
      </c>
      <c r="AZ19" s="62">
        <f>SUM($G19:V19)</f>
        <v>0</v>
      </c>
      <c r="BA19" s="62">
        <f>SUM($G19:W19)</f>
        <v>0</v>
      </c>
      <c r="BB19" s="62">
        <f>SUM($G19:X19)</f>
        <v>0</v>
      </c>
      <c r="BC19" s="62">
        <f>SUM($G19:Y19)</f>
        <v>0</v>
      </c>
      <c r="BD19" s="62">
        <f>SUM($G19:Z19)</f>
        <v>0</v>
      </c>
      <c r="BE19" s="62">
        <f>SUM($G19:AA19)</f>
        <v>0</v>
      </c>
      <c r="BF19" s="62">
        <f>SUM($G19:AB19)</f>
        <v>0</v>
      </c>
      <c r="BG19" s="62">
        <f>SUM($G19:AC19)</f>
        <v>0</v>
      </c>
      <c r="BH19" s="62">
        <f>SUM($G19:AD19)</f>
        <v>0</v>
      </c>
      <c r="BI19" s="62">
        <f>SUM($G19:AE19)</f>
        <v>0</v>
      </c>
      <c r="BJ19" s="62">
        <f>SUM($G19:AF19)</f>
        <v>0</v>
      </c>
      <c r="BK19" s="62">
        <f>SUM($G19:AG19)</f>
        <v>0</v>
      </c>
      <c r="BL19" s="62">
        <f>SUM($G19:AH19)</f>
        <v>0</v>
      </c>
      <c r="BM19" s="62">
        <f>SUM($G19:AI19)</f>
        <v>0</v>
      </c>
      <c r="BN19" s="63">
        <f>SUM($G19:AJ19)</f>
        <v>0</v>
      </c>
      <c r="BO19" s="65">
        <f>IF(CU19=0,0,G19/(1+Vychodiská!$C$178)^'zmena cien tepla'!CU19)</f>
        <v>0</v>
      </c>
      <c r="BP19" s="62">
        <f>IF(CV19=0,0,H19/(1+Vychodiská!$C$178)^'zmena cien tepla'!CV19)</f>
        <v>0</v>
      </c>
      <c r="BQ19" s="62">
        <f>IF(CW19=0,0,I19/(1+Vychodiská!$C$178)^'zmena cien tepla'!CW19)</f>
        <v>0</v>
      </c>
      <c r="BR19" s="62">
        <f>IF(CX19=0,0,J19/(1+Vychodiská!$C$178)^'zmena cien tepla'!CX19)</f>
        <v>0</v>
      </c>
      <c r="BS19" s="62">
        <f>IF(CY19=0,0,K19/(1+Vychodiská!$C$178)^'zmena cien tepla'!CY19)</f>
        <v>0</v>
      </c>
      <c r="BT19" s="62">
        <f>IF(CZ19=0,0,L19/(1+Vychodiská!$C$178)^'zmena cien tepla'!CZ19)</f>
        <v>0</v>
      </c>
      <c r="BU19" s="62">
        <f>IF(DA19=0,0,M19/(1+Vychodiská!$C$178)^'zmena cien tepla'!DA19)</f>
        <v>0</v>
      </c>
      <c r="BV19" s="62">
        <f>IF(DB19=0,0,N19/(1+Vychodiská!$C$178)^'zmena cien tepla'!DB19)</f>
        <v>0</v>
      </c>
      <c r="BW19" s="62">
        <f>IF(DC19=0,0,O19/(1+Vychodiská!$C$178)^'zmena cien tepla'!DC19)</f>
        <v>0</v>
      </c>
      <c r="BX19" s="62">
        <f>IF(DD19=0,0,P19/(1+Vychodiská!$C$178)^'zmena cien tepla'!DD19)</f>
        <v>0</v>
      </c>
      <c r="BY19" s="62">
        <f>IF(DE19=0,0,Q19/(1+Vychodiská!$C$178)^'zmena cien tepla'!DE19)</f>
        <v>0</v>
      </c>
      <c r="BZ19" s="62">
        <f>IF(DF19=0,0,R19/(1+Vychodiská!$C$178)^'zmena cien tepla'!DF19)</f>
        <v>0</v>
      </c>
      <c r="CA19" s="62">
        <f>IF(DG19=0,0,S19/(1+Vychodiská!$C$178)^'zmena cien tepla'!DG19)</f>
        <v>0</v>
      </c>
      <c r="CB19" s="62">
        <f>IF(DH19=0,0,T19/(1+Vychodiská!$C$178)^'zmena cien tepla'!DH19)</f>
        <v>0</v>
      </c>
      <c r="CC19" s="62">
        <f>IF(DI19=0,0,U19/(1+Vychodiská!$C$178)^'zmena cien tepla'!DI19)</f>
        <v>0</v>
      </c>
      <c r="CD19" s="62">
        <f>IF(DJ19=0,0,V19/(1+Vychodiská!$C$178)^'zmena cien tepla'!DJ19)</f>
        <v>0</v>
      </c>
      <c r="CE19" s="62">
        <f>IF(DK19=0,0,W19/(1+Vychodiská!$C$178)^'zmena cien tepla'!DK19)</f>
        <v>0</v>
      </c>
      <c r="CF19" s="62">
        <f>IF(DL19=0,0,X19/(1+Vychodiská!$C$178)^'zmena cien tepla'!DL19)</f>
        <v>0</v>
      </c>
      <c r="CG19" s="62">
        <f>IF(DM19=0,0,Y19/(1+Vychodiská!$C$178)^'zmena cien tepla'!DM19)</f>
        <v>0</v>
      </c>
      <c r="CH19" s="62">
        <f>IF(DN19=0,0,Z19/(1+Vychodiská!$C$178)^'zmena cien tepla'!DN19)</f>
        <v>0</v>
      </c>
      <c r="CI19" s="62">
        <f>IF(DO19=0,0,AA19/(1+Vychodiská!$C$178)^'zmena cien tepla'!DO19)</f>
        <v>0</v>
      </c>
      <c r="CJ19" s="62">
        <f>IF(DP19=0,0,AB19/(1+Vychodiská!$C$178)^'zmena cien tepla'!DP19)</f>
        <v>0</v>
      </c>
      <c r="CK19" s="62">
        <f>IF(DQ19=0,0,AC19/(1+Vychodiská!$C$178)^'zmena cien tepla'!DQ19)</f>
        <v>0</v>
      </c>
      <c r="CL19" s="62">
        <f>IF(DR19=0,0,AD19/(1+Vychodiská!$C$178)^'zmena cien tepla'!DR19)</f>
        <v>0</v>
      </c>
      <c r="CM19" s="62">
        <f>IF(DS19=0,0,AE19/(1+Vychodiská!$C$178)^'zmena cien tepla'!DS19)</f>
        <v>0</v>
      </c>
      <c r="CN19" s="62">
        <f>IF(DT19=0,0,AF19/(1+Vychodiská!$C$178)^'zmena cien tepla'!DT19)</f>
        <v>0</v>
      </c>
      <c r="CO19" s="62">
        <f>IF(DU19=0,0,AG19/(1+Vychodiská!$C$178)^'zmena cien tepla'!DU19)</f>
        <v>0</v>
      </c>
      <c r="CP19" s="62">
        <f>IF(DV19=0,0,AH19/(1+Vychodiská!$C$178)^'zmena cien tepla'!DV19)</f>
        <v>0</v>
      </c>
      <c r="CQ19" s="62">
        <f>IF(DW19=0,0,AI19/(1+Vychodiská!$C$178)^'zmena cien tepla'!DW19)</f>
        <v>0</v>
      </c>
      <c r="CR19" s="63">
        <f>IF(DX19=0,0,AJ19/(1+Vychodiská!$C$178)^'zmena cien tepla'!DX19)</f>
        <v>0</v>
      </c>
      <c r="CS19" s="66">
        <f t="shared" si="7"/>
        <v>0</v>
      </c>
      <c r="CT19" s="62"/>
      <c r="CU19" s="67">
        <f t="shared" si="2"/>
        <v>2</v>
      </c>
      <c r="CV19" s="67">
        <f t="shared" ref="CV19:DX19" si="23">IF(CU19=0,0,IF(CV$2&gt;$D19,0,CU19+1))</f>
        <v>3</v>
      </c>
      <c r="CW19" s="67">
        <f t="shared" si="23"/>
        <v>4</v>
      </c>
      <c r="CX19" s="67">
        <f t="shared" si="23"/>
        <v>5</v>
      </c>
      <c r="CY19" s="67">
        <f t="shared" si="23"/>
        <v>6</v>
      </c>
      <c r="CZ19" s="67">
        <f t="shared" si="23"/>
        <v>7</v>
      </c>
      <c r="DA19" s="67">
        <f t="shared" si="23"/>
        <v>8</v>
      </c>
      <c r="DB19" s="67">
        <f t="shared" si="23"/>
        <v>9</v>
      </c>
      <c r="DC19" s="67">
        <f t="shared" si="23"/>
        <v>10</v>
      </c>
      <c r="DD19" s="67">
        <f t="shared" si="23"/>
        <v>11</v>
      </c>
      <c r="DE19" s="67">
        <f t="shared" si="23"/>
        <v>12</v>
      </c>
      <c r="DF19" s="67">
        <f t="shared" si="23"/>
        <v>13</v>
      </c>
      <c r="DG19" s="67">
        <f t="shared" si="23"/>
        <v>14</v>
      </c>
      <c r="DH19" s="67">
        <f t="shared" si="23"/>
        <v>15</v>
      </c>
      <c r="DI19" s="67">
        <f t="shared" si="23"/>
        <v>16</v>
      </c>
      <c r="DJ19" s="67">
        <f t="shared" si="23"/>
        <v>17</v>
      </c>
      <c r="DK19" s="67">
        <f t="shared" si="23"/>
        <v>18</v>
      </c>
      <c r="DL19" s="67">
        <f t="shared" si="23"/>
        <v>19</v>
      </c>
      <c r="DM19" s="67">
        <f t="shared" si="23"/>
        <v>20</v>
      </c>
      <c r="DN19" s="67">
        <f t="shared" si="23"/>
        <v>21</v>
      </c>
      <c r="DO19" s="67">
        <f t="shared" si="23"/>
        <v>22</v>
      </c>
      <c r="DP19" s="67">
        <f t="shared" si="23"/>
        <v>23</v>
      </c>
      <c r="DQ19" s="67">
        <f t="shared" si="23"/>
        <v>24</v>
      </c>
      <c r="DR19" s="67">
        <f t="shared" si="23"/>
        <v>25</v>
      </c>
      <c r="DS19" s="67">
        <f t="shared" si="23"/>
        <v>26</v>
      </c>
      <c r="DT19" s="67">
        <f t="shared" si="23"/>
        <v>27</v>
      </c>
      <c r="DU19" s="67">
        <f t="shared" si="23"/>
        <v>28</v>
      </c>
      <c r="DV19" s="67">
        <f t="shared" si="23"/>
        <v>29</v>
      </c>
      <c r="DW19" s="67">
        <f t="shared" si="23"/>
        <v>30</v>
      </c>
      <c r="DX19" s="68">
        <f t="shared" si="23"/>
        <v>31</v>
      </c>
    </row>
    <row r="20" spans="1:128" s="69" customFormat="1" ht="31" customHeight="1" x14ac:dyDescent="0.35">
      <c r="A20" s="59">
        <f>Investície!A20</f>
        <v>18</v>
      </c>
      <c r="B20" s="60" t="str">
        <f>Investície!B20</f>
        <v>MHTH, a.s. - závod Žilina</v>
      </c>
      <c r="C20" s="60" t="str">
        <f>Investície!C20</f>
        <v>Nový zdroj tepla a elektrickej energie - plynové motory a transformátor T10</v>
      </c>
      <c r="D20" s="61">
        <f>INDEX(Data!$M:$M,MATCH('zmena cien tepla'!A20,Data!$A:$A,0))</f>
        <v>12</v>
      </c>
      <c r="E20" s="61" t="str">
        <f>INDEX(Data!$J:$J,MATCH('zmena cien tepla'!A20,Data!$A:$A,0))</f>
        <v>2024-2026</v>
      </c>
      <c r="F20" s="63">
        <f>INDEX(Data!$Y:$Y,MATCH('zmena cien tepla'!A20,Data!$A:$A,0))</f>
        <v>-2781080</v>
      </c>
      <c r="G20" s="62">
        <f t="shared" ref="G20:V35" si="24">$F20*-1</f>
        <v>2781080</v>
      </c>
      <c r="H20" s="62">
        <f t="shared" si="24"/>
        <v>2781080</v>
      </c>
      <c r="I20" s="62">
        <f t="shared" si="24"/>
        <v>2781080</v>
      </c>
      <c r="J20" s="62">
        <f t="shared" si="24"/>
        <v>2781080</v>
      </c>
      <c r="K20" s="62">
        <f t="shared" si="24"/>
        <v>2781080</v>
      </c>
      <c r="L20" s="62">
        <f t="shared" si="24"/>
        <v>2781080</v>
      </c>
      <c r="M20" s="62">
        <f t="shared" si="24"/>
        <v>2781080</v>
      </c>
      <c r="N20" s="62">
        <f t="shared" si="24"/>
        <v>2781080</v>
      </c>
      <c r="O20" s="62">
        <f t="shared" si="24"/>
        <v>2781080</v>
      </c>
      <c r="P20" s="62">
        <f t="shared" si="24"/>
        <v>2781080</v>
      </c>
      <c r="Q20" s="62">
        <f t="shared" si="24"/>
        <v>2781080</v>
      </c>
      <c r="R20" s="62">
        <f t="shared" si="24"/>
        <v>2781080</v>
      </c>
      <c r="S20" s="62">
        <f t="shared" si="24"/>
        <v>2781080</v>
      </c>
      <c r="T20" s="62">
        <f t="shared" si="24"/>
        <v>2781080</v>
      </c>
      <c r="U20" s="62">
        <f t="shared" si="24"/>
        <v>2781080</v>
      </c>
      <c r="V20" s="62">
        <f t="shared" si="24"/>
        <v>2781080</v>
      </c>
      <c r="W20" s="62">
        <f t="shared" si="21"/>
        <v>2781080</v>
      </c>
      <c r="X20" s="62">
        <f t="shared" si="21"/>
        <v>2781080</v>
      </c>
      <c r="Y20" s="62">
        <f t="shared" si="21"/>
        <v>2781080</v>
      </c>
      <c r="Z20" s="62">
        <f t="shared" si="21"/>
        <v>2781080</v>
      </c>
      <c r="AA20" s="62">
        <f t="shared" si="21"/>
        <v>2781080</v>
      </c>
      <c r="AB20" s="62">
        <f t="shared" si="21"/>
        <v>2781080</v>
      </c>
      <c r="AC20" s="62">
        <f t="shared" si="21"/>
        <v>2781080</v>
      </c>
      <c r="AD20" s="62">
        <f t="shared" si="21"/>
        <v>2781080</v>
      </c>
      <c r="AE20" s="62">
        <f t="shared" si="21"/>
        <v>2781080</v>
      </c>
      <c r="AF20" s="62">
        <f t="shared" si="21"/>
        <v>2781080</v>
      </c>
      <c r="AG20" s="62">
        <f t="shared" si="21"/>
        <v>2781080</v>
      </c>
      <c r="AH20" s="62">
        <f t="shared" si="21"/>
        <v>2781080</v>
      </c>
      <c r="AI20" s="62">
        <f t="shared" si="21"/>
        <v>2781080</v>
      </c>
      <c r="AJ20" s="63">
        <f t="shared" si="21"/>
        <v>2781080</v>
      </c>
      <c r="AK20" s="62">
        <f t="shared" si="5"/>
        <v>2781080</v>
      </c>
      <c r="AL20" s="62">
        <f>SUM($G20:H20)</f>
        <v>5562160</v>
      </c>
      <c r="AM20" s="62">
        <f>SUM($G20:I20)</f>
        <v>8343240</v>
      </c>
      <c r="AN20" s="62">
        <f>SUM($G20:J20)</f>
        <v>11124320</v>
      </c>
      <c r="AO20" s="62">
        <f>SUM($G20:K20)</f>
        <v>13905400</v>
      </c>
      <c r="AP20" s="62">
        <f>SUM($G20:L20)</f>
        <v>16686480</v>
      </c>
      <c r="AQ20" s="62">
        <f>SUM($G20:M20)</f>
        <v>19467560</v>
      </c>
      <c r="AR20" s="62">
        <f>SUM($G20:N20)</f>
        <v>22248640</v>
      </c>
      <c r="AS20" s="62">
        <f>SUM($G20:O20)</f>
        <v>25029720</v>
      </c>
      <c r="AT20" s="62">
        <f>SUM($G20:P20)</f>
        <v>27810800</v>
      </c>
      <c r="AU20" s="62">
        <f>SUM($G20:Q20)</f>
        <v>30591880</v>
      </c>
      <c r="AV20" s="62">
        <f>SUM($G20:R20)</f>
        <v>33372960</v>
      </c>
      <c r="AW20" s="62">
        <f>SUM($G20:S20)</f>
        <v>36154040</v>
      </c>
      <c r="AX20" s="62">
        <f>SUM($G20:T20)</f>
        <v>38935120</v>
      </c>
      <c r="AY20" s="62">
        <f>SUM($G20:U20)</f>
        <v>41716200</v>
      </c>
      <c r="AZ20" s="62">
        <f>SUM($G20:V20)</f>
        <v>44497280</v>
      </c>
      <c r="BA20" s="62">
        <f>SUM($G20:W20)</f>
        <v>47278360</v>
      </c>
      <c r="BB20" s="62">
        <f>SUM($G20:X20)</f>
        <v>50059440</v>
      </c>
      <c r="BC20" s="62">
        <f>SUM($G20:Y20)</f>
        <v>52840520</v>
      </c>
      <c r="BD20" s="62">
        <f>SUM($G20:Z20)</f>
        <v>55621600</v>
      </c>
      <c r="BE20" s="62">
        <f>SUM($G20:AA20)</f>
        <v>58402680</v>
      </c>
      <c r="BF20" s="62">
        <f>SUM($G20:AB20)</f>
        <v>61183760</v>
      </c>
      <c r="BG20" s="62">
        <f>SUM($G20:AC20)</f>
        <v>63964840</v>
      </c>
      <c r="BH20" s="62">
        <f>SUM($G20:AD20)</f>
        <v>66745920</v>
      </c>
      <c r="BI20" s="62">
        <f>SUM($G20:AE20)</f>
        <v>69527000</v>
      </c>
      <c r="BJ20" s="62">
        <f>SUM($G20:AF20)</f>
        <v>72308080</v>
      </c>
      <c r="BK20" s="62">
        <f>SUM($G20:AG20)</f>
        <v>75089160</v>
      </c>
      <c r="BL20" s="62">
        <f>SUM($G20:AH20)</f>
        <v>77870240</v>
      </c>
      <c r="BM20" s="62">
        <f>SUM($G20:AI20)</f>
        <v>80651320</v>
      </c>
      <c r="BN20" s="63">
        <f>SUM($G20:AJ20)</f>
        <v>83432400</v>
      </c>
      <c r="BO20" s="65">
        <f>IF(CU20=0,0,G20/(1+Vychodiská!$C$178)^'zmena cien tepla'!CU20)</f>
        <v>2288001.3985942071</v>
      </c>
      <c r="BP20" s="62">
        <f>IF(CV20=0,0,H20/(1+Vychodiská!$C$178)^'zmena cien tepla'!CV20)</f>
        <v>2179048.9510421017</v>
      </c>
      <c r="BQ20" s="62">
        <f>IF(CW20=0,0,I20/(1+Vychodiská!$C$178)^'zmena cien tepla'!CW20)</f>
        <v>2075284.7152781924</v>
      </c>
      <c r="BR20" s="62">
        <f>IF(CX20=0,0,J20/(1+Vychodiská!$C$178)^'zmena cien tepla'!CX20)</f>
        <v>1976461.6335982783</v>
      </c>
      <c r="BS20" s="62">
        <f>IF(CY20=0,0,K20/(1+Vychodiská!$C$178)^'zmena cien tepla'!CY20)</f>
        <v>1882344.4129507414</v>
      </c>
      <c r="BT20" s="62">
        <f>IF(CZ20=0,0,L20/(1+Vychodiská!$C$178)^'zmena cien tepla'!CZ20)</f>
        <v>1792708.9647149916</v>
      </c>
      <c r="BU20" s="62">
        <f>IF(DA20=0,0,M20/(1+Vychodiská!$C$178)^'zmena cien tepla'!DA20)</f>
        <v>1707341.8711571349</v>
      </c>
      <c r="BV20" s="62">
        <f>IF(DB20=0,0,N20/(1+Vychodiská!$C$178)^'zmena cien tepla'!DB20)</f>
        <v>1626039.8772925094</v>
      </c>
      <c r="BW20" s="62">
        <f>IF(DC20=0,0,O20/(1+Vychodiská!$C$178)^'zmena cien tepla'!DC20)</f>
        <v>1548609.4069452472</v>
      </c>
      <c r="BX20" s="62">
        <f>IF(DD20=0,0,P20/(1+Vychodiská!$C$178)^'zmena cien tepla'!DD20)</f>
        <v>1474866.1018526161</v>
      </c>
      <c r="BY20" s="62">
        <f>IF(DE20=0,0,Q20/(1+Vychodiská!$C$178)^'zmena cien tepla'!DE20)</f>
        <v>1404634.3827167775</v>
      </c>
      <c r="BZ20" s="62">
        <f>IF(DF20=0,0,R20/(1+Vychodiská!$C$178)^'zmena cien tepla'!DF20)</f>
        <v>1337747.0311588354</v>
      </c>
      <c r="CA20" s="62">
        <f>IF(DG20=0,0,S20/(1+Vychodiská!$C$178)^'zmena cien tepla'!DG20)</f>
        <v>0</v>
      </c>
      <c r="CB20" s="62">
        <f>IF(DH20=0,0,T20/(1+Vychodiská!$C$178)^'zmena cien tepla'!DH20)</f>
        <v>0</v>
      </c>
      <c r="CC20" s="62">
        <f>IF(DI20=0,0,U20/(1+Vychodiská!$C$178)^'zmena cien tepla'!DI20)</f>
        <v>0</v>
      </c>
      <c r="CD20" s="62">
        <f>IF(DJ20=0,0,V20/(1+Vychodiská!$C$178)^'zmena cien tepla'!DJ20)</f>
        <v>0</v>
      </c>
      <c r="CE20" s="62">
        <f>IF(DK20=0,0,W20/(1+Vychodiská!$C$178)^'zmena cien tepla'!DK20)</f>
        <v>0</v>
      </c>
      <c r="CF20" s="62">
        <f>IF(DL20=0,0,X20/(1+Vychodiská!$C$178)^'zmena cien tepla'!DL20)</f>
        <v>0</v>
      </c>
      <c r="CG20" s="62">
        <f>IF(DM20=0,0,Y20/(1+Vychodiská!$C$178)^'zmena cien tepla'!DM20)</f>
        <v>0</v>
      </c>
      <c r="CH20" s="62">
        <f>IF(DN20=0,0,Z20/(1+Vychodiská!$C$178)^'zmena cien tepla'!DN20)</f>
        <v>0</v>
      </c>
      <c r="CI20" s="62">
        <f>IF(DO20=0,0,AA20/(1+Vychodiská!$C$178)^'zmena cien tepla'!DO20)</f>
        <v>0</v>
      </c>
      <c r="CJ20" s="62">
        <f>IF(DP20=0,0,AB20/(1+Vychodiská!$C$178)^'zmena cien tepla'!DP20)</f>
        <v>0</v>
      </c>
      <c r="CK20" s="62">
        <f>IF(DQ20=0,0,AC20/(1+Vychodiská!$C$178)^'zmena cien tepla'!DQ20)</f>
        <v>0</v>
      </c>
      <c r="CL20" s="62">
        <f>IF(DR20=0,0,AD20/(1+Vychodiská!$C$178)^'zmena cien tepla'!DR20)</f>
        <v>0</v>
      </c>
      <c r="CM20" s="62">
        <f>IF(DS20=0,0,AE20/(1+Vychodiská!$C$178)^'zmena cien tepla'!DS20)</f>
        <v>0</v>
      </c>
      <c r="CN20" s="62">
        <f>IF(DT20=0,0,AF20/(1+Vychodiská!$C$178)^'zmena cien tepla'!DT20)</f>
        <v>0</v>
      </c>
      <c r="CO20" s="62">
        <f>IF(DU20=0,0,AG20/(1+Vychodiská!$C$178)^'zmena cien tepla'!DU20)</f>
        <v>0</v>
      </c>
      <c r="CP20" s="62">
        <f>IF(DV20=0,0,AH20/(1+Vychodiská!$C$178)^'zmena cien tepla'!DV20)</f>
        <v>0</v>
      </c>
      <c r="CQ20" s="62">
        <f>IF(DW20=0,0,AI20/(1+Vychodiská!$C$178)^'zmena cien tepla'!DW20)</f>
        <v>0</v>
      </c>
      <c r="CR20" s="63">
        <f>IF(DX20=0,0,AJ20/(1+Vychodiská!$C$178)^'zmena cien tepla'!DX20)</f>
        <v>0</v>
      </c>
      <c r="CS20" s="66">
        <f t="shared" si="7"/>
        <v>21293088.747301631</v>
      </c>
      <c r="CT20" s="62"/>
      <c r="CU20" s="67">
        <f t="shared" si="2"/>
        <v>4</v>
      </c>
      <c r="CV20" s="67">
        <f t="shared" ref="CV20:DX20" si="25">IF(CU20=0,0,IF(CV$2&gt;$D20,0,CU20+1))</f>
        <v>5</v>
      </c>
      <c r="CW20" s="67">
        <f t="shared" si="25"/>
        <v>6</v>
      </c>
      <c r="CX20" s="67">
        <f t="shared" si="25"/>
        <v>7</v>
      </c>
      <c r="CY20" s="67">
        <f t="shared" si="25"/>
        <v>8</v>
      </c>
      <c r="CZ20" s="67">
        <f t="shared" si="25"/>
        <v>9</v>
      </c>
      <c r="DA20" s="67">
        <f t="shared" si="25"/>
        <v>10</v>
      </c>
      <c r="DB20" s="67">
        <f t="shared" si="25"/>
        <v>11</v>
      </c>
      <c r="DC20" s="67">
        <f t="shared" si="25"/>
        <v>12</v>
      </c>
      <c r="DD20" s="67">
        <f t="shared" si="25"/>
        <v>13</v>
      </c>
      <c r="DE20" s="67">
        <f t="shared" si="25"/>
        <v>14</v>
      </c>
      <c r="DF20" s="67">
        <f t="shared" si="25"/>
        <v>15</v>
      </c>
      <c r="DG20" s="67">
        <f t="shared" si="25"/>
        <v>0</v>
      </c>
      <c r="DH20" s="67">
        <f t="shared" si="25"/>
        <v>0</v>
      </c>
      <c r="DI20" s="67">
        <f t="shared" si="25"/>
        <v>0</v>
      </c>
      <c r="DJ20" s="67">
        <f t="shared" si="25"/>
        <v>0</v>
      </c>
      <c r="DK20" s="67">
        <f t="shared" si="25"/>
        <v>0</v>
      </c>
      <c r="DL20" s="67">
        <f t="shared" si="25"/>
        <v>0</v>
      </c>
      <c r="DM20" s="67">
        <f t="shared" si="25"/>
        <v>0</v>
      </c>
      <c r="DN20" s="67">
        <f t="shared" si="25"/>
        <v>0</v>
      </c>
      <c r="DO20" s="67">
        <f t="shared" si="25"/>
        <v>0</v>
      </c>
      <c r="DP20" s="67">
        <f t="shared" si="25"/>
        <v>0</v>
      </c>
      <c r="DQ20" s="67">
        <f t="shared" si="25"/>
        <v>0</v>
      </c>
      <c r="DR20" s="67">
        <f t="shared" si="25"/>
        <v>0</v>
      </c>
      <c r="DS20" s="67">
        <f t="shared" si="25"/>
        <v>0</v>
      </c>
      <c r="DT20" s="67">
        <f t="shared" si="25"/>
        <v>0</v>
      </c>
      <c r="DU20" s="67">
        <f t="shared" si="25"/>
        <v>0</v>
      </c>
      <c r="DV20" s="67">
        <f t="shared" si="25"/>
        <v>0</v>
      </c>
      <c r="DW20" s="67">
        <f t="shared" si="25"/>
        <v>0</v>
      </c>
      <c r="DX20" s="68">
        <f t="shared" si="25"/>
        <v>0</v>
      </c>
    </row>
    <row r="21" spans="1:128" s="69" customFormat="1" ht="31" customHeight="1" x14ac:dyDescent="0.35">
      <c r="A21" s="59">
        <f>Investície!A21</f>
        <v>19</v>
      </c>
      <c r="B21" s="60" t="str">
        <f>Investície!B21</f>
        <v>MHTH, a.s. - závod Žilina</v>
      </c>
      <c r="C21" s="60" t="str">
        <f>Investície!C21</f>
        <v>Ekologizácia teplárne Žilina - vybudovanie multipalivového kotla a ukončenie uhoľnej prevádzky</v>
      </c>
      <c r="D21" s="61">
        <f>INDEX(Data!$M:$M,MATCH('zmena cien tepla'!A21,Data!$A:$A,0))</f>
        <v>20</v>
      </c>
      <c r="E21" s="61" t="str">
        <f>INDEX(Data!$J:$J,MATCH('zmena cien tepla'!A21,Data!$A:$A,0))</f>
        <v>2024-2027</v>
      </c>
      <c r="F21" s="63">
        <f>INDEX(Data!$Y:$Y,MATCH('zmena cien tepla'!A21,Data!$A:$A,0))</f>
        <v>-4171620</v>
      </c>
      <c r="G21" s="62">
        <f>$F21*-1</f>
        <v>4171620</v>
      </c>
      <c r="H21" s="62">
        <f t="shared" si="24"/>
        <v>4171620</v>
      </c>
      <c r="I21" s="62">
        <f t="shared" si="24"/>
        <v>4171620</v>
      </c>
      <c r="J21" s="62">
        <f t="shared" si="24"/>
        <v>4171620</v>
      </c>
      <c r="K21" s="62">
        <f t="shared" si="24"/>
        <v>4171620</v>
      </c>
      <c r="L21" s="62">
        <f t="shared" si="24"/>
        <v>4171620</v>
      </c>
      <c r="M21" s="62">
        <f t="shared" si="24"/>
        <v>4171620</v>
      </c>
      <c r="N21" s="62">
        <f t="shared" si="24"/>
        <v>4171620</v>
      </c>
      <c r="O21" s="62">
        <f t="shared" si="24"/>
        <v>4171620</v>
      </c>
      <c r="P21" s="62">
        <f t="shared" si="24"/>
        <v>4171620</v>
      </c>
      <c r="Q21" s="62">
        <f t="shared" si="24"/>
        <v>4171620</v>
      </c>
      <c r="R21" s="62">
        <f t="shared" si="24"/>
        <v>4171620</v>
      </c>
      <c r="S21" s="62">
        <f t="shared" si="24"/>
        <v>4171620</v>
      </c>
      <c r="T21" s="62">
        <f t="shared" si="24"/>
        <v>4171620</v>
      </c>
      <c r="U21" s="62">
        <f t="shared" si="24"/>
        <v>4171620</v>
      </c>
      <c r="V21" s="62">
        <f t="shared" si="24"/>
        <v>4171620</v>
      </c>
      <c r="W21" s="62">
        <f t="shared" si="21"/>
        <v>4171620</v>
      </c>
      <c r="X21" s="62">
        <f t="shared" si="21"/>
        <v>4171620</v>
      </c>
      <c r="Y21" s="62">
        <f t="shared" si="21"/>
        <v>4171620</v>
      </c>
      <c r="Z21" s="62">
        <f t="shared" si="21"/>
        <v>4171620</v>
      </c>
      <c r="AA21" s="62">
        <f t="shared" si="21"/>
        <v>4171620</v>
      </c>
      <c r="AB21" s="62">
        <f t="shared" si="21"/>
        <v>4171620</v>
      </c>
      <c r="AC21" s="62">
        <f t="shared" si="21"/>
        <v>4171620</v>
      </c>
      <c r="AD21" s="62">
        <f t="shared" si="21"/>
        <v>4171620</v>
      </c>
      <c r="AE21" s="62">
        <f t="shared" si="21"/>
        <v>4171620</v>
      </c>
      <c r="AF21" s="62">
        <f t="shared" si="21"/>
        <v>4171620</v>
      </c>
      <c r="AG21" s="62">
        <f t="shared" si="21"/>
        <v>4171620</v>
      </c>
      <c r="AH21" s="62">
        <f t="shared" si="21"/>
        <v>4171620</v>
      </c>
      <c r="AI21" s="62">
        <f t="shared" si="21"/>
        <v>4171620</v>
      </c>
      <c r="AJ21" s="63">
        <f t="shared" si="21"/>
        <v>4171620</v>
      </c>
      <c r="AK21" s="62">
        <f t="shared" si="5"/>
        <v>4171620</v>
      </c>
      <c r="AL21" s="62">
        <f>SUM($G21:H21)</f>
        <v>8343240</v>
      </c>
      <c r="AM21" s="62">
        <f>SUM($G21:I21)</f>
        <v>12514860</v>
      </c>
      <c r="AN21" s="62">
        <f>SUM($G21:J21)</f>
        <v>16686480</v>
      </c>
      <c r="AO21" s="62">
        <f>SUM($G21:K21)</f>
        <v>20858100</v>
      </c>
      <c r="AP21" s="62">
        <f>SUM($G21:L21)</f>
        <v>25029720</v>
      </c>
      <c r="AQ21" s="62">
        <f>SUM($G21:M21)</f>
        <v>29201340</v>
      </c>
      <c r="AR21" s="62">
        <f>SUM($G21:N21)</f>
        <v>33372960</v>
      </c>
      <c r="AS21" s="62">
        <f>SUM($G21:O21)</f>
        <v>37544580</v>
      </c>
      <c r="AT21" s="62">
        <f>SUM($G21:P21)</f>
        <v>41716200</v>
      </c>
      <c r="AU21" s="62">
        <f>SUM($G21:Q21)</f>
        <v>45887820</v>
      </c>
      <c r="AV21" s="62">
        <f>SUM($G21:R21)</f>
        <v>50059440</v>
      </c>
      <c r="AW21" s="62">
        <f>SUM($G21:S21)</f>
        <v>54231060</v>
      </c>
      <c r="AX21" s="62">
        <f>SUM($G21:T21)</f>
        <v>58402680</v>
      </c>
      <c r="AY21" s="62">
        <f>SUM($G21:U21)</f>
        <v>62574300</v>
      </c>
      <c r="AZ21" s="62">
        <f>SUM($G21:V21)</f>
        <v>66745920</v>
      </c>
      <c r="BA21" s="62">
        <f>SUM($G21:W21)</f>
        <v>70917540</v>
      </c>
      <c r="BB21" s="62">
        <f>SUM($G21:X21)</f>
        <v>75089160</v>
      </c>
      <c r="BC21" s="62">
        <f>SUM($G21:Y21)</f>
        <v>79260780</v>
      </c>
      <c r="BD21" s="62">
        <f>SUM($G21:Z21)</f>
        <v>83432400</v>
      </c>
      <c r="BE21" s="62">
        <f>SUM($G21:AA21)</f>
        <v>87604020</v>
      </c>
      <c r="BF21" s="62">
        <f>SUM($G21:AB21)</f>
        <v>91775640</v>
      </c>
      <c r="BG21" s="62">
        <f>SUM($G21:AC21)</f>
        <v>95947260</v>
      </c>
      <c r="BH21" s="62">
        <f>SUM($G21:AD21)</f>
        <v>100118880</v>
      </c>
      <c r="BI21" s="62">
        <f>SUM($G21:AE21)</f>
        <v>104290500</v>
      </c>
      <c r="BJ21" s="62">
        <f>SUM($G21:AF21)</f>
        <v>108462120</v>
      </c>
      <c r="BK21" s="62">
        <f>SUM($G21:AG21)</f>
        <v>112633740</v>
      </c>
      <c r="BL21" s="62">
        <f>SUM($G21:AH21)</f>
        <v>116805360</v>
      </c>
      <c r="BM21" s="62">
        <f>SUM($G21:AI21)</f>
        <v>120976980</v>
      </c>
      <c r="BN21" s="63">
        <f>SUM($G21:AJ21)</f>
        <v>125148600</v>
      </c>
      <c r="BO21" s="65">
        <f>IF(CU21=0,0,G21/(1+Vychodiská!$C$178)^'zmena cien tepla'!CU21)</f>
        <v>3268573.4265631526</v>
      </c>
      <c r="BP21" s="62">
        <f>IF(CV21=0,0,H21/(1+Vychodiská!$C$178)^'zmena cien tepla'!CV21)</f>
        <v>3112927.0729172886</v>
      </c>
      <c r="BQ21" s="62">
        <f>IF(CW21=0,0,I21/(1+Vychodiská!$C$178)^'zmena cien tepla'!CW21)</f>
        <v>2964692.4503974174</v>
      </c>
      <c r="BR21" s="62">
        <f>IF(CX21=0,0,J21/(1+Vychodiská!$C$178)^'zmena cien tepla'!CX21)</f>
        <v>2823516.6194261122</v>
      </c>
      <c r="BS21" s="62">
        <f>IF(CY21=0,0,K21/(1+Vychodiská!$C$178)^'zmena cien tepla'!CY21)</f>
        <v>2689063.4470724873</v>
      </c>
      <c r="BT21" s="62">
        <f>IF(CZ21=0,0,L21/(1+Vychodiská!$C$178)^'zmena cien tepla'!CZ21)</f>
        <v>2561012.8067357023</v>
      </c>
      <c r="BU21" s="62">
        <f>IF(DA21=0,0,M21/(1+Vychodiská!$C$178)^'zmena cien tepla'!DA21)</f>
        <v>2439059.8159387638</v>
      </c>
      <c r="BV21" s="62">
        <f>IF(DB21=0,0,N21/(1+Vychodiská!$C$178)^'zmena cien tepla'!DB21)</f>
        <v>2322914.1104178708</v>
      </c>
      <c r="BW21" s="62">
        <f>IF(DC21=0,0,O21/(1+Vychodiská!$C$178)^'zmena cien tepla'!DC21)</f>
        <v>2212299.152778924</v>
      </c>
      <c r="BX21" s="62">
        <f>IF(DD21=0,0,P21/(1+Vychodiská!$C$178)^'zmena cien tepla'!DD21)</f>
        <v>2106951.5740751661</v>
      </c>
      <c r="BY21" s="62">
        <f>IF(DE21=0,0,Q21/(1+Vychodiská!$C$178)^'zmena cien tepla'!DE21)</f>
        <v>2006620.546738253</v>
      </c>
      <c r="BZ21" s="62">
        <f>IF(DF21=0,0,R21/(1+Vychodiská!$C$178)^'zmena cien tepla'!DF21)</f>
        <v>1911067.187369765</v>
      </c>
      <c r="CA21" s="62">
        <f>IF(DG21=0,0,S21/(1+Vychodiská!$C$178)^'zmena cien tepla'!DG21)</f>
        <v>1820063.9879712046</v>
      </c>
      <c r="CB21" s="62">
        <f>IF(DH21=0,0,T21/(1+Vychodiská!$C$178)^'zmena cien tepla'!DH21)</f>
        <v>1733394.27425829</v>
      </c>
      <c r="CC21" s="62">
        <f>IF(DI21=0,0,U21/(1+Vychodiská!$C$178)^'zmena cien tepla'!DI21)</f>
        <v>1650851.6897698001</v>
      </c>
      <c r="CD21" s="62">
        <f>IF(DJ21=0,0,V21/(1+Vychodiská!$C$178)^'zmena cien tepla'!DJ21)</f>
        <v>1572239.7045426667</v>
      </c>
      <c r="CE21" s="62">
        <f>IF(DK21=0,0,W21/(1+Vychodiská!$C$178)^'zmena cien tepla'!DK21)</f>
        <v>1497371.1471834921</v>
      </c>
      <c r="CF21" s="62">
        <f>IF(DL21=0,0,X21/(1+Vychodiská!$C$178)^'zmena cien tepla'!DL21)</f>
        <v>1426067.7592223736</v>
      </c>
      <c r="CG21" s="62">
        <f>IF(DM21=0,0,Y21/(1+Vychodiská!$C$178)^'zmena cien tepla'!DM21)</f>
        <v>1358159.7706879745</v>
      </c>
      <c r="CH21" s="62">
        <f>IF(DN21=0,0,Z21/(1+Vychodiská!$C$178)^'zmena cien tepla'!DN21)</f>
        <v>1293485.4958933094</v>
      </c>
      <c r="CI21" s="62">
        <f>IF(DO21=0,0,AA21/(1+Vychodiská!$C$178)^'zmena cien tepla'!DO21)</f>
        <v>0</v>
      </c>
      <c r="CJ21" s="62">
        <f>IF(DP21=0,0,AB21/(1+Vychodiská!$C$178)^'zmena cien tepla'!DP21)</f>
        <v>0</v>
      </c>
      <c r="CK21" s="62">
        <f>IF(DQ21=0,0,AC21/(1+Vychodiská!$C$178)^'zmena cien tepla'!DQ21)</f>
        <v>0</v>
      </c>
      <c r="CL21" s="62">
        <f>IF(DR21=0,0,AD21/(1+Vychodiská!$C$178)^'zmena cien tepla'!DR21)</f>
        <v>0</v>
      </c>
      <c r="CM21" s="62">
        <f>IF(DS21=0,0,AE21/(1+Vychodiská!$C$178)^'zmena cien tepla'!DS21)</f>
        <v>0</v>
      </c>
      <c r="CN21" s="62">
        <f>IF(DT21=0,0,AF21/(1+Vychodiská!$C$178)^'zmena cien tepla'!DT21)</f>
        <v>0</v>
      </c>
      <c r="CO21" s="62">
        <f>IF(DU21=0,0,AG21/(1+Vychodiská!$C$178)^'zmena cien tepla'!DU21)</f>
        <v>0</v>
      </c>
      <c r="CP21" s="62">
        <f>IF(DV21=0,0,AH21/(1+Vychodiská!$C$178)^'zmena cien tepla'!DV21)</f>
        <v>0</v>
      </c>
      <c r="CQ21" s="62">
        <f>IF(DW21=0,0,AI21/(1+Vychodiská!$C$178)^'zmena cien tepla'!DW21)</f>
        <v>0</v>
      </c>
      <c r="CR21" s="63">
        <f>IF(DX21=0,0,AJ21/(1+Vychodiská!$C$178)^'zmena cien tepla'!DX21)</f>
        <v>0</v>
      </c>
      <c r="CS21" s="66">
        <f t="shared" si="7"/>
        <v>42770332.039960012</v>
      </c>
      <c r="CT21" s="62"/>
      <c r="CU21" s="67">
        <f t="shared" si="2"/>
        <v>5</v>
      </c>
      <c r="CV21" s="67">
        <f t="shared" ref="CV21:DX21" si="26">IF(CU21=0,0,IF(CV$2&gt;$D21,0,CU21+1))</f>
        <v>6</v>
      </c>
      <c r="CW21" s="67">
        <f t="shared" si="26"/>
        <v>7</v>
      </c>
      <c r="CX21" s="67">
        <f t="shared" si="26"/>
        <v>8</v>
      </c>
      <c r="CY21" s="67">
        <f t="shared" si="26"/>
        <v>9</v>
      </c>
      <c r="CZ21" s="67">
        <f t="shared" si="26"/>
        <v>10</v>
      </c>
      <c r="DA21" s="67">
        <f t="shared" si="26"/>
        <v>11</v>
      </c>
      <c r="DB21" s="67">
        <f t="shared" si="26"/>
        <v>12</v>
      </c>
      <c r="DC21" s="67">
        <f t="shared" si="26"/>
        <v>13</v>
      </c>
      <c r="DD21" s="67">
        <f t="shared" si="26"/>
        <v>14</v>
      </c>
      <c r="DE21" s="67">
        <f t="shared" si="26"/>
        <v>15</v>
      </c>
      <c r="DF21" s="67">
        <f t="shared" si="26"/>
        <v>16</v>
      </c>
      <c r="DG21" s="67">
        <f t="shared" si="26"/>
        <v>17</v>
      </c>
      <c r="DH21" s="67">
        <f t="shared" si="26"/>
        <v>18</v>
      </c>
      <c r="DI21" s="67">
        <f t="shared" si="26"/>
        <v>19</v>
      </c>
      <c r="DJ21" s="67">
        <f t="shared" si="26"/>
        <v>20</v>
      </c>
      <c r="DK21" s="67">
        <f t="shared" si="26"/>
        <v>21</v>
      </c>
      <c r="DL21" s="67">
        <f t="shared" si="26"/>
        <v>22</v>
      </c>
      <c r="DM21" s="67">
        <f t="shared" si="26"/>
        <v>23</v>
      </c>
      <c r="DN21" s="67">
        <f t="shared" si="26"/>
        <v>24</v>
      </c>
      <c r="DO21" s="67">
        <f t="shared" si="26"/>
        <v>0</v>
      </c>
      <c r="DP21" s="67">
        <f t="shared" si="26"/>
        <v>0</v>
      </c>
      <c r="DQ21" s="67">
        <f t="shared" si="26"/>
        <v>0</v>
      </c>
      <c r="DR21" s="67">
        <f t="shared" si="26"/>
        <v>0</v>
      </c>
      <c r="DS21" s="67">
        <f t="shared" si="26"/>
        <v>0</v>
      </c>
      <c r="DT21" s="67">
        <f t="shared" si="26"/>
        <v>0</v>
      </c>
      <c r="DU21" s="67">
        <f t="shared" si="26"/>
        <v>0</v>
      </c>
      <c r="DV21" s="67">
        <f t="shared" si="26"/>
        <v>0</v>
      </c>
      <c r="DW21" s="67">
        <f t="shared" si="26"/>
        <v>0</v>
      </c>
      <c r="DX21" s="68">
        <f t="shared" si="26"/>
        <v>0</v>
      </c>
    </row>
    <row r="22" spans="1:128" s="69" customFormat="1" ht="31" customHeight="1" x14ac:dyDescent="0.35">
      <c r="A22" s="59">
        <f>Investície!A22</f>
        <v>20</v>
      </c>
      <c r="B22" s="60" t="str">
        <f>Investície!B22</f>
        <v>MHTH, a.s. - závod Žilina</v>
      </c>
      <c r="C22" s="60" t="str">
        <f>Investície!C22</f>
        <v xml:space="preserve">Vytesnenie pary II. etapa - Stavebné úpravy existujúcich rozvodov tepla a zmena média z parného na horúcovodné II. etapa – Vetva V2 (AUPARK – ŽT) </v>
      </c>
      <c r="D22" s="61">
        <f>INDEX(Data!$M:$M,MATCH('zmena cien tepla'!A22,Data!$A:$A,0))</f>
        <v>30</v>
      </c>
      <c r="E22" s="61" t="str">
        <f>INDEX(Data!$J:$J,MATCH('zmena cien tepla'!A22,Data!$A:$A,0))</f>
        <v>2024-2026</v>
      </c>
      <c r="F22" s="63">
        <f>INDEX(Data!$Y:$Y,MATCH('zmena cien tepla'!A22,Data!$A:$A,0))</f>
        <v>-923733</v>
      </c>
      <c r="G22" s="62">
        <f t="shared" si="24"/>
        <v>923733</v>
      </c>
      <c r="H22" s="62">
        <f t="shared" si="24"/>
        <v>923733</v>
      </c>
      <c r="I22" s="62">
        <f t="shared" si="24"/>
        <v>923733</v>
      </c>
      <c r="J22" s="62">
        <f t="shared" si="24"/>
        <v>923733</v>
      </c>
      <c r="K22" s="62">
        <f t="shared" si="24"/>
        <v>923733</v>
      </c>
      <c r="L22" s="62">
        <f t="shared" si="24"/>
        <v>923733</v>
      </c>
      <c r="M22" s="62">
        <f t="shared" si="24"/>
        <v>923733</v>
      </c>
      <c r="N22" s="62">
        <f t="shared" si="24"/>
        <v>923733</v>
      </c>
      <c r="O22" s="62">
        <f t="shared" si="24"/>
        <v>923733</v>
      </c>
      <c r="P22" s="62">
        <f t="shared" si="24"/>
        <v>923733</v>
      </c>
      <c r="Q22" s="62">
        <f t="shared" si="24"/>
        <v>923733</v>
      </c>
      <c r="R22" s="62">
        <f t="shared" si="24"/>
        <v>923733</v>
      </c>
      <c r="S22" s="62">
        <f t="shared" si="24"/>
        <v>923733</v>
      </c>
      <c r="T22" s="62">
        <f t="shared" si="24"/>
        <v>923733</v>
      </c>
      <c r="U22" s="62">
        <f t="shared" si="24"/>
        <v>923733</v>
      </c>
      <c r="V22" s="62">
        <f t="shared" si="24"/>
        <v>923733</v>
      </c>
      <c r="W22" s="62">
        <f t="shared" si="21"/>
        <v>923733</v>
      </c>
      <c r="X22" s="62">
        <f t="shared" si="21"/>
        <v>923733</v>
      </c>
      <c r="Y22" s="62">
        <f t="shared" si="21"/>
        <v>923733</v>
      </c>
      <c r="Z22" s="62">
        <f t="shared" si="21"/>
        <v>923733</v>
      </c>
      <c r="AA22" s="62">
        <f t="shared" si="21"/>
        <v>923733</v>
      </c>
      <c r="AB22" s="62">
        <f t="shared" si="21"/>
        <v>923733</v>
      </c>
      <c r="AC22" s="62">
        <f t="shared" si="21"/>
        <v>923733</v>
      </c>
      <c r="AD22" s="62">
        <f t="shared" si="21"/>
        <v>923733</v>
      </c>
      <c r="AE22" s="62">
        <f t="shared" si="21"/>
        <v>923733</v>
      </c>
      <c r="AF22" s="62">
        <f t="shared" si="21"/>
        <v>923733</v>
      </c>
      <c r="AG22" s="62">
        <f t="shared" si="21"/>
        <v>923733</v>
      </c>
      <c r="AH22" s="62">
        <f t="shared" si="21"/>
        <v>923733</v>
      </c>
      <c r="AI22" s="62">
        <f t="shared" si="21"/>
        <v>923733</v>
      </c>
      <c r="AJ22" s="63">
        <f t="shared" si="21"/>
        <v>923733</v>
      </c>
      <c r="AK22" s="62">
        <f t="shared" si="5"/>
        <v>923733</v>
      </c>
      <c r="AL22" s="62">
        <f>SUM($G22:H22)</f>
        <v>1847466</v>
      </c>
      <c r="AM22" s="62">
        <f>SUM($G22:I22)</f>
        <v>2771199</v>
      </c>
      <c r="AN22" s="62">
        <f>SUM($G22:J22)</f>
        <v>3694932</v>
      </c>
      <c r="AO22" s="62">
        <f>SUM($G22:K22)</f>
        <v>4618665</v>
      </c>
      <c r="AP22" s="62">
        <f>SUM($G22:L22)</f>
        <v>5542398</v>
      </c>
      <c r="AQ22" s="62">
        <f>SUM($G22:M22)</f>
        <v>6466131</v>
      </c>
      <c r="AR22" s="62">
        <f>SUM($G22:N22)</f>
        <v>7389864</v>
      </c>
      <c r="AS22" s="62">
        <f>SUM($G22:O22)</f>
        <v>8313597</v>
      </c>
      <c r="AT22" s="62">
        <f>SUM($G22:P22)</f>
        <v>9237330</v>
      </c>
      <c r="AU22" s="62">
        <f>SUM($G22:Q22)</f>
        <v>10161063</v>
      </c>
      <c r="AV22" s="62">
        <f>SUM($G22:R22)</f>
        <v>11084796</v>
      </c>
      <c r="AW22" s="62">
        <f>SUM($G22:S22)</f>
        <v>12008529</v>
      </c>
      <c r="AX22" s="62">
        <f>SUM($G22:T22)</f>
        <v>12932262</v>
      </c>
      <c r="AY22" s="62">
        <f>SUM($G22:U22)</f>
        <v>13855995</v>
      </c>
      <c r="AZ22" s="62">
        <f>SUM($G22:V22)</f>
        <v>14779728</v>
      </c>
      <c r="BA22" s="62">
        <f>SUM($G22:W22)</f>
        <v>15703461</v>
      </c>
      <c r="BB22" s="62">
        <f>SUM($G22:X22)</f>
        <v>16627194</v>
      </c>
      <c r="BC22" s="62">
        <f>SUM($G22:Y22)</f>
        <v>17550927</v>
      </c>
      <c r="BD22" s="62">
        <f>SUM($G22:Z22)</f>
        <v>18474660</v>
      </c>
      <c r="BE22" s="62">
        <f>SUM($G22:AA22)</f>
        <v>19398393</v>
      </c>
      <c r="BF22" s="62">
        <f>SUM($G22:AB22)</f>
        <v>20322126</v>
      </c>
      <c r="BG22" s="62">
        <f>SUM($G22:AC22)</f>
        <v>21245859</v>
      </c>
      <c r="BH22" s="62">
        <f>SUM($G22:AD22)</f>
        <v>22169592</v>
      </c>
      <c r="BI22" s="62">
        <f>SUM($G22:AE22)</f>
        <v>23093325</v>
      </c>
      <c r="BJ22" s="62">
        <f>SUM($G22:AF22)</f>
        <v>24017058</v>
      </c>
      <c r="BK22" s="62">
        <f>SUM($G22:AG22)</f>
        <v>24940791</v>
      </c>
      <c r="BL22" s="62">
        <f>SUM($G22:AH22)</f>
        <v>25864524</v>
      </c>
      <c r="BM22" s="62">
        <f>SUM($G22:AI22)</f>
        <v>26788257</v>
      </c>
      <c r="BN22" s="63">
        <f>SUM($G22:AJ22)</f>
        <v>27711990</v>
      </c>
      <c r="BO22" s="65">
        <f>IF(CU22=0,0,G22/(1+Vychodiská!$C$178)^'zmena cien tepla'!CU22)</f>
        <v>759957.42514692957</v>
      </c>
      <c r="BP22" s="62">
        <f>IF(CV22=0,0,H22/(1+Vychodiská!$C$178)^'zmena cien tepla'!CV22)</f>
        <v>723768.97633040894</v>
      </c>
      <c r="BQ22" s="62">
        <f>IF(CW22=0,0,I22/(1+Vychodiská!$C$178)^'zmena cien tepla'!CW22)</f>
        <v>689303.78698134201</v>
      </c>
      <c r="BR22" s="62">
        <f>IF(CX22=0,0,J22/(1+Vychodiská!$C$178)^'zmena cien tepla'!CX22)</f>
        <v>656479.79712508747</v>
      </c>
      <c r="BS22" s="62">
        <f>IF(CY22=0,0,K22/(1+Vychodiská!$C$178)^'zmena cien tepla'!CY22)</f>
        <v>625218.85440484527</v>
      </c>
      <c r="BT22" s="62">
        <f>IF(CZ22=0,0,L22/(1+Vychodiská!$C$178)^'zmena cien tepla'!CZ22)</f>
        <v>595446.52800461452</v>
      </c>
      <c r="BU22" s="62">
        <f>IF(DA22=0,0,M22/(1+Vychodiská!$C$178)^'zmena cien tepla'!DA22)</f>
        <v>567091.93143296626</v>
      </c>
      <c r="BV22" s="62">
        <f>IF(DB22=0,0,N22/(1+Vychodiská!$C$178)^'zmena cien tepla'!DB22)</f>
        <v>540087.55374568212</v>
      </c>
      <c r="BW22" s="62">
        <f>IF(DC22=0,0,O22/(1+Vychodiská!$C$178)^'zmena cien tepla'!DC22)</f>
        <v>514369.0988054116</v>
      </c>
      <c r="BX22" s="62">
        <f>IF(DD22=0,0,P22/(1+Vychodiská!$C$178)^'zmena cien tepla'!DD22)</f>
        <v>489875.33219563001</v>
      </c>
      <c r="BY22" s="62">
        <f>IF(DE22=0,0,Q22/(1+Vychodiská!$C$178)^'zmena cien tepla'!DE22)</f>
        <v>466547.93542440963</v>
      </c>
      <c r="BZ22" s="62">
        <f>IF(DF22=0,0,R22/(1+Vychodiská!$C$178)^'zmena cien tepla'!DF22)</f>
        <v>444331.36707086617</v>
      </c>
      <c r="CA22" s="62">
        <f>IF(DG22=0,0,S22/(1+Vychodiská!$C$178)^'zmena cien tepla'!DG22)</f>
        <v>423172.73054368212</v>
      </c>
      <c r="CB22" s="62">
        <f>IF(DH22=0,0,T22/(1+Vychodiská!$C$178)^'zmena cien tepla'!DH22)</f>
        <v>403021.64813684003</v>
      </c>
      <c r="CC22" s="62">
        <f>IF(DI22=0,0,U22/(1+Vychodiská!$C$178)^'zmena cien tepla'!DI22)</f>
        <v>383830.14108270482</v>
      </c>
      <c r="CD22" s="62">
        <f>IF(DJ22=0,0,V22/(1+Vychodiská!$C$178)^'zmena cien tepla'!DJ22)</f>
        <v>365552.51531686174</v>
      </c>
      <c r="CE22" s="62">
        <f>IF(DK22=0,0,W22/(1+Vychodiská!$C$178)^'zmena cien tepla'!DK22)</f>
        <v>348145.25268272543</v>
      </c>
      <c r="CF22" s="62">
        <f>IF(DL22=0,0,X22/(1+Vychodiská!$C$178)^'zmena cien tepla'!DL22)</f>
        <v>331566.90731688141</v>
      </c>
      <c r="CG22" s="62">
        <f>IF(DM22=0,0,Y22/(1+Vychodiská!$C$178)^'zmena cien tepla'!DM22)</f>
        <v>315778.00696845847</v>
      </c>
      <c r="CH22" s="62">
        <f>IF(DN22=0,0,Z22/(1+Vychodiská!$C$178)^'zmena cien tepla'!DN22)</f>
        <v>300740.95901757944</v>
      </c>
      <c r="CI22" s="62">
        <f>IF(DO22=0,0,AA22/(1+Vychodiská!$C$178)^'zmena cien tepla'!DO22)</f>
        <v>286419.96096912335</v>
      </c>
      <c r="CJ22" s="62">
        <f>IF(DP22=0,0,AB22/(1+Vychodiská!$C$178)^'zmena cien tepla'!DP22)</f>
        <v>272780.91520868888</v>
      </c>
      <c r="CK22" s="62">
        <f>IF(DQ22=0,0,AC22/(1+Vychodiská!$C$178)^'zmena cien tepla'!DQ22)</f>
        <v>259791.34781779893</v>
      </c>
      <c r="CL22" s="62">
        <f>IF(DR22=0,0,AD22/(1+Vychodiská!$C$178)^'zmena cien tepla'!DR22)</f>
        <v>247420.33125504656</v>
      </c>
      <c r="CM22" s="62">
        <f>IF(DS22=0,0,AE22/(1+Vychodiská!$C$178)^'zmena cien tepla'!DS22)</f>
        <v>235638.410719092</v>
      </c>
      <c r="CN22" s="62">
        <f>IF(DT22=0,0,AF22/(1+Vychodiská!$C$178)^'zmena cien tepla'!DT22)</f>
        <v>224417.53401818281</v>
      </c>
      <c r="CO22" s="62">
        <f>IF(DU22=0,0,AG22/(1+Vychodiská!$C$178)^'zmena cien tepla'!DU22)</f>
        <v>213730.98477922182</v>
      </c>
      <c r="CP22" s="62">
        <f>IF(DV22=0,0,AH22/(1+Vychodiská!$C$178)^'zmena cien tepla'!DV22)</f>
        <v>203553.31883735402</v>
      </c>
      <c r="CQ22" s="62">
        <f>IF(DW22=0,0,AI22/(1+Vychodiská!$C$178)^'zmena cien tepla'!DW22)</f>
        <v>193860.3036546229</v>
      </c>
      <c r="CR22" s="63">
        <f>IF(DX22=0,0,AJ22/(1+Vychodiská!$C$178)^'zmena cien tepla'!DX22)</f>
        <v>184628.86062345037</v>
      </c>
      <c r="CS22" s="66">
        <f t="shared" si="7"/>
        <v>12266528.715616509</v>
      </c>
      <c r="CT22" s="62"/>
      <c r="CU22" s="67">
        <f t="shared" si="2"/>
        <v>4</v>
      </c>
      <c r="CV22" s="67">
        <f t="shared" ref="CV22:DX22" si="27">IF(CU22=0,0,IF(CV$2&gt;$D22,0,CU22+1))</f>
        <v>5</v>
      </c>
      <c r="CW22" s="67">
        <f t="shared" si="27"/>
        <v>6</v>
      </c>
      <c r="CX22" s="67">
        <f t="shared" si="27"/>
        <v>7</v>
      </c>
      <c r="CY22" s="67">
        <f t="shared" si="27"/>
        <v>8</v>
      </c>
      <c r="CZ22" s="67">
        <f t="shared" si="27"/>
        <v>9</v>
      </c>
      <c r="DA22" s="67">
        <f t="shared" si="27"/>
        <v>10</v>
      </c>
      <c r="DB22" s="67">
        <f t="shared" si="27"/>
        <v>11</v>
      </c>
      <c r="DC22" s="67">
        <f t="shared" si="27"/>
        <v>12</v>
      </c>
      <c r="DD22" s="67">
        <f t="shared" si="27"/>
        <v>13</v>
      </c>
      <c r="DE22" s="67">
        <f t="shared" si="27"/>
        <v>14</v>
      </c>
      <c r="DF22" s="67">
        <f t="shared" si="27"/>
        <v>15</v>
      </c>
      <c r="DG22" s="67">
        <f t="shared" si="27"/>
        <v>16</v>
      </c>
      <c r="DH22" s="67">
        <f t="shared" si="27"/>
        <v>17</v>
      </c>
      <c r="DI22" s="67">
        <f t="shared" si="27"/>
        <v>18</v>
      </c>
      <c r="DJ22" s="67">
        <f t="shared" si="27"/>
        <v>19</v>
      </c>
      <c r="DK22" s="67">
        <f t="shared" si="27"/>
        <v>20</v>
      </c>
      <c r="DL22" s="67">
        <f t="shared" si="27"/>
        <v>21</v>
      </c>
      <c r="DM22" s="67">
        <f t="shared" si="27"/>
        <v>22</v>
      </c>
      <c r="DN22" s="67">
        <f t="shared" si="27"/>
        <v>23</v>
      </c>
      <c r="DO22" s="67">
        <f t="shared" si="27"/>
        <v>24</v>
      </c>
      <c r="DP22" s="67">
        <f t="shared" si="27"/>
        <v>25</v>
      </c>
      <c r="DQ22" s="67">
        <f t="shared" si="27"/>
        <v>26</v>
      </c>
      <c r="DR22" s="67">
        <f t="shared" si="27"/>
        <v>27</v>
      </c>
      <c r="DS22" s="67">
        <f t="shared" si="27"/>
        <v>28</v>
      </c>
      <c r="DT22" s="67">
        <f t="shared" si="27"/>
        <v>29</v>
      </c>
      <c r="DU22" s="67">
        <f t="shared" si="27"/>
        <v>30</v>
      </c>
      <c r="DV22" s="67">
        <f t="shared" si="27"/>
        <v>31</v>
      </c>
      <c r="DW22" s="67">
        <f t="shared" si="27"/>
        <v>32</v>
      </c>
      <c r="DX22" s="68">
        <f t="shared" si="27"/>
        <v>33</v>
      </c>
    </row>
    <row r="23" spans="1:128" s="69" customFormat="1" ht="31" customHeight="1" x14ac:dyDescent="0.35">
      <c r="A23" s="59">
        <f>Investície!A23</f>
        <v>21</v>
      </c>
      <c r="B23" s="60" t="str">
        <f>Investície!B23</f>
        <v>MHTH, a.s. - závod Žilina</v>
      </c>
      <c r="C23" s="60" t="str">
        <f>Investície!C23</f>
        <v xml:space="preserve">Stavebné úpravy existujúcich rozvodov tepla a zmena média z parného na horúcovodne - druhá časť, pokračovanie V2 Mesto smer SLOVENA </v>
      </c>
      <c r="D23" s="61">
        <f>INDEX(Data!$M:$M,MATCH('zmena cien tepla'!A23,Data!$A:$A,0))</f>
        <v>30</v>
      </c>
      <c r="E23" s="61">
        <f>INDEX(Data!$J:$J,MATCH('zmena cien tepla'!A23,Data!$A:$A,0))</f>
        <v>2026</v>
      </c>
      <c r="F23" s="63">
        <f>INDEX(Data!$Y:$Y,MATCH('zmena cien tepla'!A23,Data!$A:$A,0))</f>
        <v>0</v>
      </c>
      <c r="G23" s="62">
        <f t="shared" si="24"/>
        <v>0</v>
      </c>
      <c r="H23" s="62">
        <f t="shared" si="24"/>
        <v>0</v>
      </c>
      <c r="I23" s="62">
        <f t="shared" si="24"/>
        <v>0</v>
      </c>
      <c r="J23" s="62">
        <f t="shared" si="24"/>
        <v>0</v>
      </c>
      <c r="K23" s="62">
        <f t="shared" si="24"/>
        <v>0</v>
      </c>
      <c r="L23" s="62">
        <f t="shared" si="24"/>
        <v>0</v>
      </c>
      <c r="M23" s="62">
        <f t="shared" si="24"/>
        <v>0</v>
      </c>
      <c r="N23" s="62">
        <f t="shared" si="24"/>
        <v>0</v>
      </c>
      <c r="O23" s="62">
        <f t="shared" si="24"/>
        <v>0</v>
      </c>
      <c r="P23" s="62">
        <f t="shared" si="24"/>
        <v>0</v>
      </c>
      <c r="Q23" s="62">
        <f t="shared" si="24"/>
        <v>0</v>
      </c>
      <c r="R23" s="62">
        <f t="shared" si="24"/>
        <v>0</v>
      </c>
      <c r="S23" s="62">
        <f t="shared" si="24"/>
        <v>0</v>
      </c>
      <c r="T23" s="62">
        <f t="shared" si="24"/>
        <v>0</v>
      </c>
      <c r="U23" s="62">
        <f t="shared" si="24"/>
        <v>0</v>
      </c>
      <c r="V23" s="62">
        <f t="shared" si="24"/>
        <v>0</v>
      </c>
      <c r="W23" s="62">
        <f t="shared" si="21"/>
        <v>0</v>
      </c>
      <c r="X23" s="62">
        <f t="shared" si="21"/>
        <v>0</v>
      </c>
      <c r="Y23" s="62">
        <f t="shared" si="21"/>
        <v>0</v>
      </c>
      <c r="Z23" s="62">
        <f t="shared" si="21"/>
        <v>0</v>
      </c>
      <c r="AA23" s="62">
        <f t="shared" si="21"/>
        <v>0</v>
      </c>
      <c r="AB23" s="62">
        <f t="shared" si="21"/>
        <v>0</v>
      </c>
      <c r="AC23" s="62">
        <f t="shared" si="21"/>
        <v>0</v>
      </c>
      <c r="AD23" s="62">
        <f t="shared" si="21"/>
        <v>0</v>
      </c>
      <c r="AE23" s="62">
        <f t="shared" si="21"/>
        <v>0</v>
      </c>
      <c r="AF23" s="62">
        <f t="shared" si="21"/>
        <v>0</v>
      </c>
      <c r="AG23" s="62">
        <f t="shared" si="21"/>
        <v>0</v>
      </c>
      <c r="AH23" s="62">
        <f t="shared" si="21"/>
        <v>0</v>
      </c>
      <c r="AI23" s="62">
        <f t="shared" si="21"/>
        <v>0</v>
      </c>
      <c r="AJ23" s="63">
        <f t="shared" si="21"/>
        <v>0</v>
      </c>
      <c r="AK23" s="62">
        <f t="shared" si="5"/>
        <v>0</v>
      </c>
      <c r="AL23" s="62">
        <f>SUM($G23:H23)</f>
        <v>0</v>
      </c>
      <c r="AM23" s="62">
        <f>SUM($G23:I23)</f>
        <v>0</v>
      </c>
      <c r="AN23" s="62">
        <f>SUM($G23:J23)</f>
        <v>0</v>
      </c>
      <c r="AO23" s="62">
        <f>SUM($G23:K23)</f>
        <v>0</v>
      </c>
      <c r="AP23" s="62">
        <f>SUM($G23:L23)</f>
        <v>0</v>
      </c>
      <c r="AQ23" s="62">
        <f>SUM($G23:M23)</f>
        <v>0</v>
      </c>
      <c r="AR23" s="62">
        <f>SUM($G23:N23)</f>
        <v>0</v>
      </c>
      <c r="AS23" s="62">
        <f>SUM($G23:O23)</f>
        <v>0</v>
      </c>
      <c r="AT23" s="62">
        <f>SUM($G23:P23)</f>
        <v>0</v>
      </c>
      <c r="AU23" s="62">
        <f>SUM($G23:Q23)</f>
        <v>0</v>
      </c>
      <c r="AV23" s="62">
        <f>SUM($G23:R23)</f>
        <v>0</v>
      </c>
      <c r="AW23" s="62">
        <f>SUM($G23:S23)</f>
        <v>0</v>
      </c>
      <c r="AX23" s="62">
        <f>SUM($G23:T23)</f>
        <v>0</v>
      </c>
      <c r="AY23" s="62">
        <f>SUM($G23:U23)</f>
        <v>0</v>
      </c>
      <c r="AZ23" s="62">
        <f>SUM($G23:V23)</f>
        <v>0</v>
      </c>
      <c r="BA23" s="62">
        <f>SUM($G23:W23)</f>
        <v>0</v>
      </c>
      <c r="BB23" s="62">
        <f>SUM($G23:X23)</f>
        <v>0</v>
      </c>
      <c r="BC23" s="62">
        <f>SUM($G23:Y23)</f>
        <v>0</v>
      </c>
      <c r="BD23" s="62">
        <f>SUM($G23:Z23)</f>
        <v>0</v>
      </c>
      <c r="BE23" s="62">
        <f>SUM($G23:AA23)</f>
        <v>0</v>
      </c>
      <c r="BF23" s="62">
        <f>SUM($G23:AB23)</f>
        <v>0</v>
      </c>
      <c r="BG23" s="62">
        <f>SUM($G23:AC23)</f>
        <v>0</v>
      </c>
      <c r="BH23" s="62">
        <f>SUM($G23:AD23)</f>
        <v>0</v>
      </c>
      <c r="BI23" s="62">
        <f>SUM($G23:AE23)</f>
        <v>0</v>
      </c>
      <c r="BJ23" s="62">
        <f>SUM($G23:AF23)</f>
        <v>0</v>
      </c>
      <c r="BK23" s="62">
        <f>SUM($G23:AG23)</f>
        <v>0</v>
      </c>
      <c r="BL23" s="62">
        <f>SUM($G23:AH23)</f>
        <v>0</v>
      </c>
      <c r="BM23" s="62">
        <f>SUM($G23:AI23)</f>
        <v>0</v>
      </c>
      <c r="BN23" s="63">
        <f>SUM($G23:AJ23)</f>
        <v>0</v>
      </c>
      <c r="BO23" s="65">
        <f>IF(CU23=0,0,G23/(1+Vychodiská!$C$178)^'zmena cien tepla'!CU23)</f>
        <v>0</v>
      </c>
      <c r="BP23" s="62">
        <f>IF(CV23=0,0,H23/(1+Vychodiská!$C$178)^'zmena cien tepla'!CV23)</f>
        <v>0</v>
      </c>
      <c r="BQ23" s="62">
        <f>IF(CW23=0,0,I23/(1+Vychodiská!$C$178)^'zmena cien tepla'!CW23)</f>
        <v>0</v>
      </c>
      <c r="BR23" s="62">
        <f>IF(CX23=0,0,J23/(1+Vychodiská!$C$178)^'zmena cien tepla'!CX23)</f>
        <v>0</v>
      </c>
      <c r="BS23" s="62">
        <f>IF(CY23=0,0,K23/(1+Vychodiská!$C$178)^'zmena cien tepla'!CY23)</f>
        <v>0</v>
      </c>
      <c r="BT23" s="62">
        <f>IF(CZ23=0,0,L23/(1+Vychodiská!$C$178)^'zmena cien tepla'!CZ23)</f>
        <v>0</v>
      </c>
      <c r="BU23" s="62">
        <f>IF(DA23=0,0,M23/(1+Vychodiská!$C$178)^'zmena cien tepla'!DA23)</f>
        <v>0</v>
      </c>
      <c r="BV23" s="62">
        <f>IF(DB23=0,0,N23/(1+Vychodiská!$C$178)^'zmena cien tepla'!DB23)</f>
        <v>0</v>
      </c>
      <c r="BW23" s="62">
        <f>IF(DC23=0,0,O23/(1+Vychodiská!$C$178)^'zmena cien tepla'!DC23)</f>
        <v>0</v>
      </c>
      <c r="BX23" s="62">
        <f>IF(DD23=0,0,P23/(1+Vychodiská!$C$178)^'zmena cien tepla'!DD23)</f>
        <v>0</v>
      </c>
      <c r="BY23" s="62">
        <f>IF(DE23=0,0,Q23/(1+Vychodiská!$C$178)^'zmena cien tepla'!DE23)</f>
        <v>0</v>
      </c>
      <c r="BZ23" s="62">
        <f>IF(DF23=0,0,R23/(1+Vychodiská!$C$178)^'zmena cien tepla'!DF23)</f>
        <v>0</v>
      </c>
      <c r="CA23" s="62">
        <f>IF(DG23=0,0,S23/(1+Vychodiská!$C$178)^'zmena cien tepla'!DG23)</f>
        <v>0</v>
      </c>
      <c r="CB23" s="62">
        <f>IF(DH23=0,0,T23/(1+Vychodiská!$C$178)^'zmena cien tepla'!DH23)</f>
        <v>0</v>
      </c>
      <c r="CC23" s="62">
        <f>IF(DI23=0,0,U23/(1+Vychodiská!$C$178)^'zmena cien tepla'!DI23)</f>
        <v>0</v>
      </c>
      <c r="CD23" s="62">
        <f>IF(DJ23=0,0,V23/(1+Vychodiská!$C$178)^'zmena cien tepla'!DJ23)</f>
        <v>0</v>
      </c>
      <c r="CE23" s="62">
        <f>IF(DK23=0,0,W23/(1+Vychodiská!$C$178)^'zmena cien tepla'!DK23)</f>
        <v>0</v>
      </c>
      <c r="CF23" s="62">
        <f>IF(DL23=0,0,X23/(1+Vychodiská!$C$178)^'zmena cien tepla'!DL23)</f>
        <v>0</v>
      </c>
      <c r="CG23" s="62">
        <f>IF(DM23=0,0,Y23/(1+Vychodiská!$C$178)^'zmena cien tepla'!DM23)</f>
        <v>0</v>
      </c>
      <c r="CH23" s="62">
        <f>IF(DN23=0,0,Z23/(1+Vychodiská!$C$178)^'zmena cien tepla'!DN23)</f>
        <v>0</v>
      </c>
      <c r="CI23" s="62">
        <f>IF(DO23=0,0,AA23/(1+Vychodiská!$C$178)^'zmena cien tepla'!DO23)</f>
        <v>0</v>
      </c>
      <c r="CJ23" s="62">
        <f>IF(DP23=0,0,AB23/(1+Vychodiská!$C$178)^'zmena cien tepla'!DP23)</f>
        <v>0</v>
      </c>
      <c r="CK23" s="62">
        <f>IF(DQ23=0,0,AC23/(1+Vychodiská!$C$178)^'zmena cien tepla'!DQ23)</f>
        <v>0</v>
      </c>
      <c r="CL23" s="62">
        <f>IF(DR23=0,0,AD23/(1+Vychodiská!$C$178)^'zmena cien tepla'!DR23)</f>
        <v>0</v>
      </c>
      <c r="CM23" s="62">
        <f>IF(DS23=0,0,AE23/(1+Vychodiská!$C$178)^'zmena cien tepla'!DS23)</f>
        <v>0</v>
      </c>
      <c r="CN23" s="62">
        <f>IF(DT23=0,0,AF23/(1+Vychodiská!$C$178)^'zmena cien tepla'!DT23)</f>
        <v>0</v>
      </c>
      <c r="CO23" s="62">
        <f>IF(DU23=0,0,AG23/(1+Vychodiská!$C$178)^'zmena cien tepla'!DU23)</f>
        <v>0</v>
      </c>
      <c r="CP23" s="62">
        <f>IF(DV23=0,0,AH23/(1+Vychodiská!$C$178)^'zmena cien tepla'!DV23)</f>
        <v>0</v>
      </c>
      <c r="CQ23" s="62">
        <f>IF(DW23=0,0,AI23/(1+Vychodiská!$C$178)^'zmena cien tepla'!DW23)</f>
        <v>0</v>
      </c>
      <c r="CR23" s="63">
        <f>IF(DX23=0,0,AJ23/(1+Vychodiská!$C$178)^'zmena cien tepla'!DX23)</f>
        <v>0</v>
      </c>
      <c r="CS23" s="66">
        <f t="shared" si="7"/>
        <v>0</v>
      </c>
      <c r="CT23" s="62"/>
      <c r="CU23" s="67">
        <f t="shared" si="2"/>
        <v>2</v>
      </c>
      <c r="CV23" s="67">
        <f t="shared" ref="CV23:DX23" si="28">IF(CU23=0,0,IF(CV$2&gt;$D23,0,CU23+1))</f>
        <v>3</v>
      </c>
      <c r="CW23" s="67">
        <f t="shared" si="28"/>
        <v>4</v>
      </c>
      <c r="CX23" s="67">
        <f t="shared" si="28"/>
        <v>5</v>
      </c>
      <c r="CY23" s="67">
        <f t="shared" si="28"/>
        <v>6</v>
      </c>
      <c r="CZ23" s="67">
        <f t="shared" si="28"/>
        <v>7</v>
      </c>
      <c r="DA23" s="67">
        <f t="shared" si="28"/>
        <v>8</v>
      </c>
      <c r="DB23" s="67">
        <f t="shared" si="28"/>
        <v>9</v>
      </c>
      <c r="DC23" s="67">
        <f t="shared" si="28"/>
        <v>10</v>
      </c>
      <c r="DD23" s="67">
        <f t="shared" si="28"/>
        <v>11</v>
      </c>
      <c r="DE23" s="67">
        <f t="shared" si="28"/>
        <v>12</v>
      </c>
      <c r="DF23" s="67">
        <f t="shared" si="28"/>
        <v>13</v>
      </c>
      <c r="DG23" s="67">
        <f t="shared" si="28"/>
        <v>14</v>
      </c>
      <c r="DH23" s="67">
        <f t="shared" si="28"/>
        <v>15</v>
      </c>
      <c r="DI23" s="67">
        <f t="shared" si="28"/>
        <v>16</v>
      </c>
      <c r="DJ23" s="67">
        <f t="shared" si="28"/>
        <v>17</v>
      </c>
      <c r="DK23" s="67">
        <f t="shared" si="28"/>
        <v>18</v>
      </c>
      <c r="DL23" s="67">
        <f t="shared" si="28"/>
        <v>19</v>
      </c>
      <c r="DM23" s="67">
        <f t="shared" si="28"/>
        <v>20</v>
      </c>
      <c r="DN23" s="67">
        <f t="shared" si="28"/>
        <v>21</v>
      </c>
      <c r="DO23" s="67">
        <f t="shared" si="28"/>
        <v>22</v>
      </c>
      <c r="DP23" s="67">
        <f t="shared" si="28"/>
        <v>23</v>
      </c>
      <c r="DQ23" s="67">
        <f t="shared" si="28"/>
        <v>24</v>
      </c>
      <c r="DR23" s="67">
        <f t="shared" si="28"/>
        <v>25</v>
      </c>
      <c r="DS23" s="67">
        <f t="shared" si="28"/>
        <v>26</v>
      </c>
      <c r="DT23" s="67">
        <f t="shared" si="28"/>
        <v>27</v>
      </c>
      <c r="DU23" s="67">
        <f t="shared" si="28"/>
        <v>28</v>
      </c>
      <c r="DV23" s="67">
        <f t="shared" si="28"/>
        <v>29</v>
      </c>
      <c r="DW23" s="67">
        <f t="shared" si="28"/>
        <v>30</v>
      </c>
      <c r="DX23" s="68">
        <f t="shared" si="28"/>
        <v>31</v>
      </c>
    </row>
    <row r="24" spans="1:128" s="69" customFormat="1" ht="31" customHeight="1" x14ac:dyDescent="0.35">
      <c r="A24" s="59">
        <f>Investície!A24</f>
        <v>22</v>
      </c>
      <c r="B24" s="60" t="str">
        <f>Investície!B24</f>
        <v>MHTH, a.s. - závod Žilina</v>
      </c>
      <c r="C24" s="60" t="str">
        <f>Investície!C24</f>
        <v>Tepelné Čerpadlá - využitie odpadového tela</v>
      </c>
      <c r="D24" s="61">
        <f>INDEX(Data!$M:$M,MATCH('zmena cien tepla'!A24,Data!$A:$A,0))</f>
        <v>20</v>
      </c>
      <c r="E24" s="61">
        <f>INDEX(Data!$J:$J,MATCH('zmena cien tepla'!A24,Data!$A:$A,0))</f>
        <v>2027</v>
      </c>
      <c r="F24" s="63">
        <f>INDEX(Data!$Y:$Y,MATCH('zmena cien tepla'!A24,Data!$A:$A,0))</f>
        <v>0</v>
      </c>
      <c r="G24" s="62">
        <f t="shared" si="24"/>
        <v>0</v>
      </c>
      <c r="H24" s="62">
        <f t="shared" si="24"/>
        <v>0</v>
      </c>
      <c r="I24" s="62">
        <f t="shared" si="24"/>
        <v>0</v>
      </c>
      <c r="J24" s="62">
        <f t="shared" si="24"/>
        <v>0</v>
      </c>
      <c r="K24" s="62">
        <f t="shared" si="24"/>
        <v>0</v>
      </c>
      <c r="L24" s="62">
        <f t="shared" si="24"/>
        <v>0</v>
      </c>
      <c r="M24" s="62">
        <f t="shared" si="24"/>
        <v>0</v>
      </c>
      <c r="N24" s="62">
        <f t="shared" si="24"/>
        <v>0</v>
      </c>
      <c r="O24" s="62">
        <f t="shared" si="24"/>
        <v>0</v>
      </c>
      <c r="P24" s="62">
        <f t="shared" si="24"/>
        <v>0</v>
      </c>
      <c r="Q24" s="62">
        <f t="shared" si="24"/>
        <v>0</v>
      </c>
      <c r="R24" s="62">
        <f t="shared" si="24"/>
        <v>0</v>
      </c>
      <c r="S24" s="62">
        <f t="shared" si="24"/>
        <v>0</v>
      </c>
      <c r="T24" s="62">
        <f t="shared" si="24"/>
        <v>0</v>
      </c>
      <c r="U24" s="62">
        <f t="shared" si="24"/>
        <v>0</v>
      </c>
      <c r="V24" s="62">
        <f t="shared" si="24"/>
        <v>0</v>
      </c>
      <c r="W24" s="62">
        <f t="shared" si="21"/>
        <v>0</v>
      </c>
      <c r="X24" s="62">
        <f t="shared" si="21"/>
        <v>0</v>
      </c>
      <c r="Y24" s="62">
        <f t="shared" si="21"/>
        <v>0</v>
      </c>
      <c r="Z24" s="62">
        <f t="shared" si="21"/>
        <v>0</v>
      </c>
      <c r="AA24" s="62">
        <f t="shared" si="21"/>
        <v>0</v>
      </c>
      <c r="AB24" s="62">
        <f t="shared" si="21"/>
        <v>0</v>
      </c>
      <c r="AC24" s="62">
        <f t="shared" si="21"/>
        <v>0</v>
      </c>
      <c r="AD24" s="62">
        <f t="shared" si="21"/>
        <v>0</v>
      </c>
      <c r="AE24" s="62">
        <f t="shared" si="21"/>
        <v>0</v>
      </c>
      <c r="AF24" s="62">
        <f t="shared" si="21"/>
        <v>0</v>
      </c>
      <c r="AG24" s="62">
        <f t="shared" si="21"/>
        <v>0</v>
      </c>
      <c r="AH24" s="62">
        <f t="shared" si="21"/>
        <v>0</v>
      </c>
      <c r="AI24" s="62">
        <f t="shared" si="21"/>
        <v>0</v>
      </c>
      <c r="AJ24" s="63">
        <f t="shared" si="21"/>
        <v>0</v>
      </c>
      <c r="AK24" s="62">
        <f t="shared" si="5"/>
        <v>0</v>
      </c>
      <c r="AL24" s="62">
        <f>SUM($G24:H24)</f>
        <v>0</v>
      </c>
      <c r="AM24" s="62">
        <f>SUM($G24:I24)</f>
        <v>0</v>
      </c>
      <c r="AN24" s="62">
        <f>SUM($G24:J24)</f>
        <v>0</v>
      </c>
      <c r="AO24" s="62">
        <f>SUM($G24:K24)</f>
        <v>0</v>
      </c>
      <c r="AP24" s="62">
        <f>SUM($G24:L24)</f>
        <v>0</v>
      </c>
      <c r="AQ24" s="62">
        <f>SUM($G24:M24)</f>
        <v>0</v>
      </c>
      <c r="AR24" s="62">
        <f>SUM($G24:N24)</f>
        <v>0</v>
      </c>
      <c r="AS24" s="62">
        <f>SUM($G24:O24)</f>
        <v>0</v>
      </c>
      <c r="AT24" s="62">
        <f>SUM($G24:P24)</f>
        <v>0</v>
      </c>
      <c r="AU24" s="62">
        <f>SUM($G24:Q24)</f>
        <v>0</v>
      </c>
      <c r="AV24" s="62">
        <f>SUM($G24:R24)</f>
        <v>0</v>
      </c>
      <c r="AW24" s="62">
        <f>SUM($G24:S24)</f>
        <v>0</v>
      </c>
      <c r="AX24" s="62">
        <f>SUM($G24:T24)</f>
        <v>0</v>
      </c>
      <c r="AY24" s="62">
        <f>SUM($G24:U24)</f>
        <v>0</v>
      </c>
      <c r="AZ24" s="62">
        <f>SUM($G24:V24)</f>
        <v>0</v>
      </c>
      <c r="BA24" s="62">
        <f>SUM($G24:W24)</f>
        <v>0</v>
      </c>
      <c r="BB24" s="62">
        <f>SUM($G24:X24)</f>
        <v>0</v>
      </c>
      <c r="BC24" s="62">
        <f>SUM($G24:Y24)</f>
        <v>0</v>
      </c>
      <c r="BD24" s="62">
        <f>SUM($G24:Z24)</f>
        <v>0</v>
      </c>
      <c r="BE24" s="62">
        <f>SUM($G24:AA24)</f>
        <v>0</v>
      </c>
      <c r="BF24" s="62">
        <f>SUM($G24:AB24)</f>
        <v>0</v>
      </c>
      <c r="BG24" s="62">
        <f>SUM($G24:AC24)</f>
        <v>0</v>
      </c>
      <c r="BH24" s="62">
        <f>SUM($G24:AD24)</f>
        <v>0</v>
      </c>
      <c r="BI24" s="62">
        <f>SUM($G24:AE24)</f>
        <v>0</v>
      </c>
      <c r="BJ24" s="62">
        <f>SUM($G24:AF24)</f>
        <v>0</v>
      </c>
      <c r="BK24" s="62">
        <f>SUM($G24:AG24)</f>
        <v>0</v>
      </c>
      <c r="BL24" s="62">
        <f>SUM($G24:AH24)</f>
        <v>0</v>
      </c>
      <c r="BM24" s="62">
        <f>SUM($G24:AI24)</f>
        <v>0</v>
      </c>
      <c r="BN24" s="63">
        <f>SUM($G24:AJ24)</f>
        <v>0</v>
      </c>
      <c r="BO24" s="65">
        <f>IF(CU24=0,0,G24/(1+Vychodiská!$C$178)^'zmena cien tepla'!CU24)</f>
        <v>0</v>
      </c>
      <c r="BP24" s="62">
        <f>IF(CV24=0,0,H24/(1+Vychodiská!$C$178)^'zmena cien tepla'!CV24)</f>
        <v>0</v>
      </c>
      <c r="BQ24" s="62">
        <f>IF(CW24=0,0,I24/(1+Vychodiská!$C$178)^'zmena cien tepla'!CW24)</f>
        <v>0</v>
      </c>
      <c r="BR24" s="62">
        <f>IF(CX24=0,0,J24/(1+Vychodiská!$C$178)^'zmena cien tepla'!CX24)</f>
        <v>0</v>
      </c>
      <c r="BS24" s="62">
        <f>IF(CY24=0,0,K24/(1+Vychodiská!$C$178)^'zmena cien tepla'!CY24)</f>
        <v>0</v>
      </c>
      <c r="BT24" s="62">
        <f>IF(CZ24=0,0,L24/(1+Vychodiská!$C$178)^'zmena cien tepla'!CZ24)</f>
        <v>0</v>
      </c>
      <c r="BU24" s="62">
        <f>IF(DA24=0,0,M24/(1+Vychodiská!$C$178)^'zmena cien tepla'!DA24)</f>
        <v>0</v>
      </c>
      <c r="BV24" s="62">
        <f>IF(DB24=0,0,N24/(1+Vychodiská!$C$178)^'zmena cien tepla'!DB24)</f>
        <v>0</v>
      </c>
      <c r="BW24" s="62">
        <f>IF(DC24=0,0,O24/(1+Vychodiská!$C$178)^'zmena cien tepla'!DC24)</f>
        <v>0</v>
      </c>
      <c r="BX24" s="62">
        <f>IF(DD24=0,0,P24/(1+Vychodiská!$C$178)^'zmena cien tepla'!DD24)</f>
        <v>0</v>
      </c>
      <c r="BY24" s="62">
        <f>IF(DE24=0,0,Q24/(1+Vychodiská!$C$178)^'zmena cien tepla'!DE24)</f>
        <v>0</v>
      </c>
      <c r="BZ24" s="62">
        <f>IF(DF24=0,0,R24/(1+Vychodiská!$C$178)^'zmena cien tepla'!DF24)</f>
        <v>0</v>
      </c>
      <c r="CA24" s="62">
        <f>IF(DG24=0,0,S24/(1+Vychodiská!$C$178)^'zmena cien tepla'!DG24)</f>
        <v>0</v>
      </c>
      <c r="CB24" s="62">
        <f>IF(DH24=0,0,T24/(1+Vychodiská!$C$178)^'zmena cien tepla'!DH24)</f>
        <v>0</v>
      </c>
      <c r="CC24" s="62">
        <f>IF(DI24=0,0,U24/(1+Vychodiská!$C$178)^'zmena cien tepla'!DI24)</f>
        <v>0</v>
      </c>
      <c r="CD24" s="62">
        <f>IF(DJ24=0,0,V24/(1+Vychodiská!$C$178)^'zmena cien tepla'!DJ24)</f>
        <v>0</v>
      </c>
      <c r="CE24" s="62">
        <f>IF(DK24=0,0,W24/(1+Vychodiská!$C$178)^'zmena cien tepla'!DK24)</f>
        <v>0</v>
      </c>
      <c r="CF24" s="62">
        <f>IF(DL24=0,0,X24/(1+Vychodiská!$C$178)^'zmena cien tepla'!DL24)</f>
        <v>0</v>
      </c>
      <c r="CG24" s="62">
        <f>IF(DM24=0,0,Y24/(1+Vychodiská!$C$178)^'zmena cien tepla'!DM24)</f>
        <v>0</v>
      </c>
      <c r="CH24" s="62">
        <f>IF(DN24=0,0,Z24/(1+Vychodiská!$C$178)^'zmena cien tepla'!DN24)</f>
        <v>0</v>
      </c>
      <c r="CI24" s="62">
        <f>IF(DO24=0,0,AA24/(1+Vychodiská!$C$178)^'zmena cien tepla'!DO24)</f>
        <v>0</v>
      </c>
      <c r="CJ24" s="62">
        <f>IF(DP24=0,0,AB24/(1+Vychodiská!$C$178)^'zmena cien tepla'!DP24)</f>
        <v>0</v>
      </c>
      <c r="CK24" s="62">
        <f>IF(DQ24=0,0,AC24/(1+Vychodiská!$C$178)^'zmena cien tepla'!DQ24)</f>
        <v>0</v>
      </c>
      <c r="CL24" s="62">
        <f>IF(DR24=0,0,AD24/(1+Vychodiská!$C$178)^'zmena cien tepla'!DR24)</f>
        <v>0</v>
      </c>
      <c r="CM24" s="62">
        <f>IF(DS24=0,0,AE24/(1+Vychodiská!$C$178)^'zmena cien tepla'!DS24)</f>
        <v>0</v>
      </c>
      <c r="CN24" s="62">
        <f>IF(DT24=0,0,AF24/(1+Vychodiská!$C$178)^'zmena cien tepla'!DT24)</f>
        <v>0</v>
      </c>
      <c r="CO24" s="62">
        <f>IF(DU24=0,0,AG24/(1+Vychodiská!$C$178)^'zmena cien tepla'!DU24)</f>
        <v>0</v>
      </c>
      <c r="CP24" s="62">
        <f>IF(DV24=0,0,AH24/(1+Vychodiská!$C$178)^'zmena cien tepla'!DV24)</f>
        <v>0</v>
      </c>
      <c r="CQ24" s="62">
        <f>IF(DW24=0,0,AI24/(1+Vychodiská!$C$178)^'zmena cien tepla'!DW24)</f>
        <v>0</v>
      </c>
      <c r="CR24" s="63">
        <f>IF(DX24=0,0,AJ24/(1+Vychodiská!$C$178)^'zmena cien tepla'!DX24)</f>
        <v>0</v>
      </c>
      <c r="CS24" s="66">
        <f t="shared" si="7"/>
        <v>0</v>
      </c>
      <c r="CT24" s="62"/>
      <c r="CU24" s="67">
        <f t="shared" si="2"/>
        <v>2</v>
      </c>
      <c r="CV24" s="67">
        <f t="shared" ref="CV24:DX24" si="29">IF(CU24=0,0,IF(CV$2&gt;$D24,0,CU24+1))</f>
        <v>3</v>
      </c>
      <c r="CW24" s="67">
        <f t="shared" si="29"/>
        <v>4</v>
      </c>
      <c r="CX24" s="67">
        <f t="shared" si="29"/>
        <v>5</v>
      </c>
      <c r="CY24" s="67">
        <f t="shared" si="29"/>
        <v>6</v>
      </c>
      <c r="CZ24" s="67">
        <f t="shared" si="29"/>
        <v>7</v>
      </c>
      <c r="DA24" s="67">
        <f t="shared" si="29"/>
        <v>8</v>
      </c>
      <c r="DB24" s="67">
        <f t="shared" si="29"/>
        <v>9</v>
      </c>
      <c r="DC24" s="67">
        <f t="shared" si="29"/>
        <v>10</v>
      </c>
      <c r="DD24" s="67">
        <f t="shared" si="29"/>
        <v>11</v>
      </c>
      <c r="DE24" s="67">
        <f t="shared" si="29"/>
        <v>12</v>
      </c>
      <c r="DF24" s="67">
        <f t="shared" si="29"/>
        <v>13</v>
      </c>
      <c r="DG24" s="67">
        <f t="shared" si="29"/>
        <v>14</v>
      </c>
      <c r="DH24" s="67">
        <f t="shared" si="29"/>
        <v>15</v>
      </c>
      <c r="DI24" s="67">
        <f t="shared" si="29"/>
        <v>16</v>
      </c>
      <c r="DJ24" s="67">
        <f t="shared" si="29"/>
        <v>17</v>
      </c>
      <c r="DK24" s="67">
        <f t="shared" si="29"/>
        <v>18</v>
      </c>
      <c r="DL24" s="67">
        <f t="shared" si="29"/>
        <v>19</v>
      </c>
      <c r="DM24" s="67">
        <f t="shared" si="29"/>
        <v>20</v>
      </c>
      <c r="DN24" s="67">
        <f t="shared" si="29"/>
        <v>21</v>
      </c>
      <c r="DO24" s="67">
        <f t="shared" si="29"/>
        <v>0</v>
      </c>
      <c r="DP24" s="67">
        <f t="shared" si="29"/>
        <v>0</v>
      </c>
      <c r="DQ24" s="67">
        <f t="shared" si="29"/>
        <v>0</v>
      </c>
      <c r="DR24" s="67">
        <f t="shared" si="29"/>
        <v>0</v>
      </c>
      <c r="DS24" s="67">
        <f t="shared" si="29"/>
        <v>0</v>
      </c>
      <c r="DT24" s="67">
        <f t="shared" si="29"/>
        <v>0</v>
      </c>
      <c r="DU24" s="67">
        <f t="shared" si="29"/>
        <v>0</v>
      </c>
      <c r="DV24" s="67">
        <f t="shared" si="29"/>
        <v>0</v>
      </c>
      <c r="DW24" s="67">
        <f t="shared" si="29"/>
        <v>0</v>
      </c>
      <c r="DX24" s="68">
        <f t="shared" si="29"/>
        <v>0</v>
      </c>
    </row>
    <row r="25" spans="1:128" ht="33" x14ac:dyDescent="0.45">
      <c r="A25" s="59">
        <f>Investície!A25</f>
        <v>23</v>
      </c>
      <c r="B25" s="60" t="str">
        <f>Investície!B25</f>
        <v>MHTH, a.s. - závod Žilina</v>
      </c>
      <c r="C25" s="60" t="str">
        <f>Investície!C25</f>
        <v>Optimalizácia HV rozvodu Vlčince</v>
      </c>
      <c r="D25" s="61">
        <f>INDEX(Data!$M:$M,MATCH('zmena cien tepla'!A25,Data!$A:$A,0))</f>
        <v>30</v>
      </c>
      <c r="E25" s="61">
        <f>INDEX(Data!$J:$J,MATCH('zmena cien tepla'!A25,Data!$A:$A,0))</f>
        <v>2028</v>
      </c>
      <c r="F25" s="63">
        <f>INDEX(Data!$Y:$Y,MATCH('zmena cien tepla'!A25,Data!$A:$A,0))</f>
        <v>0</v>
      </c>
      <c r="G25" s="62">
        <f t="shared" si="24"/>
        <v>0</v>
      </c>
      <c r="H25" s="62">
        <f t="shared" si="24"/>
        <v>0</v>
      </c>
      <c r="I25" s="62">
        <f t="shared" si="24"/>
        <v>0</v>
      </c>
      <c r="J25" s="62">
        <f t="shared" si="24"/>
        <v>0</v>
      </c>
      <c r="K25" s="62">
        <f t="shared" si="24"/>
        <v>0</v>
      </c>
      <c r="L25" s="62">
        <f t="shared" si="24"/>
        <v>0</v>
      </c>
      <c r="M25" s="62">
        <f t="shared" si="24"/>
        <v>0</v>
      </c>
      <c r="N25" s="62">
        <f t="shared" si="24"/>
        <v>0</v>
      </c>
      <c r="O25" s="62">
        <f t="shared" si="24"/>
        <v>0</v>
      </c>
      <c r="P25" s="62">
        <f t="shared" si="24"/>
        <v>0</v>
      </c>
      <c r="Q25" s="62">
        <f t="shared" si="24"/>
        <v>0</v>
      </c>
      <c r="R25" s="62">
        <f t="shared" si="24"/>
        <v>0</v>
      </c>
      <c r="S25" s="62">
        <f t="shared" si="24"/>
        <v>0</v>
      </c>
      <c r="T25" s="62">
        <f t="shared" si="24"/>
        <v>0</v>
      </c>
      <c r="U25" s="62">
        <f t="shared" si="24"/>
        <v>0</v>
      </c>
      <c r="V25" s="62">
        <f t="shared" si="24"/>
        <v>0</v>
      </c>
      <c r="W25" s="62">
        <f t="shared" si="21"/>
        <v>0</v>
      </c>
      <c r="X25" s="62">
        <f t="shared" si="21"/>
        <v>0</v>
      </c>
      <c r="Y25" s="62">
        <f t="shared" si="21"/>
        <v>0</v>
      </c>
      <c r="Z25" s="62">
        <f t="shared" si="21"/>
        <v>0</v>
      </c>
      <c r="AA25" s="62">
        <f t="shared" si="21"/>
        <v>0</v>
      </c>
      <c r="AB25" s="62">
        <f t="shared" si="21"/>
        <v>0</v>
      </c>
      <c r="AC25" s="62">
        <f t="shared" si="21"/>
        <v>0</v>
      </c>
      <c r="AD25" s="62">
        <f t="shared" si="21"/>
        <v>0</v>
      </c>
      <c r="AE25" s="62">
        <f t="shared" si="21"/>
        <v>0</v>
      </c>
      <c r="AF25" s="62">
        <f t="shared" si="21"/>
        <v>0</v>
      </c>
      <c r="AG25" s="62">
        <f t="shared" si="21"/>
        <v>0</v>
      </c>
      <c r="AH25" s="62">
        <f t="shared" si="21"/>
        <v>0</v>
      </c>
      <c r="AI25" s="62">
        <f t="shared" si="21"/>
        <v>0</v>
      </c>
      <c r="AJ25" s="63">
        <f t="shared" si="21"/>
        <v>0</v>
      </c>
      <c r="AK25" s="62">
        <f t="shared" ref="AK25:AK30" si="30">G25</f>
        <v>0</v>
      </c>
      <c r="AL25" s="62">
        <f>SUM($G25:H25)</f>
        <v>0</v>
      </c>
      <c r="AM25" s="62">
        <f>SUM($G25:I25)</f>
        <v>0</v>
      </c>
      <c r="AN25" s="62">
        <f>SUM($G25:J25)</f>
        <v>0</v>
      </c>
      <c r="AO25" s="62">
        <f>SUM($G25:K25)</f>
        <v>0</v>
      </c>
      <c r="AP25" s="62">
        <f>SUM($G25:L25)</f>
        <v>0</v>
      </c>
      <c r="AQ25" s="62">
        <f>SUM($G25:M25)</f>
        <v>0</v>
      </c>
      <c r="AR25" s="62">
        <f>SUM($G25:N25)</f>
        <v>0</v>
      </c>
      <c r="AS25" s="62">
        <f>SUM($G25:O25)</f>
        <v>0</v>
      </c>
      <c r="AT25" s="62">
        <f>SUM($G25:P25)</f>
        <v>0</v>
      </c>
      <c r="AU25" s="62">
        <f>SUM($G25:Q25)</f>
        <v>0</v>
      </c>
      <c r="AV25" s="62">
        <f>SUM($G25:R25)</f>
        <v>0</v>
      </c>
      <c r="AW25" s="62">
        <f>SUM($G25:S25)</f>
        <v>0</v>
      </c>
      <c r="AX25" s="62">
        <f>SUM($G25:T25)</f>
        <v>0</v>
      </c>
      <c r="AY25" s="62">
        <f>SUM($G25:U25)</f>
        <v>0</v>
      </c>
      <c r="AZ25" s="62">
        <f>SUM($G25:V25)</f>
        <v>0</v>
      </c>
      <c r="BA25" s="62">
        <f>SUM($G25:W25)</f>
        <v>0</v>
      </c>
      <c r="BB25" s="62">
        <f>SUM($G25:X25)</f>
        <v>0</v>
      </c>
      <c r="BC25" s="62">
        <f>SUM($G25:Y25)</f>
        <v>0</v>
      </c>
      <c r="BD25" s="62">
        <f>SUM($G25:Z25)</f>
        <v>0</v>
      </c>
      <c r="BE25" s="62">
        <f>SUM($G25:AA25)</f>
        <v>0</v>
      </c>
      <c r="BF25" s="62">
        <f>SUM($G25:AB25)</f>
        <v>0</v>
      </c>
      <c r="BG25" s="62">
        <f>SUM($G25:AC25)</f>
        <v>0</v>
      </c>
      <c r="BH25" s="62">
        <f>SUM($G25:AD25)</f>
        <v>0</v>
      </c>
      <c r="BI25" s="62">
        <f>SUM($G25:AE25)</f>
        <v>0</v>
      </c>
      <c r="BJ25" s="62">
        <f>SUM($G25:AF25)</f>
        <v>0</v>
      </c>
      <c r="BK25" s="62">
        <f>SUM($G25:AG25)</f>
        <v>0</v>
      </c>
      <c r="BL25" s="62">
        <f>SUM($G25:AH25)</f>
        <v>0</v>
      </c>
      <c r="BM25" s="62">
        <f>SUM($G25:AI25)</f>
        <v>0</v>
      </c>
      <c r="BN25" s="63">
        <f>SUM($G25:AJ25)</f>
        <v>0</v>
      </c>
      <c r="BO25" s="65">
        <f>IF(CU25=0,0,G25/(1+Vychodiská!$C$178)^'zmena cien tepla'!CU25)</f>
        <v>0</v>
      </c>
      <c r="BP25" s="62">
        <f>IF(CV25=0,0,H25/(1+Vychodiská!$C$178)^'zmena cien tepla'!CV25)</f>
        <v>0</v>
      </c>
      <c r="BQ25" s="62">
        <f>IF(CW25=0,0,I25/(1+Vychodiská!$C$178)^'zmena cien tepla'!CW25)</f>
        <v>0</v>
      </c>
      <c r="BR25" s="62">
        <f>IF(CX25=0,0,J25/(1+Vychodiská!$C$178)^'zmena cien tepla'!CX25)</f>
        <v>0</v>
      </c>
      <c r="BS25" s="62">
        <f>IF(CY25=0,0,K25/(1+Vychodiská!$C$178)^'zmena cien tepla'!CY25)</f>
        <v>0</v>
      </c>
      <c r="BT25" s="62">
        <f>IF(CZ25=0,0,L25/(1+Vychodiská!$C$178)^'zmena cien tepla'!CZ25)</f>
        <v>0</v>
      </c>
      <c r="BU25" s="62">
        <f>IF(DA25=0,0,M25/(1+Vychodiská!$C$178)^'zmena cien tepla'!DA25)</f>
        <v>0</v>
      </c>
      <c r="BV25" s="62">
        <f>IF(DB25=0,0,N25/(1+Vychodiská!$C$178)^'zmena cien tepla'!DB25)</f>
        <v>0</v>
      </c>
      <c r="BW25" s="62">
        <f>IF(DC25=0,0,O25/(1+Vychodiská!$C$178)^'zmena cien tepla'!DC25)</f>
        <v>0</v>
      </c>
      <c r="BX25" s="62">
        <f>IF(DD25=0,0,P25/(1+Vychodiská!$C$178)^'zmena cien tepla'!DD25)</f>
        <v>0</v>
      </c>
      <c r="BY25" s="62">
        <f>IF(DE25=0,0,Q25/(1+Vychodiská!$C$178)^'zmena cien tepla'!DE25)</f>
        <v>0</v>
      </c>
      <c r="BZ25" s="62">
        <f>IF(DF25=0,0,R25/(1+Vychodiská!$C$178)^'zmena cien tepla'!DF25)</f>
        <v>0</v>
      </c>
      <c r="CA25" s="62">
        <f>IF(DG25=0,0,S25/(1+Vychodiská!$C$178)^'zmena cien tepla'!DG25)</f>
        <v>0</v>
      </c>
      <c r="CB25" s="62">
        <f>IF(DH25=0,0,T25/(1+Vychodiská!$C$178)^'zmena cien tepla'!DH25)</f>
        <v>0</v>
      </c>
      <c r="CC25" s="62">
        <f>IF(DI25=0,0,U25/(1+Vychodiská!$C$178)^'zmena cien tepla'!DI25)</f>
        <v>0</v>
      </c>
      <c r="CD25" s="62">
        <f>IF(DJ25=0,0,V25/(1+Vychodiská!$C$178)^'zmena cien tepla'!DJ25)</f>
        <v>0</v>
      </c>
      <c r="CE25" s="62">
        <f>IF(DK25=0,0,W25/(1+Vychodiská!$C$178)^'zmena cien tepla'!DK25)</f>
        <v>0</v>
      </c>
      <c r="CF25" s="62">
        <f>IF(DL25=0,0,X25/(1+Vychodiská!$C$178)^'zmena cien tepla'!DL25)</f>
        <v>0</v>
      </c>
      <c r="CG25" s="62">
        <f>IF(DM25=0,0,Y25/(1+Vychodiská!$C$178)^'zmena cien tepla'!DM25)</f>
        <v>0</v>
      </c>
      <c r="CH25" s="62">
        <f>IF(DN25=0,0,Z25/(1+Vychodiská!$C$178)^'zmena cien tepla'!DN25)</f>
        <v>0</v>
      </c>
      <c r="CI25" s="62">
        <f>IF(DO25=0,0,AA25/(1+Vychodiská!$C$178)^'zmena cien tepla'!DO25)</f>
        <v>0</v>
      </c>
      <c r="CJ25" s="62">
        <f>IF(DP25=0,0,AB25/(1+Vychodiská!$C$178)^'zmena cien tepla'!DP25)</f>
        <v>0</v>
      </c>
      <c r="CK25" s="62">
        <f>IF(DQ25=0,0,AC25/(1+Vychodiská!$C$178)^'zmena cien tepla'!DQ25)</f>
        <v>0</v>
      </c>
      <c r="CL25" s="62">
        <f>IF(DR25=0,0,AD25/(1+Vychodiská!$C$178)^'zmena cien tepla'!DR25)</f>
        <v>0</v>
      </c>
      <c r="CM25" s="62">
        <f>IF(DS25=0,0,AE25/(1+Vychodiská!$C$178)^'zmena cien tepla'!DS25)</f>
        <v>0</v>
      </c>
      <c r="CN25" s="62">
        <f>IF(DT25=0,0,AF25/(1+Vychodiská!$C$178)^'zmena cien tepla'!DT25)</f>
        <v>0</v>
      </c>
      <c r="CO25" s="62">
        <f>IF(DU25=0,0,AG25/(1+Vychodiská!$C$178)^'zmena cien tepla'!DU25)</f>
        <v>0</v>
      </c>
      <c r="CP25" s="62">
        <f>IF(DV25=0,0,AH25/(1+Vychodiská!$C$178)^'zmena cien tepla'!DV25)</f>
        <v>0</v>
      </c>
      <c r="CQ25" s="62">
        <f>IF(DW25=0,0,AI25/(1+Vychodiská!$C$178)^'zmena cien tepla'!DW25)</f>
        <v>0</v>
      </c>
      <c r="CR25" s="63">
        <f>IF(DX25=0,0,AJ25/(1+Vychodiská!$C$178)^'zmena cien tepla'!DX25)</f>
        <v>0</v>
      </c>
      <c r="CS25" s="66">
        <f t="shared" ref="CS25:CS30" si="31">SUM(BO25:CR25)</f>
        <v>0</v>
      </c>
      <c r="CU25" s="67">
        <f t="shared" ref="CU25:CU30" si="32">(VALUE(RIGHT(E25,4))-VALUE(LEFT(E25,4)))+2</f>
        <v>2</v>
      </c>
      <c r="CV25" s="67">
        <f t="shared" ref="CV25:CV30" si="33">IF(CU25=0,0,IF(CV$2&gt;$D25,0,CU25+1))</f>
        <v>3</v>
      </c>
      <c r="CW25" s="67">
        <f t="shared" ref="CW25:CW30" si="34">IF(CV25=0,0,IF(CW$2&gt;$D25,0,CV25+1))</f>
        <v>4</v>
      </c>
      <c r="CX25" s="67">
        <f t="shared" ref="CX25:CX30" si="35">IF(CW25=0,0,IF(CX$2&gt;$D25,0,CW25+1))</f>
        <v>5</v>
      </c>
      <c r="CY25" s="67">
        <f t="shared" ref="CY25:CY30" si="36">IF(CX25=0,0,IF(CY$2&gt;$D25,0,CX25+1))</f>
        <v>6</v>
      </c>
      <c r="CZ25" s="67">
        <f t="shared" ref="CZ25:CZ30" si="37">IF(CY25=0,0,IF(CZ$2&gt;$D25,0,CY25+1))</f>
        <v>7</v>
      </c>
      <c r="DA25" s="67">
        <f t="shared" ref="DA25:DA30" si="38">IF(CZ25=0,0,IF(DA$2&gt;$D25,0,CZ25+1))</f>
        <v>8</v>
      </c>
      <c r="DB25" s="67">
        <f t="shared" ref="DB25:DB30" si="39">IF(DA25=0,0,IF(DB$2&gt;$D25,0,DA25+1))</f>
        <v>9</v>
      </c>
      <c r="DC25" s="67">
        <f t="shared" ref="DC25:DC30" si="40">IF(DB25=0,0,IF(DC$2&gt;$D25,0,DB25+1))</f>
        <v>10</v>
      </c>
      <c r="DD25" s="67">
        <f t="shared" ref="DD25:DD30" si="41">IF(DC25=0,0,IF(DD$2&gt;$D25,0,DC25+1))</f>
        <v>11</v>
      </c>
      <c r="DE25" s="67">
        <f t="shared" ref="DE25:DE30" si="42">IF(DD25=0,0,IF(DE$2&gt;$D25,0,DD25+1))</f>
        <v>12</v>
      </c>
      <c r="DF25" s="67">
        <f t="shared" ref="DF25:DF30" si="43">IF(DE25=0,0,IF(DF$2&gt;$D25,0,DE25+1))</f>
        <v>13</v>
      </c>
      <c r="DG25" s="67">
        <f t="shared" ref="DG25:DG30" si="44">IF(DF25=0,0,IF(DG$2&gt;$D25,0,DF25+1))</f>
        <v>14</v>
      </c>
      <c r="DH25" s="67">
        <f t="shared" ref="DH25:DH30" si="45">IF(DG25=0,0,IF(DH$2&gt;$D25,0,DG25+1))</f>
        <v>15</v>
      </c>
      <c r="DI25" s="67">
        <f t="shared" ref="DI25:DI30" si="46">IF(DH25=0,0,IF(DI$2&gt;$D25,0,DH25+1))</f>
        <v>16</v>
      </c>
      <c r="DJ25" s="67">
        <f t="shared" ref="DJ25:DJ30" si="47">IF(DI25=0,0,IF(DJ$2&gt;$D25,0,DI25+1))</f>
        <v>17</v>
      </c>
      <c r="DK25" s="67">
        <f t="shared" ref="DK25:DK30" si="48">IF(DJ25=0,0,IF(DK$2&gt;$D25,0,DJ25+1))</f>
        <v>18</v>
      </c>
      <c r="DL25" s="67">
        <f t="shared" ref="DL25:DL30" si="49">IF(DK25=0,0,IF(DL$2&gt;$D25,0,DK25+1))</f>
        <v>19</v>
      </c>
      <c r="DM25" s="67">
        <f t="shared" ref="DM25:DM30" si="50">IF(DL25=0,0,IF(DM$2&gt;$D25,0,DL25+1))</f>
        <v>20</v>
      </c>
      <c r="DN25" s="67">
        <f t="shared" ref="DN25:DN30" si="51">IF(DM25=0,0,IF(DN$2&gt;$D25,0,DM25+1))</f>
        <v>21</v>
      </c>
      <c r="DO25" s="67">
        <f t="shared" ref="DO25:DO30" si="52">IF(DN25=0,0,IF(DO$2&gt;$D25,0,DN25+1))</f>
        <v>22</v>
      </c>
      <c r="DP25" s="67">
        <f t="shared" ref="DP25:DP30" si="53">IF(DO25=0,0,IF(DP$2&gt;$D25,0,DO25+1))</f>
        <v>23</v>
      </c>
      <c r="DQ25" s="67">
        <f t="shared" ref="DQ25:DQ30" si="54">IF(DP25=0,0,IF(DQ$2&gt;$D25,0,DP25+1))</f>
        <v>24</v>
      </c>
      <c r="DR25" s="67">
        <f t="shared" ref="DR25:DR30" si="55">IF(DQ25=0,0,IF(DR$2&gt;$D25,0,DQ25+1))</f>
        <v>25</v>
      </c>
      <c r="DS25" s="67">
        <f t="shared" ref="DS25:DS30" si="56">IF(DR25=0,0,IF(DS$2&gt;$D25,0,DR25+1))</f>
        <v>26</v>
      </c>
      <c r="DT25" s="67">
        <f t="shared" ref="DT25:DT30" si="57">IF(DS25=0,0,IF(DT$2&gt;$D25,0,DS25+1))</f>
        <v>27</v>
      </c>
      <c r="DU25" s="67">
        <f t="shared" ref="DU25:DU30" si="58">IF(DT25=0,0,IF(DU$2&gt;$D25,0,DT25+1))</f>
        <v>28</v>
      </c>
      <c r="DV25" s="67">
        <f t="shared" ref="DV25:DV30" si="59">IF(DU25=0,0,IF(DV$2&gt;$D25,0,DU25+1))</f>
        <v>29</v>
      </c>
      <c r="DW25" s="67">
        <f t="shared" ref="DW25:DW30" si="60">IF(DV25=0,0,IF(DW$2&gt;$D25,0,DV25+1))</f>
        <v>30</v>
      </c>
      <c r="DX25" s="68">
        <f t="shared" ref="DX25:DX30" si="61">IF(DW25=0,0,IF(DX$2&gt;$D25,0,DW25+1))</f>
        <v>31</v>
      </c>
    </row>
    <row r="26" spans="1:128" ht="38.15" customHeight="1" x14ac:dyDescent="0.45">
      <c r="A26" s="59">
        <f>Investície!A26</f>
        <v>24</v>
      </c>
      <c r="B26" s="60" t="str">
        <f>Investície!B26</f>
        <v>MHTH, a.s. - závod Žilina</v>
      </c>
      <c r="C26" s="60" t="str">
        <f>Investície!C26</f>
        <v>Rekultivácia odkaliska</v>
      </c>
      <c r="D26" s="61">
        <f>INDEX(Data!$M:$M,MATCH('zmena cien tepla'!A26,Data!$A:$A,0))</f>
        <v>40</v>
      </c>
      <c r="E26" s="61" t="str">
        <f>INDEX(Data!$J:$J,MATCH('zmena cien tepla'!A26,Data!$A:$A,0))</f>
        <v>2026-2027</v>
      </c>
      <c r="F26" s="63">
        <f>INDEX(Data!$Y:$Y,MATCH('zmena cien tepla'!A26,Data!$A:$A,0))</f>
        <v>0</v>
      </c>
      <c r="G26" s="62">
        <f t="shared" si="24"/>
        <v>0</v>
      </c>
      <c r="H26" s="62">
        <f t="shared" si="24"/>
        <v>0</v>
      </c>
      <c r="I26" s="62">
        <f t="shared" si="24"/>
        <v>0</v>
      </c>
      <c r="J26" s="62">
        <f t="shared" si="24"/>
        <v>0</v>
      </c>
      <c r="K26" s="62">
        <f t="shared" si="24"/>
        <v>0</v>
      </c>
      <c r="L26" s="62">
        <f t="shared" si="24"/>
        <v>0</v>
      </c>
      <c r="M26" s="62">
        <f t="shared" si="24"/>
        <v>0</v>
      </c>
      <c r="N26" s="62">
        <f t="shared" si="24"/>
        <v>0</v>
      </c>
      <c r="O26" s="62">
        <f t="shared" si="24"/>
        <v>0</v>
      </c>
      <c r="P26" s="62">
        <f t="shared" si="24"/>
        <v>0</v>
      </c>
      <c r="Q26" s="62">
        <f t="shared" si="24"/>
        <v>0</v>
      </c>
      <c r="R26" s="62">
        <f t="shared" si="24"/>
        <v>0</v>
      </c>
      <c r="S26" s="62">
        <f t="shared" si="24"/>
        <v>0</v>
      </c>
      <c r="T26" s="62">
        <f t="shared" si="24"/>
        <v>0</v>
      </c>
      <c r="U26" s="62">
        <f t="shared" si="24"/>
        <v>0</v>
      </c>
      <c r="V26" s="62">
        <f t="shared" si="24"/>
        <v>0</v>
      </c>
      <c r="W26" s="62">
        <f t="shared" si="21"/>
        <v>0</v>
      </c>
      <c r="X26" s="62">
        <f t="shared" si="21"/>
        <v>0</v>
      </c>
      <c r="Y26" s="62">
        <f t="shared" si="21"/>
        <v>0</v>
      </c>
      <c r="Z26" s="62">
        <f t="shared" si="21"/>
        <v>0</v>
      </c>
      <c r="AA26" s="62">
        <f t="shared" si="21"/>
        <v>0</v>
      </c>
      <c r="AB26" s="62">
        <f t="shared" si="21"/>
        <v>0</v>
      </c>
      <c r="AC26" s="62">
        <f t="shared" si="21"/>
        <v>0</v>
      </c>
      <c r="AD26" s="62">
        <f t="shared" si="21"/>
        <v>0</v>
      </c>
      <c r="AE26" s="62">
        <f t="shared" si="21"/>
        <v>0</v>
      </c>
      <c r="AF26" s="62">
        <f t="shared" si="21"/>
        <v>0</v>
      </c>
      <c r="AG26" s="62">
        <f t="shared" si="21"/>
        <v>0</v>
      </c>
      <c r="AH26" s="62">
        <f t="shared" si="21"/>
        <v>0</v>
      </c>
      <c r="AI26" s="62">
        <f t="shared" si="21"/>
        <v>0</v>
      </c>
      <c r="AJ26" s="63">
        <f t="shared" si="21"/>
        <v>0</v>
      </c>
      <c r="AK26" s="62">
        <f t="shared" si="30"/>
        <v>0</v>
      </c>
      <c r="AL26" s="62">
        <f>SUM($G26:H26)</f>
        <v>0</v>
      </c>
      <c r="AM26" s="62">
        <f>SUM($G26:I26)</f>
        <v>0</v>
      </c>
      <c r="AN26" s="62">
        <f>SUM($G26:J26)</f>
        <v>0</v>
      </c>
      <c r="AO26" s="62">
        <f>SUM($G26:K26)</f>
        <v>0</v>
      </c>
      <c r="AP26" s="62">
        <f>SUM($G26:L26)</f>
        <v>0</v>
      </c>
      <c r="AQ26" s="62">
        <f>SUM($G26:M26)</f>
        <v>0</v>
      </c>
      <c r="AR26" s="62">
        <f>SUM($G26:N26)</f>
        <v>0</v>
      </c>
      <c r="AS26" s="62">
        <f>SUM($G26:O26)</f>
        <v>0</v>
      </c>
      <c r="AT26" s="62">
        <f>SUM($G26:P26)</f>
        <v>0</v>
      </c>
      <c r="AU26" s="62">
        <f>SUM($G26:Q26)</f>
        <v>0</v>
      </c>
      <c r="AV26" s="62">
        <f>SUM($G26:R26)</f>
        <v>0</v>
      </c>
      <c r="AW26" s="62">
        <f>SUM($G26:S26)</f>
        <v>0</v>
      </c>
      <c r="AX26" s="62">
        <f>SUM($G26:T26)</f>
        <v>0</v>
      </c>
      <c r="AY26" s="62">
        <f>SUM($G26:U26)</f>
        <v>0</v>
      </c>
      <c r="AZ26" s="62">
        <f>SUM($G26:V26)</f>
        <v>0</v>
      </c>
      <c r="BA26" s="62">
        <f>SUM($G26:W26)</f>
        <v>0</v>
      </c>
      <c r="BB26" s="62">
        <f>SUM($G26:X26)</f>
        <v>0</v>
      </c>
      <c r="BC26" s="62">
        <f>SUM($G26:Y26)</f>
        <v>0</v>
      </c>
      <c r="BD26" s="62">
        <f>SUM($G26:Z26)</f>
        <v>0</v>
      </c>
      <c r="BE26" s="62">
        <f>SUM($G26:AA26)</f>
        <v>0</v>
      </c>
      <c r="BF26" s="62">
        <f>SUM($G26:AB26)</f>
        <v>0</v>
      </c>
      <c r="BG26" s="62">
        <f>SUM($G26:AC26)</f>
        <v>0</v>
      </c>
      <c r="BH26" s="62">
        <f>SUM($G26:AD26)</f>
        <v>0</v>
      </c>
      <c r="BI26" s="62">
        <f>SUM($G26:AE26)</f>
        <v>0</v>
      </c>
      <c r="BJ26" s="62">
        <f>SUM($G26:AF26)</f>
        <v>0</v>
      </c>
      <c r="BK26" s="62">
        <f>SUM($G26:AG26)</f>
        <v>0</v>
      </c>
      <c r="BL26" s="62">
        <f>SUM($G26:AH26)</f>
        <v>0</v>
      </c>
      <c r="BM26" s="62">
        <f>SUM($G26:AI26)</f>
        <v>0</v>
      </c>
      <c r="BN26" s="63">
        <f>SUM($G26:AJ26)</f>
        <v>0</v>
      </c>
      <c r="BO26" s="65">
        <f>IF(CU26=0,0,G26/(1+Vychodiská!$C$178)^'zmena cien tepla'!CU26)</f>
        <v>0</v>
      </c>
      <c r="BP26" s="62">
        <f>IF(CV26=0,0,H26/(1+Vychodiská!$C$178)^'zmena cien tepla'!CV26)</f>
        <v>0</v>
      </c>
      <c r="BQ26" s="62">
        <f>IF(CW26=0,0,I26/(1+Vychodiská!$C$178)^'zmena cien tepla'!CW26)</f>
        <v>0</v>
      </c>
      <c r="BR26" s="62">
        <f>IF(CX26=0,0,J26/(1+Vychodiská!$C$178)^'zmena cien tepla'!CX26)</f>
        <v>0</v>
      </c>
      <c r="BS26" s="62">
        <f>IF(CY26=0,0,K26/(1+Vychodiská!$C$178)^'zmena cien tepla'!CY26)</f>
        <v>0</v>
      </c>
      <c r="BT26" s="62">
        <f>IF(CZ26=0,0,L26/(1+Vychodiská!$C$178)^'zmena cien tepla'!CZ26)</f>
        <v>0</v>
      </c>
      <c r="BU26" s="62">
        <f>IF(DA26=0,0,M26/(1+Vychodiská!$C$178)^'zmena cien tepla'!DA26)</f>
        <v>0</v>
      </c>
      <c r="BV26" s="62">
        <f>IF(DB26=0,0,N26/(1+Vychodiská!$C$178)^'zmena cien tepla'!DB26)</f>
        <v>0</v>
      </c>
      <c r="BW26" s="62">
        <f>IF(DC26=0,0,O26/(1+Vychodiská!$C$178)^'zmena cien tepla'!DC26)</f>
        <v>0</v>
      </c>
      <c r="BX26" s="62">
        <f>IF(DD26=0,0,P26/(1+Vychodiská!$C$178)^'zmena cien tepla'!DD26)</f>
        <v>0</v>
      </c>
      <c r="BY26" s="62">
        <f>IF(DE26=0,0,Q26/(1+Vychodiská!$C$178)^'zmena cien tepla'!DE26)</f>
        <v>0</v>
      </c>
      <c r="BZ26" s="62">
        <f>IF(DF26=0,0,R26/(1+Vychodiská!$C$178)^'zmena cien tepla'!DF26)</f>
        <v>0</v>
      </c>
      <c r="CA26" s="62">
        <f>IF(DG26=0,0,S26/(1+Vychodiská!$C$178)^'zmena cien tepla'!DG26)</f>
        <v>0</v>
      </c>
      <c r="CB26" s="62">
        <f>IF(DH26=0,0,T26/(1+Vychodiská!$C$178)^'zmena cien tepla'!DH26)</f>
        <v>0</v>
      </c>
      <c r="CC26" s="62">
        <f>IF(DI26=0,0,U26/(1+Vychodiská!$C$178)^'zmena cien tepla'!DI26)</f>
        <v>0</v>
      </c>
      <c r="CD26" s="62">
        <f>IF(DJ26=0,0,V26/(1+Vychodiská!$C$178)^'zmena cien tepla'!DJ26)</f>
        <v>0</v>
      </c>
      <c r="CE26" s="62">
        <f>IF(DK26=0,0,W26/(1+Vychodiská!$C$178)^'zmena cien tepla'!DK26)</f>
        <v>0</v>
      </c>
      <c r="CF26" s="62">
        <f>IF(DL26=0,0,X26/(1+Vychodiská!$C$178)^'zmena cien tepla'!DL26)</f>
        <v>0</v>
      </c>
      <c r="CG26" s="62">
        <f>IF(DM26=0,0,Y26/(1+Vychodiská!$C$178)^'zmena cien tepla'!DM26)</f>
        <v>0</v>
      </c>
      <c r="CH26" s="62">
        <f>IF(DN26=0,0,Z26/(1+Vychodiská!$C$178)^'zmena cien tepla'!DN26)</f>
        <v>0</v>
      </c>
      <c r="CI26" s="62">
        <f>IF(DO26=0,0,AA26/(1+Vychodiská!$C$178)^'zmena cien tepla'!DO26)</f>
        <v>0</v>
      </c>
      <c r="CJ26" s="62">
        <f>IF(DP26=0,0,AB26/(1+Vychodiská!$C$178)^'zmena cien tepla'!DP26)</f>
        <v>0</v>
      </c>
      <c r="CK26" s="62">
        <f>IF(DQ26=0,0,AC26/(1+Vychodiská!$C$178)^'zmena cien tepla'!DQ26)</f>
        <v>0</v>
      </c>
      <c r="CL26" s="62">
        <f>IF(DR26=0,0,AD26/(1+Vychodiská!$C$178)^'zmena cien tepla'!DR26)</f>
        <v>0</v>
      </c>
      <c r="CM26" s="62">
        <f>IF(DS26=0,0,AE26/(1+Vychodiská!$C$178)^'zmena cien tepla'!DS26)</f>
        <v>0</v>
      </c>
      <c r="CN26" s="62">
        <f>IF(DT26=0,0,AF26/(1+Vychodiská!$C$178)^'zmena cien tepla'!DT26)</f>
        <v>0</v>
      </c>
      <c r="CO26" s="62">
        <f>IF(DU26=0,0,AG26/(1+Vychodiská!$C$178)^'zmena cien tepla'!DU26)</f>
        <v>0</v>
      </c>
      <c r="CP26" s="62">
        <f>IF(DV26=0,0,AH26/(1+Vychodiská!$C$178)^'zmena cien tepla'!DV26)</f>
        <v>0</v>
      </c>
      <c r="CQ26" s="62">
        <f>IF(DW26=0,0,AI26/(1+Vychodiská!$C$178)^'zmena cien tepla'!DW26)</f>
        <v>0</v>
      </c>
      <c r="CR26" s="63">
        <f>IF(DX26=0,0,AJ26/(1+Vychodiská!$C$178)^'zmena cien tepla'!DX26)</f>
        <v>0</v>
      </c>
      <c r="CS26" s="66">
        <f t="shared" si="31"/>
        <v>0</v>
      </c>
      <c r="CU26" s="67">
        <f t="shared" si="32"/>
        <v>3</v>
      </c>
      <c r="CV26" s="67">
        <f t="shared" si="33"/>
        <v>4</v>
      </c>
      <c r="CW26" s="67">
        <f t="shared" si="34"/>
        <v>5</v>
      </c>
      <c r="CX26" s="67">
        <f t="shared" si="35"/>
        <v>6</v>
      </c>
      <c r="CY26" s="67">
        <f t="shared" si="36"/>
        <v>7</v>
      </c>
      <c r="CZ26" s="67">
        <f t="shared" si="37"/>
        <v>8</v>
      </c>
      <c r="DA26" s="67">
        <f t="shared" si="38"/>
        <v>9</v>
      </c>
      <c r="DB26" s="67">
        <f t="shared" si="39"/>
        <v>10</v>
      </c>
      <c r="DC26" s="67">
        <f t="shared" si="40"/>
        <v>11</v>
      </c>
      <c r="DD26" s="67">
        <f t="shared" si="41"/>
        <v>12</v>
      </c>
      <c r="DE26" s="67">
        <f t="shared" si="42"/>
        <v>13</v>
      </c>
      <c r="DF26" s="67">
        <f t="shared" si="43"/>
        <v>14</v>
      </c>
      <c r="DG26" s="67">
        <f t="shared" si="44"/>
        <v>15</v>
      </c>
      <c r="DH26" s="67">
        <f t="shared" si="45"/>
        <v>16</v>
      </c>
      <c r="DI26" s="67">
        <f t="shared" si="46"/>
        <v>17</v>
      </c>
      <c r="DJ26" s="67">
        <f t="shared" si="47"/>
        <v>18</v>
      </c>
      <c r="DK26" s="67">
        <f t="shared" si="48"/>
        <v>19</v>
      </c>
      <c r="DL26" s="67">
        <f t="shared" si="49"/>
        <v>20</v>
      </c>
      <c r="DM26" s="67">
        <f t="shared" si="50"/>
        <v>21</v>
      </c>
      <c r="DN26" s="67">
        <f t="shared" si="51"/>
        <v>22</v>
      </c>
      <c r="DO26" s="67">
        <f t="shared" si="52"/>
        <v>23</v>
      </c>
      <c r="DP26" s="67">
        <f t="shared" si="53"/>
        <v>24</v>
      </c>
      <c r="DQ26" s="67">
        <f t="shared" si="54"/>
        <v>25</v>
      </c>
      <c r="DR26" s="67">
        <f t="shared" si="55"/>
        <v>26</v>
      </c>
      <c r="DS26" s="67">
        <f t="shared" si="56"/>
        <v>27</v>
      </c>
      <c r="DT26" s="67">
        <f t="shared" si="57"/>
        <v>28</v>
      </c>
      <c r="DU26" s="67">
        <f t="shared" si="58"/>
        <v>29</v>
      </c>
      <c r="DV26" s="67">
        <f t="shared" si="59"/>
        <v>30</v>
      </c>
      <c r="DW26" s="67">
        <f t="shared" si="60"/>
        <v>31</v>
      </c>
      <c r="DX26" s="68">
        <f t="shared" si="61"/>
        <v>32</v>
      </c>
    </row>
    <row r="27" spans="1:128" ht="38.15" customHeight="1" x14ac:dyDescent="0.45">
      <c r="A27" s="59">
        <f>Investície!A27</f>
        <v>25</v>
      </c>
      <c r="B27" s="60" t="str">
        <f>Investície!B27</f>
        <v>MHTH, a.s. - závod Martin</v>
      </c>
      <c r="C27" s="60" t="str">
        <f>Investície!C27</f>
        <v>Rekonštrukcia a modernizácia rozvodov centrálneho zásobovania teplom v meste Martin II. etapa</v>
      </c>
      <c r="D27" s="61">
        <f>INDEX(Data!$M:$M,MATCH('zmena cien tepla'!A27,Data!$A:$A,0))</f>
        <v>30</v>
      </c>
      <c r="E27" s="61">
        <f>INDEX(Data!$J:$J,MATCH('zmena cien tepla'!A27,Data!$A:$A,0))</f>
        <v>2024</v>
      </c>
      <c r="F27" s="63">
        <f>INDEX(Data!$Y:$Y,MATCH('zmena cien tepla'!A27,Data!$A:$A,0))</f>
        <v>-11823</v>
      </c>
      <c r="G27" s="62">
        <f t="shared" si="24"/>
        <v>11823</v>
      </c>
      <c r="H27" s="62">
        <f t="shared" si="24"/>
        <v>11823</v>
      </c>
      <c r="I27" s="62">
        <f t="shared" si="24"/>
        <v>11823</v>
      </c>
      <c r="J27" s="62">
        <f t="shared" si="24"/>
        <v>11823</v>
      </c>
      <c r="K27" s="62">
        <f t="shared" si="24"/>
        <v>11823</v>
      </c>
      <c r="L27" s="62">
        <f t="shared" si="24"/>
        <v>11823</v>
      </c>
      <c r="M27" s="62">
        <f t="shared" si="24"/>
        <v>11823</v>
      </c>
      <c r="N27" s="62">
        <f t="shared" si="24"/>
        <v>11823</v>
      </c>
      <c r="O27" s="62">
        <f t="shared" si="24"/>
        <v>11823</v>
      </c>
      <c r="P27" s="62">
        <f t="shared" si="24"/>
        <v>11823</v>
      </c>
      <c r="Q27" s="62">
        <f t="shared" si="24"/>
        <v>11823</v>
      </c>
      <c r="R27" s="62">
        <f t="shared" si="24"/>
        <v>11823</v>
      </c>
      <c r="S27" s="62">
        <f t="shared" si="24"/>
        <v>11823</v>
      </c>
      <c r="T27" s="62">
        <f t="shared" si="24"/>
        <v>11823</v>
      </c>
      <c r="U27" s="62">
        <f t="shared" si="24"/>
        <v>11823</v>
      </c>
      <c r="V27" s="62">
        <f t="shared" si="24"/>
        <v>11823</v>
      </c>
      <c r="W27" s="62">
        <f t="shared" si="21"/>
        <v>11823</v>
      </c>
      <c r="X27" s="62">
        <f t="shared" si="21"/>
        <v>11823</v>
      </c>
      <c r="Y27" s="62">
        <f t="shared" si="21"/>
        <v>11823</v>
      </c>
      <c r="Z27" s="62">
        <f t="shared" si="21"/>
        <v>11823</v>
      </c>
      <c r="AA27" s="62">
        <f t="shared" si="21"/>
        <v>11823</v>
      </c>
      <c r="AB27" s="62">
        <f t="shared" si="21"/>
        <v>11823</v>
      </c>
      <c r="AC27" s="62">
        <f t="shared" si="21"/>
        <v>11823</v>
      </c>
      <c r="AD27" s="62">
        <f t="shared" si="21"/>
        <v>11823</v>
      </c>
      <c r="AE27" s="62">
        <f t="shared" si="21"/>
        <v>11823</v>
      </c>
      <c r="AF27" s="62">
        <f t="shared" si="21"/>
        <v>11823</v>
      </c>
      <c r="AG27" s="62">
        <f t="shared" si="21"/>
        <v>11823</v>
      </c>
      <c r="AH27" s="62">
        <f t="shared" si="21"/>
        <v>11823</v>
      </c>
      <c r="AI27" s="62">
        <f t="shared" si="21"/>
        <v>11823</v>
      </c>
      <c r="AJ27" s="63">
        <f t="shared" si="21"/>
        <v>11823</v>
      </c>
      <c r="AK27" s="62">
        <f t="shared" si="30"/>
        <v>11823</v>
      </c>
      <c r="AL27" s="62">
        <f>SUM($G27:H27)</f>
        <v>23646</v>
      </c>
      <c r="AM27" s="62">
        <f>SUM($G27:I27)</f>
        <v>35469</v>
      </c>
      <c r="AN27" s="62">
        <f>SUM($G27:J27)</f>
        <v>47292</v>
      </c>
      <c r="AO27" s="62">
        <f>SUM($G27:K27)</f>
        <v>59115</v>
      </c>
      <c r="AP27" s="62">
        <f>SUM($G27:L27)</f>
        <v>70938</v>
      </c>
      <c r="AQ27" s="62">
        <f>SUM($G27:M27)</f>
        <v>82761</v>
      </c>
      <c r="AR27" s="62">
        <f>SUM($G27:N27)</f>
        <v>94584</v>
      </c>
      <c r="AS27" s="62">
        <f>SUM($G27:O27)</f>
        <v>106407</v>
      </c>
      <c r="AT27" s="62">
        <f>SUM($G27:P27)</f>
        <v>118230</v>
      </c>
      <c r="AU27" s="62">
        <f>SUM($G27:Q27)</f>
        <v>130053</v>
      </c>
      <c r="AV27" s="62">
        <f>SUM($G27:R27)</f>
        <v>141876</v>
      </c>
      <c r="AW27" s="62">
        <f>SUM($G27:S27)</f>
        <v>153699</v>
      </c>
      <c r="AX27" s="62">
        <f>SUM($G27:T27)</f>
        <v>165522</v>
      </c>
      <c r="AY27" s="62">
        <f>SUM($G27:U27)</f>
        <v>177345</v>
      </c>
      <c r="AZ27" s="62">
        <f>SUM($G27:V27)</f>
        <v>189168</v>
      </c>
      <c r="BA27" s="62">
        <f>SUM($G27:W27)</f>
        <v>200991</v>
      </c>
      <c r="BB27" s="62">
        <f>SUM($G27:X27)</f>
        <v>212814</v>
      </c>
      <c r="BC27" s="62">
        <f>SUM($G27:Y27)</f>
        <v>224637</v>
      </c>
      <c r="BD27" s="62">
        <f>SUM($G27:Z27)</f>
        <v>236460</v>
      </c>
      <c r="BE27" s="62">
        <f>SUM($G27:AA27)</f>
        <v>248283</v>
      </c>
      <c r="BF27" s="62">
        <f>SUM($G27:AB27)</f>
        <v>260106</v>
      </c>
      <c r="BG27" s="62">
        <f>SUM($G27:AC27)</f>
        <v>271929</v>
      </c>
      <c r="BH27" s="62">
        <f>SUM($G27:AD27)</f>
        <v>283752</v>
      </c>
      <c r="BI27" s="62">
        <f>SUM($G27:AE27)</f>
        <v>295575</v>
      </c>
      <c r="BJ27" s="62">
        <f>SUM($G27:AF27)</f>
        <v>307398</v>
      </c>
      <c r="BK27" s="62">
        <f>SUM($G27:AG27)</f>
        <v>319221</v>
      </c>
      <c r="BL27" s="62">
        <f>SUM($G27:AH27)</f>
        <v>331044</v>
      </c>
      <c r="BM27" s="62">
        <f>SUM($G27:AI27)</f>
        <v>342867</v>
      </c>
      <c r="BN27" s="63">
        <f>SUM($G27:AJ27)</f>
        <v>354690</v>
      </c>
      <c r="BO27" s="65">
        <f>IF(CU27=0,0,G27/(1+Vychodiská!$C$178)^'zmena cien tepla'!CU27)</f>
        <v>10723.809523809523</v>
      </c>
      <c r="BP27" s="62">
        <f>IF(CV27=0,0,H27/(1+Vychodiská!$C$178)^'zmena cien tepla'!CV27)</f>
        <v>10213.151927437641</v>
      </c>
      <c r="BQ27" s="62">
        <f>IF(CW27=0,0,I27/(1+Vychodiská!$C$178)^'zmena cien tepla'!CW27)</f>
        <v>9726.8113594644201</v>
      </c>
      <c r="BR27" s="62">
        <f>IF(CX27=0,0,J27/(1+Vychodiská!$C$178)^'zmena cien tepla'!CX27)</f>
        <v>9263.6298661565907</v>
      </c>
      <c r="BS27" s="62">
        <f>IF(CY27=0,0,K27/(1+Vychodiská!$C$178)^'zmena cien tepla'!CY27)</f>
        <v>8822.5046344348484</v>
      </c>
      <c r="BT27" s="62">
        <f>IF(CZ27=0,0,L27/(1+Vychodiská!$C$178)^'zmena cien tepla'!CZ27)</f>
        <v>8402.3853661284265</v>
      </c>
      <c r="BU27" s="62">
        <f>IF(DA27=0,0,M27/(1+Vychodiská!$C$178)^'zmena cien tepla'!DA27)</f>
        <v>8002.2717772651686</v>
      </c>
      <c r="BV27" s="62">
        <f>IF(DB27=0,0,N27/(1+Vychodiská!$C$178)^'zmena cien tepla'!DB27)</f>
        <v>7621.2112164430173</v>
      </c>
      <c r="BW27" s="62">
        <f>IF(DC27=0,0,O27/(1+Vychodiská!$C$178)^'zmena cien tepla'!DC27)</f>
        <v>7258.2963966123971</v>
      </c>
      <c r="BX27" s="62">
        <f>IF(DD27=0,0,P27/(1+Vychodiská!$C$178)^'zmena cien tepla'!DD27)</f>
        <v>6912.6632348689491</v>
      </c>
      <c r="BY27" s="62">
        <f>IF(DE27=0,0,Q27/(1+Vychodiská!$C$178)^'zmena cien tepla'!DE27)</f>
        <v>6583.488795113286</v>
      </c>
      <c r="BZ27" s="62">
        <f>IF(DF27=0,0,R27/(1+Vychodiská!$C$178)^'zmena cien tepla'!DF27)</f>
        <v>6269.9893286793185</v>
      </c>
      <c r="CA27" s="62">
        <f>IF(DG27=0,0,S27/(1+Vychodiská!$C$178)^'zmena cien tepla'!DG27)</f>
        <v>5971.4184082660195</v>
      </c>
      <c r="CB27" s="62">
        <f>IF(DH27=0,0,T27/(1+Vychodiská!$C$178)^'zmena cien tepla'!DH27)</f>
        <v>5687.0651507295406</v>
      </c>
      <c r="CC27" s="62">
        <f>IF(DI27=0,0,U27/(1+Vychodiská!$C$178)^'zmena cien tepla'!DI27)</f>
        <v>5416.2525245043253</v>
      </c>
      <c r="CD27" s="62">
        <f>IF(DJ27=0,0,V27/(1+Vychodiská!$C$178)^'zmena cien tepla'!DJ27)</f>
        <v>5158.3357376231661</v>
      </c>
      <c r="CE27" s="62">
        <f>IF(DK27=0,0,W27/(1+Vychodiská!$C$178)^'zmena cien tepla'!DK27)</f>
        <v>4912.7007024982531</v>
      </c>
      <c r="CF27" s="62">
        <f>IF(DL27=0,0,X27/(1+Vychodiská!$C$178)^'zmena cien tepla'!DL27)</f>
        <v>4678.7625738078605</v>
      </c>
      <c r="CG27" s="62">
        <f>IF(DM27=0,0,Y27/(1+Vychodiská!$C$178)^'zmena cien tepla'!DM27)</f>
        <v>4455.9643560074865</v>
      </c>
      <c r="CH27" s="62">
        <f>IF(DN27=0,0,Z27/(1+Vychodiská!$C$178)^'zmena cien tepla'!DN27)</f>
        <v>4243.7755771499869</v>
      </c>
      <c r="CI27" s="62">
        <f>IF(DO27=0,0,AA27/(1+Vychodiská!$C$178)^'zmena cien tepla'!DO27)</f>
        <v>4041.6910258571306</v>
      </c>
      <c r="CJ27" s="62">
        <f>IF(DP27=0,0,AB27/(1+Vychodiská!$C$178)^'zmena cien tepla'!DP27)</f>
        <v>3849.2295484353617</v>
      </c>
      <c r="CK27" s="62">
        <f>IF(DQ27=0,0,AC27/(1+Vychodiská!$C$178)^'zmena cien tepla'!DQ27)</f>
        <v>3665.9329032717733</v>
      </c>
      <c r="CL27" s="62">
        <f>IF(DR27=0,0,AD27/(1+Vychodiská!$C$178)^'zmena cien tepla'!DR27)</f>
        <v>3491.3646697826412</v>
      </c>
      <c r="CM27" s="62">
        <f>IF(DS27=0,0,AE27/(1+Vychodiská!$C$178)^'zmena cien tepla'!DS27)</f>
        <v>3325.1092093168013</v>
      </c>
      <c r="CN27" s="62">
        <f>IF(DT27=0,0,AF27/(1+Vychodiská!$C$178)^'zmena cien tepla'!DT27)</f>
        <v>3166.7706755398103</v>
      </c>
      <c r="CO27" s="62">
        <f>IF(DU27=0,0,AG27/(1+Vychodiská!$C$178)^'zmena cien tepla'!DU27)</f>
        <v>3015.9720719426768</v>
      </c>
      <c r="CP27" s="62">
        <f>IF(DV27=0,0,AH27/(1+Vychodiská!$C$178)^'zmena cien tepla'!DV27)</f>
        <v>2872.3543542311204</v>
      </c>
      <c r="CQ27" s="62">
        <f>IF(DW27=0,0,AI27/(1+Vychodiská!$C$178)^'zmena cien tepla'!DW27)</f>
        <v>2735.575575458211</v>
      </c>
      <c r="CR27" s="63">
        <f>IF(DX27=0,0,AJ27/(1+Vychodiská!$C$178)^'zmena cien tepla'!DX27)</f>
        <v>2605.3100718649616</v>
      </c>
      <c r="CS27" s="66">
        <f t="shared" si="31"/>
        <v>173093.79856270074</v>
      </c>
      <c r="CU27" s="67">
        <f t="shared" si="32"/>
        <v>2</v>
      </c>
      <c r="CV27" s="67">
        <f t="shared" si="33"/>
        <v>3</v>
      </c>
      <c r="CW27" s="67">
        <f t="shared" si="34"/>
        <v>4</v>
      </c>
      <c r="CX27" s="67">
        <f t="shared" si="35"/>
        <v>5</v>
      </c>
      <c r="CY27" s="67">
        <f t="shared" si="36"/>
        <v>6</v>
      </c>
      <c r="CZ27" s="67">
        <f t="shared" si="37"/>
        <v>7</v>
      </c>
      <c r="DA27" s="67">
        <f t="shared" si="38"/>
        <v>8</v>
      </c>
      <c r="DB27" s="67">
        <f t="shared" si="39"/>
        <v>9</v>
      </c>
      <c r="DC27" s="67">
        <f t="shared" si="40"/>
        <v>10</v>
      </c>
      <c r="DD27" s="67">
        <f t="shared" si="41"/>
        <v>11</v>
      </c>
      <c r="DE27" s="67">
        <f t="shared" si="42"/>
        <v>12</v>
      </c>
      <c r="DF27" s="67">
        <f t="shared" si="43"/>
        <v>13</v>
      </c>
      <c r="DG27" s="67">
        <f t="shared" si="44"/>
        <v>14</v>
      </c>
      <c r="DH27" s="67">
        <f t="shared" si="45"/>
        <v>15</v>
      </c>
      <c r="DI27" s="67">
        <f t="shared" si="46"/>
        <v>16</v>
      </c>
      <c r="DJ27" s="67">
        <f t="shared" si="47"/>
        <v>17</v>
      </c>
      <c r="DK27" s="67">
        <f t="shared" si="48"/>
        <v>18</v>
      </c>
      <c r="DL27" s="67">
        <f t="shared" si="49"/>
        <v>19</v>
      </c>
      <c r="DM27" s="67">
        <f t="shared" si="50"/>
        <v>20</v>
      </c>
      <c r="DN27" s="67">
        <f t="shared" si="51"/>
        <v>21</v>
      </c>
      <c r="DO27" s="67">
        <f t="shared" si="52"/>
        <v>22</v>
      </c>
      <c r="DP27" s="67">
        <f t="shared" si="53"/>
        <v>23</v>
      </c>
      <c r="DQ27" s="67">
        <f t="shared" si="54"/>
        <v>24</v>
      </c>
      <c r="DR27" s="67">
        <f t="shared" si="55"/>
        <v>25</v>
      </c>
      <c r="DS27" s="67">
        <f t="shared" si="56"/>
        <v>26</v>
      </c>
      <c r="DT27" s="67">
        <f t="shared" si="57"/>
        <v>27</v>
      </c>
      <c r="DU27" s="67">
        <f t="shared" si="58"/>
        <v>28</v>
      </c>
      <c r="DV27" s="67">
        <f t="shared" si="59"/>
        <v>29</v>
      </c>
      <c r="DW27" s="67">
        <f t="shared" si="60"/>
        <v>30</v>
      </c>
      <c r="DX27" s="68">
        <f t="shared" si="61"/>
        <v>31</v>
      </c>
    </row>
    <row r="28" spans="1:128" ht="38.15" customHeight="1" x14ac:dyDescent="0.45">
      <c r="A28" s="59">
        <f>Investície!A28</f>
        <v>26</v>
      </c>
      <c r="B28" s="60" t="str">
        <f>Investície!B28</f>
        <v>MHTH, a.s. - závod Martin</v>
      </c>
      <c r="C28" s="60" t="str">
        <f>Investície!C28</f>
        <v>Rekonštrukcia a modernizácia rozvodov centrálneho zásobovania teplom v meste Martin III. etapa</v>
      </c>
      <c r="D28" s="61">
        <f>INDEX(Data!$M:$M,MATCH('zmena cien tepla'!A28,Data!$A:$A,0))</f>
        <v>30</v>
      </c>
      <c r="E28" s="61" t="str">
        <f>INDEX(Data!$J:$J,MATCH('zmena cien tepla'!A28,Data!$A:$A,0))</f>
        <v>2024-2025</v>
      </c>
      <c r="F28" s="63">
        <f>INDEX(Data!$Y:$Y,MATCH('zmena cien tepla'!A28,Data!$A:$A,0))</f>
        <v>-24816</v>
      </c>
      <c r="G28" s="62">
        <f t="shared" si="24"/>
        <v>24816</v>
      </c>
      <c r="H28" s="62">
        <f t="shared" si="24"/>
        <v>24816</v>
      </c>
      <c r="I28" s="62">
        <f t="shared" si="24"/>
        <v>24816</v>
      </c>
      <c r="J28" s="62">
        <f t="shared" si="24"/>
        <v>24816</v>
      </c>
      <c r="K28" s="62">
        <f t="shared" si="24"/>
        <v>24816</v>
      </c>
      <c r="L28" s="62">
        <f t="shared" si="24"/>
        <v>24816</v>
      </c>
      <c r="M28" s="62">
        <f t="shared" si="24"/>
        <v>24816</v>
      </c>
      <c r="N28" s="62">
        <f t="shared" si="24"/>
        <v>24816</v>
      </c>
      <c r="O28" s="62">
        <f t="shared" si="24"/>
        <v>24816</v>
      </c>
      <c r="P28" s="62">
        <f t="shared" si="24"/>
        <v>24816</v>
      </c>
      <c r="Q28" s="62">
        <f t="shared" si="24"/>
        <v>24816</v>
      </c>
      <c r="R28" s="62">
        <f t="shared" si="24"/>
        <v>24816</v>
      </c>
      <c r="S28" s="62">
        <f t="shared" si="24"/>
        <v>24816</v>
      </c>
      <c r="T28" s="62">
        <f t="shared" si="24"/>
        <v>24816</v>
      </c>
      <c r="U28" s="62">
        <f t="shared" si="24"/>
        <v>24816</v>
      </c>
      <c r="V28" s="62">
        <f t="shared" si="24"/>
        <v>24816</v>
      </c>
      <c r="W28" s="62">
        <f t="shared" si="21"/>
        <v>24816</v>
      </c>
      <c r="X28" s="62">
        <f t="shared" si="21"/>
        <v>24816</v>
      </c>
      <c r="Y28" s="62">
        <f t="shared" si="21"/>
        <v>24816</v>
      </c>
      <c r="Z28" s="62">
        <f t="shared" si="21"/>
        <v>24816</v>
      </c>
      <c r="AA28" s="62">
        <f t="shared" si="21"/>
        <v>24816</v>
      </c>
      <c r="AB28" s="62">
        <f t="shared" si="21"/>
        <v>24816</v>
      </c>
      <c r="AC28" s="62">
        <f t="shared" si="21"/>
        <v>24816</v>
      </c>
      <c r="AD28" s="62">
        <f t="shared" si="21"/>
        <v>24816</v>
      </c>
      <c r="AE28" s="62">
        <f t="shared" si="21"/>
        <v>24816</v>
      </c>
      <c r="AF28" s="62">
        <f t="shared" si="21"/>
        <v>24816</v>
      </c>
      <c r="AG28" s="62">
        <f t="shared" si="21"/>
        <v>24816</v>
      </c>
      <c r="AH28" s="62">
        <f t="shared" si="21"/>
        <v>24816</v>
      </c>
      <c r="AI28" s="62">
        <f t="shared" si="21"/>
        <v>24816</v>
      </c>
      <c r="AJ28" s="63">
        <f t="shared" si="21"/>
        <v>24816</v>
      </c>
      <c r="AK28" s="62">
        <f t="shared" si="30"/>
        <v>24816</v>
      </c>
      <c r="AL28" s="62">
        <f>SUM($G28:H28)</f>
        <v>49632</v>
      </c>
      <c r="AM28" s="62">
        <f>SUM($G28:I28)</f>
        <v>74448</v>
      </c>
      <c r="AN28" s="62">
        <f>SUM($G28:J28)</f>
        <v>99264</v>
      </c>
      <c r="AO28" s="62">
        <f>SUM($G28:K28)</f>
        <v>124080</v>
      </c>
      <c r="AP28" s="62">
        <f>SUM($G28:L28)</f>
        <v>148896</v>
      </c>
      <c r="AQ28" s="62">
        <f>SUM($G28:M28)</f>
        <v>173712</v>
      </c>
      <c r="AR28" s="62">
        <f>SUM($G28:N28)</f>
        <v>198528</v>
      </c>
      <c r="AS28" s="62">
        <f>SUM($G28:O28)</f>
        <v>223344</v>
      </c>
      <c r="AT28" s="62">
        <f>SUM($G28:P28)</f>
        <v>248160</v>
      </c>
      <c r="AU28" s="62">
        <f>SUM($G28:Q28)</f>
        <v>272976</v>
      </c>
      <c r="AV28" s="62">
        <f>SUM($G28:R28)</f>
        <v>297792</v>
      </c>
      <c r="AW28" s="62">
        <f>SUM($G28:S28)</f>
        <v>322608</v>
      </c>
      <c r="AX28" s="62">
        <f>SUM($G28:T28)</f>
        <v>347424</v>
      </c>
      <c r="AY28" s="62">
        <f>SUM($G28:U28)</f>
        <v>372240</v>
      </c>
      <c r="AZ28" s="62">
        <f>SUM($G28:V28)</f>
        <v>397056</v>
      </c>
      <c r="BA28" s="62">
        <f>SUM($G28:W28)</f>
        <v>421872</v>
      </c>
      <c r="BB28" s="62">
        <f>SUM($G28:X28)</f>
        <v>446688</v>
      </c>
      <c r="BC28" s="62">
        <f>SUM($G28:Y28)</f>
        <v>471504</v>
      </c>
      <c r="BD28" s="62">
        <f>SUM($G28:Z28)</f>
        <v>496320</v>
      </c>
      <c r="BE28" s="62">
        <f>SUM($G28:AA28)</f>
        <v>521136</v>
      </c>
      <c r="BF28" s="62">
        <f>SUM($G28:AB28)</f>
        <v>545952</v>
      </c>
      <c r="BG28" s="62">
        <f>SUM($G28:AC28)</f>
        <v>570768</v>
      </c>
      <c r="BH28" s="62">
        <f>SUM($G28:AD28)</f>
        <v>595584</v>
      </c>
      <c r="BI28" s="62">
        <f>SUM($G28:AE28)</f>
        <v>620400</v>
      </c>
      <c r="BJ28" s="62">
        <f>SUM($G28:AF28)</f>
        <v>645216</v>
      </c>
      <c r="BK28" s="62">
        <f>SUM($G28:AG28)</f>
        <v>670032</v>
      </c>
      <c r="BL28" s="62">
        <f>SUM($G28:AH28)</f>
        <v>694848</v>
      </c>
      <c r="BM28" s="62">
        <f>SUM($G28:AI28)</f>
        <v>719664</v>
      </c>
      <c r="BN28" s="63">
        <f>SUM($G28:AJ28)</f>
        <v>744480</v>
      </c>
      <c r="BO28" s="65">
        <f>IF(CU28=0,0,G28/(1+Vychodiská!$C$178)^'zmena cien tepla'!CU28)</f>
        <v>21436.993845157107</v>
      </c>
      <c r="BP28" s="62">
        <f>IF(CV28=0,0,H28/(1+Vychodiská!$C$178)^'zmena cien tepla'!CV28)</f>
        <v>20416.184614435344</v>
      </c>
      <c r="BQ28" s="62">
        <f>IF(CW28=0,0,I28/(1+Vychodiská!$C$178)^'zmena cien tepla'!CW28)</f>
        <v>19443.985347081278</v>
      </c>
      <c r="BR28" s="62">
        <f>IF(CX28=0,0,J28/(1+Vychodiská!$C$178)^'zmena cien tepla'!CX28)</f>
        <v>18518.081282934552</v>
      </c>
      <c r="BS28" s="62">
        <f>IF(CY28=0,0,K28/(1+Vychodiská!$C$178)^'zmena cien tepla'!CY28)</f>
        <v>17636.267888509094</v>
      </c>
      <c r="BT28" s="62">
        <f>IF(CZ28=0,0,L28/(1+Vychodiská!$C$178)^'zmena cien tepla'!CZ28)</f>
        <v>16796.445608103902</v>
      </c>
      <c r="BU28" s="62">
        <f>IF(DA28=0,0,M28/(1+Vychodiská!$C$178)^'zmena cien tepla'!DA28)</f>
        <v>15996.614864860858</v>
      </c>
      <c r="BV28" s="62">
        <f>IF(DB28=0,0,N28/(1+Vychodiská!$C$178)^'zmena cien tepla'!DB28)</f>
        <v>15234.871299867484</v>
      </c>
      <c r="BW28" s="62">
        <f>IF(DC28=0,0,O28/(1+Vychodiská!$C$178)^'zmena cien tepla'!DC28)</f>
        <v>14509.40123796903</v>
      </c>
      <c r="BX28" s="62">
        <f>IF(DD28=0,0,P28/(1+Vychodiská!$C$178)^'zmena cien tepla'!DD28)</f>
        <v>13818.477369494316</v>
      </c>
      <c r="BY28" s="62">
        <f>IF(DE28=0,0,Q28/(1+Vychodiská!$C$178)^'zmena cien tepla'!DE28)</f>
        <v>13160.454637613633</v>
      </c>
      <c r="BZ28" s="62">
        <f>IF(DF28=0,0,R28/(1+Vychodiská!$C$178)^'zmena cien tepla'!DF28)</f>
        <v>12533.766321536796</v>
      </c>
      <c r="CA28" s="62">
        <f>IF(DG28=0,0,S28/(1+Vychodiská!$C$178)^'zmena cien tepla'!DG28)</f>
        <v>11936.920306225516</v>
      </c>
      <c r="CB28" s="62">
        <f>IF(DH28=0,0,T28/(1+Vychodiská!$C$178)^'zmena cien tepla'!DH28)</f>
        <v>11368.495529738588</v>
      </c>
      <c r="CC28" s="62">
        <f>IF(DI28=0,0,U28/(1+Vychodiská!$C$178)^'zmena cien tepla'!DI28)</f>
        <v>10827.138599751035</v>
      </c>
      <c r="CD28" s="62">
        <f>IF(DJ28=0,0,V28/(1+Vychodiská!$C$178)^'zmena cien tepla'!DJ28)</f>
        <v>10311.560571191461</v>
      </c>
      <c r="CE28" s="62">
        <f>IF(DK28=0,0,W28/(1+Vychodiská!$C$178)^'zmena cien tepla'!DK28)</f>
        <v>9820.5338773252024</v>
      </c>
      <c r="CF28" s="62">
        <f>IF(DL28=0,0,X28/(1+Vychodiská!$C$178)^'zmena cien tepla'!DL28)</f>
        <v>9352.8894069763828</v>
      </c>
      <c r="CG28" s="62">
        <f>IF(DM28=0,0,Y28/(1+Vychodiská!$C$178)^'zmena cien tepla'!DM28)</f>
        <v>8907.5137209298882</v>
      </c>
      <c r="CH28" s="62">
        <f>IF(DN28=0,0,Z28/(1+Vychodiská!$C$178)^'zmena cien tepla'!DN28)</f>
        <v>8483.3464008856081</v>
      </c>
      <c r="CI28" s="62">
        <f>IF(DO28=0,0,AA28/(1+Vychodiská!$C$178)^'zmena cien tepla'!DO28)</f>
        <v>8079.3775246529594</v>
      </c>
      <c r="CJ28" s="62">
        <f>IF(DP28=0,0,AB28/(1+Vychodiská!$C$178)^'zmena cien tepla'!DP28)</f>
        <v>7694.6452615742473</v>
      </c>
      <c r="CK28" s="62">
        <f>IF(DQ28=0,0,AC28/(1+Vychodiská!$C$178)^'zmena cien tepla'!DQ28)</f>
        <v>7328.233582451664</v>
      </c>
      <c r="CL28" s="62">
        <f>IF(DR28=0,0,AD28/(1+Vychodiská!$C$178)^'zmena cien tepla'!DR28)</f>
        <v>6979.2700785253946</v>
      </c>
      <c r="CM28" s="62">
        <f>IF(DS28=0,0,AE28/(1+Vychodiská!$C$178)^'zmena cien tepla'!DS28)</f>
        <v>6646.9238843098983</v>
      </c>
      <c r="CN28" s="62">
        <f>IF(DT28=0,0,AF28/(1+Vychodiská!$C$178)^'zmena cien tepla'!DT28)</f>
        <v>6330.4036993427617</v>
      </c>
      <c r="CO28" s="62">
        <f>IF(DU28=0,0,AG28/(1+Vychodiská!$C$178)^'zmena cien tepla'!DU28)</f>
        <v>6028.9559041359626</v>
      </c>
      <c r="CP28" s="62">
        <f>IF(DV28=0,0,AH28/(1+Vychodiská!$C$178)^'zmena cien tepla'!DV28)</f>
        <v>5741.8627658437754</v>
      </c>
      <c r="CQ28" s="62">
        <f>IF(DW28=0,0,AI28/(1+Vychodiská!$C$178)^'zmena cien tepla'!DW28)</f>
        <v>5468.4407293750219</v>
      </c>
      <c r="CR28" s="63">
        <f>IF(DX28=0,0,AJ28/(1+Vychodiská!$C$178)^'zmena cien tepla'!DX28)</f>
        <v>5208.038789880974</v>
      </c>
      <c r="CS28" s="66">
        <f t="shared" si="31"/>
        <v>346016.09495067975</v>
      </c>
      <c r="CU28" s="67">
        <f t="shared" si="32"/>
        <v>3</v>
      </c>
      <c r="CV28" s="67">
        <f t="shared" si="33"/>
        <v>4</v>
      </c>
      <c r="CW28" s="67">
        <f t="shared" si="34"/>
        <v>5</v>
      </c>
      <c r="CX28" s="67">
        <f t="shared" si="35"/>
        <v>6</v>
      </c>
      <c r="CY28" s="67">
        <f t="shared" si="36"/>
        <v>7</v>
      </c>
      <c r="CZ28" s="67">
        <f t="shared" si="37"/>
        <v>8</v>
      </c>
      <c r="DA28" s="67">
        <f t="shared" si="38"/>
        <v>9</v>
      </c>
      <c r="DB28" s="67">
        <f t="shared" si="39"/>
        <v>10</v>
      </c>
      <c r="DC28" s="67">
        <f t="shared" si="40"/>
        <v>11</v>
      </c>
      <c r="DD28" s="67">
        <f t="shared" si="41"/>
        <v>12</v>
      </c>
      <c r="DE28" s="67">
        <f t="shared" si="42"/>
        <v>13</v>
      </c>
      <c r="DF28" s="67">
        <f t="shared" si="43"/>
        <v>14</v>
      </c>
      <c r="DG28" s="67">
        <f t="shared" si="44"/>
        <v>15</v>
      </c>
      <c r="DH28" s="67">
        <f t="shared" si="45"/>
        <v>16</v>
      </c>
      <c r="DI28" s="67">
        <f t="shared" si="46"/>
        <v>17</v>
      </c>
      <c r="DJ28" s="67">
        <f t="shared" si="47"/>
        <v>18</v>
      </c>
      <c r="DK28" s="67">
        <f t="shared" si="48"/>
        <v>19</v>
      </c>
      <c r="DL28" s="67">
        <f t="shared" si="49"/>
        <v>20</v>
      </c>
      <c r="DM28" s="67">
        <f t="shared" si="50"/>
        <v>21</v>
      </c>
      <c r="DN28" s="67">
        <f t="shared" si="51"/>
        <v>22</v>
      </c>
      <c r="DO28" s="67">
        <f t="shared" si="52"/>
        <v>23</v>
      </c>
      <c r="DP28" s="67">
        <f t="shared" si="53"/>
        <v>24</v>
      </c>
      <c r="DQ28" s="67">
        <f t="shared" si="54"/>
        <v>25</v>
      </c>
      <c r="DR28" s="67">
        <f t="shared" si="55"/>
        <v>26</v>
      </c>
      <c r="DS28" s="67">
        <f t="shared" si="56"/>
        <v>27</v>
      </c>
      <c r="DT28" s="67">
        <f t="shared" si="57"/>
        <v>28</v>
      </c>
      <c r="DU28" s="67">
        <f t="shared" si="58"/>
        <v>29</v>
      </c>
      <c r="DV28" s="67">
        <f t="shared" si="59"/>
        <v>30</v>
      </c>
      <c r="DW28" s="67">
        <f t="shared" si="60"/>
        <v>31</v>
      </c>
      <c r="DX28" s="68">
        <f t="shared" si="61"/>
        <v>32</v>
      </c>
    </row>
    <row r="29" spans="1:128" ht="38.15" customHeight="1" x14ac:dyDescent="0.45">
      <c r="A29" s="59">
        <f>Investície!A29</f>
        <v>27</v>
      </c>
      <c r="B29" s="60" t="str">
        <f>Investície!B29</f>
        <v>MHTH, a.s. - závod Martin</v>
      </c>
      <c r="C29" s="60" t="str">
        <f>Investície!C29</f>
        <v>Nová TG1 v závode Martin</v>
      </c>
      <c r="D29" s="61">
        <f>INDEX(Data!$M:$M,MATCH('zmena cien tepla'!A29,Data!$A:$A,0))</f>
        <v>25</v>
      </c>
      <c r="E29" s="61" t="str">
        <f>INDEX(Data!$J:$J,MATCH('zmena cien tepla'!A29,Data!$A:$A,0))</f>
        <v>2024 - 2025</v>
      </c>
      <c r="F29" s="63">
        <f>INDEX(Data!$Y:$Y,MATCH('zmena cien tepla'!A29,Data!$A:$A,0))</f>
        <v>-385401</v>
      </c>
      <c r="G29" s="62">
        <f t="shared" si="24"/>
        <v>385401</v>
      </c>
      <c r="H29" s="62">
        <f t="shared" si="24"/>
        <v>385401</v>
      </c>
      <c r="I29" s="62">
        <f t="shared" si="24"/>
        <v>385401</v>
      </c>
      <c r="J29" s="62">
        <f t="shared" si="24"/>
        <v>385401</v>
      </c>
      <c r="K29" s="62">
        <f t="shared" si="24"/>
        <v>385401</v>
      </c>
      <c r="L29" s="62">
        <f t="shared" si="24"/>
        <v>385401</v>
      </c>
      <c r="M29" s="62">
        <f t="shared" si="24"/>
        <v>385401</v>
      </c>
      <c r="N29" s="62">
        <f t="shared" si="24"/>
        <v>385401</v>
      </c>
      <c r="O29" s="62">
        <f t="shared" si="24"/>
        <v>385401</v>
      </c>
      <c r="P29" s="62">
        <f t="shared" si="24"/>
        <v>385401</v>
      </c>
      <c r="Q29" s="62">
        <f t="shared" si="24"/>
        <v>385401</v>
      </c>
      <c r="R29" s="62">
        <f t="shared" si="24"/>
        <v>385401</v>
      </c>
      <c r="S29" s="62">
        <f t="shared" si="24"/>
        <v>385401</v>
      </c>
      <c r="T29" s="62">
        <f t="shared" si="24"/>
        <v>385401</v>
      </c>
      <c r="U29" s="62">
        <f t="shared" si="24"/>
        <v>385401</v>
      </c>
      <c r="V29" s="62">
        <f t="shared" si="24"/>
        <v>385401</v>
      </c>
      <c r="W29" s="62">
        <f t="shared" si="21"/>
        <v>385401</v>
      </c>
      <c r="X29" s="62">
        <f t="shared" si="21"/>
        <v>385401</v>
      </c>
      <c r="Y29" s="62">
        <f t="shared" si="21"/>
        <v>385401</v>
      </c>
      <c r="Z29" s="62">
        <f t="shared" si="21"/>
        <v>385401</v>
      </c>
      <c r="AA29" s="62">
        <f t="shared" si="21"/>
        <v>385401</v>
      </c>
      <c r="AB29" s="62">
        <f t="shared" si="21"/>
        <v>385401</v>
      </c>
      <c r="AC29" s="62">
        <f t="shared" si="21"/>
        <v>385401</v>
      </c>
      <c r="AD29" s="62">
        <f t="shared" si="21"/>
        <v>385401</v>
      </c>
      <c r="AE29" s="62">
        <f t="shared" si="21"/>
        <v>385401</v>
      </c>
      <c r="AF29" s="62">
        <f t="shared" si="21"/>
        <v>385401</v>
      </c>
      <c r="AG29" s="62">
        <f t="shared" si="21"/>
        <v>385401</v>
      </c>
      <c r="AH29" s="62">
        <f t="shared" si="21"/>
        <v>385401</v>
      </c>
      <c r="AI29" s="62">
        <f t="shared" si="21"/>
        <v>385401</v>
      </c>
      <c r="AJ29" s="63">
        <f t="shared" si="21"/>
        <v>385401</v>
      </c>
      <c r="AK29" s="62">
        <f t="shared" si="30"/>
        <v>385401</v>
      </c>
      <c r="AL29" s="62">
        <f>SUM($G29:H29)</f>
        <v>770802</v>
      </c>
      <c r="AM29" s="62">
        <f>SUM($G29:I29)</f>
        <v>1156203</v>
      </c>
      <c r="AN29" s="62">
        <f>SUM($G29:J29)</f>
        <v>1541604</v>
      </c>
      <c r="AO29" s="62">
        <f>SUM($G29:K29)</f>
        <v>1927005</v>
      </c>
      <c r="AP29" s="62">
        <f>SUM($G29:L29)</f>
        <v>2312406</v>
      </c>
      <c r="AQ29" s="62">
        <f>SUM($G29:M29)</f>
        <v>2697807</v>
      </c>
      <c r="AR29" s="62">
        <f>SUM($G29:N29)</f>
        <v>3083208</v>
      </c>
      <c r="AS29" s="62">
        <f>SUM($G29:O29)</f>
        <v>3468609</v>
      </c>
      <c r="AT29" s="62">
        <f>SUM($G29:P29)</f>
        <v>3854010</v>
      </c>
      <c r="AU29" s="62">
        <f>SUM($G29:Q29)</f>
        <v>4239411</v>
      </c>
      <c r="AV29" s="62">
        <f>SUM($G29:R29)</f>
        <v>4624812</v>
      </c>
      <c r="AW29" s="62">
        <f>SUM($G29:S29)</f>
        <v>5010213</v>
      </c>
      <c r="AX29" s="62">
        <f>SUM($G29:T29)</f>
        <v>5395614</v>
      </c>
      <c r="AY29" s="62">
        <f>SUM($G29:U29)</f>
        <v>5781015</v>
      </c>
      <c r="AZ29" s="62">
        <f>SUM($G29:V29)</f>
        <v>6166416</v>
      </c>
      <c r="BA29" s="62">
        <f>SUM($G29:W29)</f>
        <v>6551817</v>
      </c>
      <c r="BB29" s="62">
        <f>SUM($G29:X29)</f>
        <v>6937218</v>
      </c>
      <c r="BC29" s="62">
        <f>SUM($G29:Y29)</f>
        <v>7322619</v>
      </c>
      <c r="BD29" s="62">
        <f>SUM($G29:Z29)</f>
        <v>7708020</v>
      </c>
      <c r="BE29" s="62">
        <f>SUM($G29:AA29)</f>
        <v>8093421</v>
      </c>
      <c r="BF29" s="62">
        <f>SUM($G29:AB29)</f>
        <v>8478822</v>
      </c>
      <c r="BG29" s="62">
        <f>SUM($G29:AC29)</f>
        <v>8864223</v>
      </c>
      <c r="BH29" s="62">
        <f>SUM($G29:AD29)</f>
        <v>9249624</v>
      </c>
      <c r="BI29" s="62">
        <f>SUM($G29:AE29)</f>
        <v>9635025</v>
      </c>
      <c r="BJ29" s="62">
        <f>SUM($G29:AF29)</f>
        <v>10020426</v>
      </c>
      <c r="BK29" s="62">
        <f>SUM($G29:AG29)</f>
        <v>10405827</v>
      </c>
      <c r="BL29" s="62">
        <f>SUM($G29:AH29)</f>
        <v>10791228</v>
      </c>
      <c r="BM29" s="62">
        <f>SUM($G29:AI29)</f>
        <v>11176629</v>
      </c>
      <c r="BN29" s="63">
        <f>SUM($G29:AJ29)</f>
        <v>11562030</v>
      </c>
      <c r="BO29" s="65">
        <f>IF(CU29=0,0,G29/(1+Vychodiská!$C$178)^'zmena cien tepla'!CU29)</f>
        <v>332923.87431162939</v>
      </c>
      <c r="BP29" s="62">
        <f>IF(CV29=0,0,H29/(1+Vychodiská!$C$178)^'zmena cien tepla'!CV29)</f>
        <v>317070.35648726608</v>
      </c>
      <c r="BQ29" s="62">
        <f>IF(CW29=0,0,I29/(1+Vychodiská!$C$178)^'zmena cien tepla'!CW29)</f>
        <v>301971.76808311057</v>
      </c>
      <c r="BR29" s="62">
        <f>IF(CX29=0,0,J29/(1+Vychodiská!$C$178)^'zmena cien tepla'!CX29)</f>
        <v>287592.16007915296</v>
      </c>
      <c r="BS29" s="62">
        <f>IF(CY29=0,0,K29/(1+Vychodiská!$C$178)^'zmena cien tepla'!CY29)</f>
        <v>273897.29531347891</v>
      </c>
      <c r="BT29" s="62">
        <f>IF(CZ29=0,0,L29/(1+Vychodiská!$C$178)^'zmena cien tepla'!CZ29)</f>
        <v>260854.56696521808</v>
      </c>
      <c r="BU29" s="62">
        <f>IF(DA29=0,0,M29/(1+Vychodiská!$C$178)^'zmena cien tepla'!DA29)</f>
        <v>248432.9209192553</v>
      </c>
      <c r="BV29" s="62">
        <f>IF(DB29=0,0,N29/(1+Vychodiská!$C$178)^'zmena cien tepla'!DB29)</f>
        <v>236602.78182786217</v>
      </c>
      <c r="BW29" s="62">
        <f>IF(DC29=0,0,O29/(1+Vychodiská!$C$178)^'zmena cien tepla'!DC29)</f>
        <v>225335.98269320207</v>
      </c>
      <c r="BX29" s="62">
        <f>IF(DD29=0,0,P29/(1+Vychodiská!$C$178)^'zmena cien tepla'!DD29)</f>
        <v>214605.69780304961</v>
      </c>
      <c r="BY29" s="62">
        <f>IF(DE29=0,0,Q29/(1+Vychodiská!$C$178)^'zmena cien tepla'!DE29)</f>
        <v>204386.3788600472</v>
      </c>
      <c r="BZ29" s="62">
        <f>IF(DF29=0,0,R29/(1+Vychodiská!$C$178)^'zmena cien tepla'!DF29)</f>
        <v>194653.69415242597</v>
      </c>
      <c r="CA29" s="62">
        <f>IF(DG29=0,0,S29/(1+Vychodiská!$C$178)^'zmena cien tepla'!DG29)</f>
        <v>185384.47062135799</v>
      </c>
      <c r="CB29" s="62">
        <f>IF(DH29=0,0,T29/(1+Vychodiská!$C$178)^'zmena cien tepla'!DH29)</f>
        <v>176556.63868700762</v>
      </c>
      <c r="CC29" s="62">
        <f>IF(DI29=0,0,U29/(1+Vychodiská!$C$178)^'zmena cien tepla'!DI29)</f>
        <v>168149.17970191201</v>
      </c>
      <c r="CD29" s="62">
        <f>IF(DJ29=0,0,V29/(1+Vychodiská!$C$178)^'zmena cien tepla'!DJ29)</f>
        <v>160142.07590658288</v>
      </c>
      <c r="CE29" s="62">
        <f>IF(DK29=0,0,W29/(1+Vychodiská!$C$178)^'zmena cien tepla'!DK29)</f>
        <v>152516.26276817417</v>
      </c>
      <c r="CF29" s="62">
        <f>IF(DL29=0,0,X29/(1+Vychodiská!$C$178)^'zmena cien tepla'!DL29)</f>
        <v>145253.5835887373</v>
      </c>
      <c r="CG29" s="62">
        <f>IF(DM29=0,0,Y29/(1+Vychodiská!$C$178)^'zmena cien tepla'!DM29)</f>
        <v>138336.74627498791</v>
      </c>
      <c r="CH29" s="62">
        <f>IF(DN29=0,0,Z29/(1+Vychodiská!$C$178)^'zmena cien tepla'!DN29)</f>
        <v>131749.28216665518</v>
      </c>
      <c r="CI29" s="62">
        <f>IF(DO29=0,0,AA29/(1+Vychodiská!$C$178)^'zmena cien tepla'!DO29)</f>
        <v>125475.50682538585</v>
      </c>
      <c r="CJ29" s="62">
        <f>IF(DP29=0,0,AB29/(1+Vychodiská!$C$178)^'zmena cien tepla'!DP29)</f>
        <v>119500.48269084368</v>
      </c>
      <c r="CK29" s="62">
        <f>IF(DQ29=0,0,AC29/(1+Vychodiská!$C$178)^'zmena cien tepla'!DQ29)</f>
        <v>113809.98351508922</v>
      </c>
      <c r="CL29" s="62">
        <f>IF(DR29=0,0,AD29/(1+Vychodiská!$C$178)^'zmena cien tepla'!DR29)</f>
        <v>108390.46049056115</v>
      </c>
      <c r="CM29" s="62">
        <f>IF(DS29=0,0,AE29/(1+Vychodiská!$C$178)^'zmena cien tepla'!DS29)</f>
        <v>103229.00999101061</v>
      </c>
      <c r="CN29" s="62">
        <f>IF(DT29=0,0,AF29/(1+Vychodiská!$C$178)^'zmena cien tepla'!DT29)</f>
        <v>0</v>
      </c>
      <c r="CO29" s="62">
        <f>IF(DU29=0,0,AG29/(1+Vychodiská!$C$178)^'zmena cien tepla'!DU29)</f>
        <v>0</v>
      </c>
      <c r="CP29" s="62">
        <f>IF(DV29=0,0,AH29/(1+Vychodiská!$C$178)^'zmena cien tepla'!DV29)</f>
        <v>0</v>
      </c>
      <c r="CQ29" s="62">
        <f>IF(DW29=0,0,AI29/(1+Vychodiská!$C$178)^'zmena cien tepla'!DW29)</f>
        <v>0</v>
      </c>
      <c r="CR29" s="63">
        <f>IF(DX29=0,0,AJ29/(1+Vychodiská!$C$178)^'zmena cien tepla'!DX29)</f>
        <v>0</v>
      </c>
      <c r="CS29" s="66">
        <f t="shared" si="31"/>
        <v>4926821.1607240047</v>
      </c>
      <c r="CU29" s="67">
        <f t="shared" si="32"/>
        <v>3</v>
      </c>
      <c r="CV29" s="67">
        <f t="shared" si="33"/>
        <v>4</v>
      </c>
      <c r="CW29" s="67">
        <f t="shared" si="34"/>
        <v>5</v>
      </c>
      <c r="CX29" s="67">
        <f t="shared" si="35"/>
        <v>6</v>
      </c>
      <c r="CY29" s="67">
        <f t="shared" si="36"/>
        <v>7</v>
      </c>
      <c r="CZ29" s="67">
        <f t="shared" si="37"/>
        <v>8</v>
      </c>
      <c r="DA29" s="67">
        <f t="shared" si="38"/>
        <v>9</v>
      </c>
      <c r="DB29" s="67">
        <f t="shared" si="39"/>
        <v>10</v>
      </c>
      <c r="DC29" s="67">
        <f t="shared" si="40"/>
        <v>11</v>
      </c>
      <c r="DD29" s="67">
        <f t="shared" si="41"/>
        <v>12</v>
      </c>
      <c r="DE29" s="67">
        <f t="shared" si="42"/>
        <v>13</v>
      </c>
      <c r="DF29" s="67">
        <f t="shared" si="43"/>
        <v>14</v>
      </c>
      <c r="DG29" s="67">
        <f t="shared" si="44"/>
        <v>15</v>
      </c>
      <c r="DH29" s="67">
        <f t="shared" si="45"/>
        <v>16</v>
      </c>
      <c r="DI29" s="67">
        <f t="shared" si="46"/>
        <v>17</v>
      </c>
      <c r="DJ29" s="67">
        <f t="shared" si="47"/>
        <v>18</v>
      </c>
      <c r="DK29" s="67">
        <f t="shared" si="48"/>
        <v>19</v>
      </c>
      <c r="DL29" s="67">
        <f t="shared" si="49"/>
        <v>20</v>
      </c>
      <c r="DM29" s="67">
        <f t="shared" si="50"/>
        <v>21</v>
      </c>
      <c r="DN29" s="67">
        <f t="shared" si="51"/>
        <v>22</v>
      </c>
      <c r="DO29" s="67">
        <f t="shared" si="52"/>
        <v>23</v>
      </c>
      <c r="DP29" s="67">
        <f t="shared" si="53"/>
        <v>24</v>
      </c>
      <c r="DQ29" s="67">
        <f t="shared" si="54"/>
        <v>25</v>
      </c>
      <c r="DR29" s="67">
        <f t="shared" si="55"/>
        <v>26</v>
      </c>
      <c r="DS29" s="67">
        <f t="shared" si="56"/>
        <v>27</v>
      </c>
      <c r="DT29" s="67">
        <f t="shared" si="57"/>
        <v>0</v>
      </c>
      <c r="DU29" s="67">
        <f t="shared" si="58"/>
        <v>0</v>
      </c>
      <c r="DV29" s="67">
        <f t="shared" si="59"/>
        <v>0</v>
      </c>
      <c r="DW29" s="67">
        <f t="shared" si="60"/>
        <v>0</v>
      </c>
      <c r="DX29" s="68">
        <f t="shared" si="61"/>
        <v>0</v>
      </c>
    </row>
    <row r="30" spans="1:128" ht="38.15" customHeight="1" x14ac:dyDescent="0.45">
      <c r="A30" s="59">
        <f>Investície!A30</f>
        <v>28</v>
      </c>
      <c r="B30" s="60" t="str">
        <f>Investície!B30</f>
        <v>MHTH, a.s. - závod Martin</v>
      </c>
      <c r="C30" s="60" t="str">
        <f>Investície!C30</f>
        <v>Skládka drevnej štiepky</v>
      </c>
      <c r="D30" s="61">
        <f>INDEX(Data!$M:$M,MATCH('zmena cien tepla'!A30,Data!$A:$A,0))</f>
        <v>20</v>
      </c>
      <c r="E30" s="61" t="str">
        <f>INDEX(Data!$J:$J,MATCH('zmena cien tepla'!A30,Data!$A:$A,0))</f>
        <v>2025-2026</v>
      </c>
      <c r="F30" s="63">
        <f>INDEX(Data!$Y:$Y,MATCH('zmena cien tepla'!A30,Data!$A:$A,0))</f>
        <v>0</v>
      </c>
      <c r="G30" s="62">
        <f t="shared" si="24"/>
        <v>0</v>
      </c>
      <c r="H30" s="62">
        <f t="shared" si="24"/>
        <v>0</v>
      </c>
      <c r="I30" s="62">
        <f t="shared" si="24"/>
        <v>0</v>
      </c>
      <c r="J30" s="62">
        <f t="shared" si="24"/>
        <v>0</v>
      </c>
      <c r="K30" s="62">
        <f t="shared" si="24"/>
        <v>0</v>
      </c>
      <c r="L30" s="62">
        <f t="shared" si="24"/>
        <v>0</v>
      </c>
      <c r="M30" s="62">
        <f t="shared" si="24"/>
        <v>0</v>
      </c>
      <c r="N30" s="62">
        <f t="shared" si="24"/>
        <v>0</v>
      </c>
      <c r="O30" s="62">
        <f t="shared" si="24"/>
        <v>0</v>
      </c>
      <c r="P30" s="62">
        <f t="shared" si="24"/>
        <v>0</v>
      </c>
      <c r="Q30" s="62">
        <f t="shared" si="24"/>
        <v>0</v>
      </c>
      <c r="R30" s="62">
        <f t="shared" si="24"/>
        <v>0</v>
      </c>
      <c r="S30" s="62">
        <f t="shared" si="24"/>
        <v>0</v>
      </c>
      <c r="T30" s="62">
        <f t="shared" si="24"/>
        <v>0</v>
      </c>
      <c r="U30" s="62">
        <f t="shared" si="24"/>
        <v>0</v>
      </c>
      <c r="V30" s="62">
        <f t="shared" si="24"/>
        <v>0</v>
      </c>
      <c r="W30" s="62">
        <f t="shared" si="21"/>
        <v>0</v>
      </c>
      <c r="X30" s="62">
        <f t="shared" si="21"/>
        <v>0</v>
      </c>
      <c r="Y30" s="62">
        <f t="shared" si="21"/>
        <v>0</v>
      </c>
      <c r="Z30" s="62">
        <f t="shared" si="21"/>
        <v>0</v>
      </c>
      <c r="AA30" s="62">
        <f t="shared" si="21"/>
        <v>0</v>
      </c>
      <c r="AB30" s="62">
        <f t="shared" si="21"/>
        <v>0</v>
      </c>
      <c r="AC30" s="62">
        <f t="shared" si="21"/>
        <v>0</v>
      </c>
      <c r="AD30" s="62">
        <f t="shared" si="21"/>
        <v>0</v>
      </c>
      <c r="AE30" s="62">
        <f t="shared" si="21"/>
        <v>0</v>
      </c>
      <c r="AF30" s="62">
        <f t="shared" si="21"/>
        <v>0</v>
      </c>
      <c r="AG30" s="62">
        <f t="shared" si="21"/>
        <v>0</v>
      </c>
      <c r="AH30" s="62">
        <f t="shared" si="21"/>
        <v>0</v>
      </c>
      <c r="AI30" s="62">
        <f t="shared" si="21"/>
        <v>0</v>
      </c>
      <c r="AJ30" s="63">
        <f t="shared" si="21"/>
        <v>0</v>
      </c>
      <c r="AK30" s="62">
        <f t="shared" si="30"/>
        <v>0</v>
      </c>
      <c r="AL30" s="62">
        <f>SUM($G30:H30)</f>
        <v>0</v>
      </c>
      <c r="AM30" s="62">
        <f>SUM($G30:I30)</f>
        <v>0</v>
      </c>
      <c r="AN30" s="62">
        <f>SUM($G30:J30)</f>
        <v>0</v>
      </c>
      <c r="AO30" s="62">
        <f>SUM($G30:K30)</f>
        <v>0</v>
      </c>
      <c r="AP30" s="62">
        <f>SUM($G30:L30)</f>
        <v>0</v>
      </c>
      <c r="AQ30" s="62">
        <f>SUM($G30:M30)</f>
        <v>0</v>
      </c>
      <c r="AR30" s="62">
        <f>SUM($G30:N30)</f>
        <v>0</v>
      </c>
      <c r="AS30" s="62">
        <f>SUM($G30:O30)</f>
        <v>0</v>
      </c>
      <c r="AT30" s="62">
        <f>SUM($G30:P30)</f>
        <v>0</v>
      </c>
      <c r="AU30" s="62">
        <f>SUM($G30:Q30)</f>
        <v>0</v>
      </c>
      <c r="AV30" s="62">
        <f>SUM($G30:R30)</f>
        <v>0</v>
      </c>
      <c r="AW30" s="62">
        <f>SUM($G30:S30)</f>
        <v>0</v>
      </c>
      <c r="AX30" s="62">
        <f>SUM($G30:T30)</f>
        <v>0</v>
      </c>
      <c r="AY30" s="62">
        <f>SUM($G30:U30)</f>
        <v>0</v>
      </c>
      <c r="AZ30" s="62">
        <f>SUM($G30:V30)</f>
        <v>0</v>
      </c>
      <c r="BA30" s="62">
        <f>SUM($G30:W30)</f>
        <v>0</v>
      </c>
      <c r="BB30" s="62">
        <f>SUM($G30:X30)</f>
        <v>0</v>
      </c>
      <c r="BC30" s="62">
        <f>SUM($G30:Y30)</f>
        <v>0</v>
      </c>
      <c r="BD30" s="62">
        <f>SUM($G30:Z30)</f>
        <v>0</v>
      </c>
      <c r="BE30" s="62">
        <f>SUM($G30:AA30)</f>
        <v>0</v>
      </c>
      <c r="BF30" s="62">
        <f>SUM($G30:AB30)</f>
        <v>0</v>
      </c>
      <c r="BG30" s="62">
        <f>SUM($G30:AC30)</f>
        <v>0</v>
      </c>
      <c r="BH30" s="62">
        <f>SUM($G30:AD30)</f>
        <v>0</v>
      </c>
      <c r="BI30" s="62">
        <f>SUM($G30:AE30)</f>
        <v>0</v>
      </c>
      <c r="BJ30" s="62">
        <f>SUM($G30:AF30)</f>
        <v>0</v>
      </c>
      <c r="BK30" s="62">
        <f>SUM($G30:AG30)</f>
        <v>0</v>
      </c>
      <c r="BL30" s="62">
        <f>SUM($G30:AH30)</f>
        <v>0</v>
      </c>
      <c r="BM30" s="62">
        <f>SUM($G30:AI30)</f>
        <v>0</v>
      </c>
      <c r="BN30" s="63">
        <f>SUM($G30:AJ30)</f>
        <v>0</v>
      </c>
      <c r="BO30" s="65">
        <f>IF(CU30=0,0,G30/(1+Vychodiská!$C$178)^'zmena cien tepla'!CU30)</f>
        <v>0</v>
      </c>
      <c r="BP30" s="62">
        <f>IF(CV30=0,0,H30/(1+Vychodiská!$C$178)^'zmena cien tepla'!CV30)</f>
        <v>0</v>
      </c>
      <c r="BQ30" s="62">
        <f>IF(CW30=0,0,I30/(1+Vychodiská!$C$178)^'zmena cien tepla'!CW30)</f>
        <v>0</v>
      </c>
      <c r="BR30" s="62">
        <f>IF(CX30=0,0,J30/(1+Vychodiská!$C$178)^'zmena cien tepla'!CX30)</f>
        <v>0</v>
      </c>
      <c r="BS30" s="62">
        <f>IF(CY30=0,0,K30/(1+Vychodiská!$C$178)^'zmena cien tepla'!CY30)</f>
        <v>0</v>
      </c>
      <c r="BT30" s="62">
        <f>IF(CZ30=0,0,L30/(1+Vychodiská!$C$178)^'zmena cien tepla'!CZ30)</f>
        <v>0</v>
      </c>
      <c r="BU30" s="62">
        <f>IF(DA30=0,0,M30/(1+Vychodiská!$C$178)^'zmena cien tepla'!DA30)</f>
        <v>0</v>
      </c>
      <c r="BV30" s="62">
        <f>IF(DB30=0,0,N30/(1+Vychodiská!$C$178)^'zmena cien tepla'!DB30)</f>
        <v>0</v>
      </c>
      <c r="BW30" s="62">
        <f>IF(DC30=0,0,O30/(1+Vychodiská!$C$178)^'zmena cien tepla'!DC30)</f>
        <v>0</v>
      </c>
      <c r="BX30" s="62">
        <f>IF(DD30=0,0,P30/(1+Vychodiská!$C$178)^'zmena cien tepla'!DD30)</f>
        <v>0</v>
      </c>
      <c r="BY30" s="62">
        <f>IF(DE30=0,0,Q30/(1+Vychodiská!$C$178)^'zmena cien tepla'!DE30)</f>
        <v>0</v>
      </c>
      <c r="BZ30" s="62">
        <f>IF(DF30=0,0,R30/(1+Vychodiská!$C$178)^'zmena cien tepla'!DF30)</f>
        <v>0</v>
      </c>
      <c r="CA30" s="62">
        <f>IF(DG30=0,0,S30/(1+Vychodiská!$C$178)^'zmena cien tepla'!DG30)</f>
        <v>0</v>
      </c>
      <c r="CB30" s="62">
        <f>IF(DH30=0,0,T30/(1+Vychodiská!$C$178)^'zmena cien tepla'!DH30)</f>
        <v>0</v>
      </c>
      <c r="CC30" s="62">
        <f>IF(DI30=0,0,U30/(1+Vychodiská!$C$178)^'zmena cien tepla'!DI30)</f>
        <v>0</v>
      </c>
      <c r="CD30" s="62">
        <f>IF(DJ30=0,0,V30/(1+Vychodiská!$C$178)^'zmena cien tepla'!DJ30)</f>
        <v>0</v>
      </c>
      <c r="CE30" s="62">
        <f>IF(DK30=0,0,W30/(1+Vychodiská!$C$178)^'zmena cien tepla'!DK30)</f>
        <v>0</v>
      </c>
      <c r="CF30" s="62">
        <f>IF(DL30=0,0,X30/(1+Vychodiská!$C$178)^'zmena cien tepla'!DL30)</f>
        <v>0</v>
      </c>
      <c r="CG30" s="62">
        <f>IF(DM30=0,0,Y30/(1+Vychodiská!$C$178)^'zmena cien tepla'!DM30)</f>
        <v>0</v>
      </c>
      <c r="CH30" s="62">
        <f>IF(DN30=0,0,Z30/(1+Vychodiská!$C$178)^'zmena cien tepla'!DN30)</f>
        <v>0</v>
      </c>
      <c r="CI30" s="62">
        <f>IF(DO30=0,0,AA30/(1+Vychodiská!$C$178)^'zmena cien tepla'!DO30)</f>
        <v>0</v>
      </c>
      <c r="CJ30" s="62">
        <f>IF(DP30=0,0,AB30/(1+Vychodiská!$C$178)^'zmena cien tepla'!DP30)</f>
        <v>0</v>
      </c>
      <c r="CK30" s="62">
        <f>IF(DQ30=0,0,AC30/(1+Vychodiská!$C$178)^'zmena cien tepla'!DQ30)</f>
        <v>0</v>
      </c>
      <c r="CL30" s="62">
        <f>IF(DR30=0,0,AD30/(1+Vychodiská!$C$178)^'zmena cien tepla'!DR30)</f>
        <v>0</v>
      </c>
      <c r="CM30" s="62">
        <f>IF(DS30=0,0,AE30/(1+Vychodiská!$C$178)^'zmena cien tepla'!DS30)</f>
        <v>0</v>
      </c>
      <c r="CN30" s="62">
        <f>IF(DT30=0,0,AF30/(1+Vychodiská!$C$178)^'zmena cien tepla'!DT30)</f>
        <v>0</v>
      </c>
      <c r="CO30" s="62">
        <f>IF(DU30=0,0,AG30/(1+Vychodiská!$C$178)^'zmena cien tepla'!DU30)</f>
        <v>0</v>
      </c>
      <c r="CP30" s="62">
        <f>IF(DV30=0,0,AH30/(1+Vychodiská!$C$178)^'zmena cien tepla'!DV30)</f>
        <v>0</v>
      </c>
      <c r="CQ30" s="62">
        <f>IF(DW30=0,0,AI30/(1+Vychodiská!$C$178)^'zmena cien tepla'!DW30)</f>
        <v>0</v>
      </c>
      <c r="CR30" s="63">
        <f>IF(DX30=0,0,AJ30/(1+Vychodiská!$C$178)^'zmena cien tepla'!DX30)</f>
        <v>0</v>
      </c>
      <c r="CS30" s="66">
        <f t="shared" si="31"/>
        <v>0</v>
      </c>
      <c r="CU30" s="67">
        <f t="shared" si="32"/>
        <v>3</v>
      </c>
      <c r="CV30" s="67">
        <f t="shared" si="33"/>
        <v>4</v>
      </c>
      <c r="CW30" s="67">
        <f t="shared" si="34"/>
        <v>5</v>
      </c>
      <c r="CX30" s="67">
        <f t="shared" si="35"/>
        <v>6</v>
      </c>
      <c r="CY30" s="67">
        <f t="shared" si="36"/>
        <v>7</v>
      </c>
      <c r="CZ30" s="67">
        <f t="shared" si="37"/>
        <v>8</v>
      </c>
      <c r="DA30" s="67">
        <f t="shared" si="38"/>
        <v>9</v>
      </c>
      <c r="DB30" s="67">
        <f t="shared" si="39"/>
        <v>10</v>
      </c>
      <c r="DC30" s="67">
        <f t="shared" si="40"/>
        <v>11</v>
      </c>
      <c r="DD30" s="67">
        <f t="shared" si="41"/>
        <v>12</v>
      </c>
      <c r="DE30" s="67">
        <f t="shared" si="42"/>
        <v>13</v>
      </c>
      <c r="DF30" s="67">
        <f t="shared" si="43"/>
        <v>14</v>
      </c>
      <c r="DG30" s="67">
        <f t="shared" si="44"/>
        <v>15</v>
      </c>
      <c r="DH30" s="67">
        <f t="shared" si="45"/>
        <v>16</v>
      </c>
      <c r="DI30" s="67">
        <f t="shared" si="46"/>
        <v>17</v>
      </c>
      <c r="DJ30" s="67">
        <f t="shared" si="47"/>
        <v>18</v>
      </c>
      <c r="DK30" s="67">
        <f t="shared" si="48"/>
        <v>19</v>
      </c>
      <c r="DL30" s="67">
        <f t="shared" si="49"/>
        <v>20</v>
      </c>
      <c r="DM30" s="67">
        <f t="shared" si="50"/>
        <v>21</v>
      </c>
      <c r="DN30" s="67">
        <f t="shared" si="51"/>
        <v>22</v>
      </c>
      <c r="DO30" s="67">
        <f t="shared" si="52"/>
        <v>0</v>
      </c>
      <c r="DP30" s="67">
        <f t="shared" si="53"/>
        <v>0</v>
      </c>
      <c r="DQ30" s="67">
        <f t="shared" si="54"/>
        <v>0</v>
      </c>
      <c r="DR30" s="67">
        <f t="shared" si="55"/>
        <v>0</v>
      </c>
      <c r="DS30" s="67">
        <f t="shared" si="56"/>
        <v>0</v>
      </c>
      <c r="DT30" s="67">
        <f t="shared" si="57"/>
        <v>0</v>
      </c>
      <c r="DU30" s="67">
        <f t="shared" si="58"/>
        <v>0</v>
      </c>
      <c r="DV30" s="67">
        <f t="shared" si="59"/>
        <v>0</v>
      </c>
      <c r="DW30" s="67">
        <f t="shared" si="60"/>
        <v>0</v>
      </c>
      <c r="DX30" s="68">
        <f t="shared" si="61"/>
        <v>0</v>
      </c>
    </row>
    <row r="31" spans="1:128" ht="33" x14ac:dyDescent="0.45">
      <c r="A31" s="59">
        <f>Investície!A31</f>
        <v>29</v>
      </c>
      <c r="B31" s="60" t="str">
        <f>Investície!B31</f>
        <v>MHTH, a.s. - závod Martin</v>
      </c>
      <c r="C31" s="60" t="str">
        <f>Investície!C31</f>
        <v>Rekonštrukcia a modernizácia rozvodov centrálneho zásobovania teplom v meste Martin IV. etapa</v>
      </c>
      <c r="D31" s="61">
        <f>INDEX(Data!$M:$M,MATCH('zmena cien tepla'!A31,Data!$A:$A,0))</f>
        <v>30</v>
      </c>
      <c r="E31" s="61" t="str">
        <f>INDEX(Data!$J:$J,MATCH('zmena cien tepla'!A31,Data!$A:$A,0))</f>
        <v>2025-2026</v>
      </c>
      <c r="F31" s="63">
        <f>INDEX(Data!$Y:$Y,MATCH('zmena cien tepla'!A31,Data!$A:$A,0))</f>
        <v>-8654</v>
      </c>
      <c r="G31" s="62">
        <f t="shared" si="24"/>
        <v>8654</v>
      </c>
      <c r="H31" s="62">
        <f t="shared" si="24"/>
        <v>8654</v>
      </c>
      <c r="I31" s="62">
        <f t="shared" si="24"/>
        <v>8654</v>
      </c>
      <c r="J31" s="62">
        <f t="shared" si="24"/>
        <v>8654</v>
      </c>
      <c r="K31" s="62">
        <f t="shared" si="24"/>
        <v>8654</v>
      </c>
      <c r="L31" s="62">
        <f t="shared" si="24"/>
        <v>8654</v>
      </c>
      <c r="M31" s="62">
        <f t="shared" si="24"/>
        <v>8654</v>
      </c>
      <c r="N31" s="62">
        <f t="shared" si="24"/>
        <v>8654</v>
      </c>
      <c r="O31" s="62">
        <f t="shared" si="24"/>
        <v>8654</v>
      </c>
      <c r="P31" s="62">
        <f t="shared" si="24"/>
        <v>8654</v>
      </c>
      <c r="Q31" s="62">
        <f t="shared" si="24"/>
        <v>8654</v>
      </c>
      <c r="R31" s="62">
        <f t="shared" si="24"/>
        <v>8654</v>
      </c>
      <c r="S31" s="62">
        <f t="shared" si="24"/>
        <v>8654</v>
      </c>
      <c r="T31" s="62">
        <f t="shared" si="24"/>
        <v>8654</v>
      </c>
      <c r="U31" s="62">
        <f t="shared" si="24"/>
        <v>8654</v>
      </c>
      <c r="V31" s="62">
        <f t="shared" si="24"/>
        <v>8654</v>
      </c>
      <c r="W31" s="62">
        <f t="shared" si="21"/>
        <v>8654</v>
      </c>
      <c r="X31" s="62">
        <f t="shared" si="21"/>
        <v>8654</v>
      </c>
      <c r="Y31" s="62">
        <f t="shared" si="21"/>
        <v>8654</v>
      </c>
      <c r="Z31" s="62">
        <f t="shared" si="21"/>
        <v>8654</v>
      </c>
      <c r="AA31" s="62">
        <f t="shared" si="21"/>
        <v>8654</v>
      </c>
      <c r="AB31" s="62">
        <f t="shared" si="21"/>
        <v>8654</v>
      </c>
      <c r="AC31" s="62">
        <f t="shared" si="21"/>
        <v>8654</v>
      </c>
      <c r="AD31" s="62">
        <f t="shared" si="21"/>
        <v>8654</v>
      </c>
      <c r="AE31" s="62">
        <f t="shared" si="21"/>
        <v>8654</v>
      </c>
      <c r="AF31" s="62">
        <f t="shared" si="21"/>
        <v>8654</v>
      </c>
      <c r="AG31" s="62">
        <f t="shared" si="21"/>
        <v>8654</v>
      </c>
      <c r="AH31" s="62">
        <f t="shared" si="21"/>
        <v>8654</v>
      </c>
      <c r="AI31" s="62">
        <f t="shared" si="21"/>
        <v>8654</v>
      </c>
      <c r="AJ31" s="63">
        <f t="shared" si="21"/>
        <v>8654</v>
      </c>
      <c r="AK31" s="62">
        <f t="shared" ref="AK31:AK38" si="62">G31</f>
        <v>8654</v>
      </c>
      <c r="AL31" s="62">
        <f>SUM($G31:H31)</f>
        <v>17308</v>
      </c>
      <c r="AM31" s="62">
        <f>SUM($G31:I31)</f>
        <v>25962</v>
      </c>
      <c r="AN31" s="62">
        <f>SUM($G31:J31)</f>
        <v>34616</v>
      </c>
      <c r="AO31" s="62">
        <f>SUM($G31:K31)</f>
        <v>43270</v>
      </c>
      <c r="AP31" s="62">
        <f>SUM($G31:L31)</f>
        <v>51924</v>
      </c>
      <c r="AQ31" s="62">
        <f>SUM($G31:M31)</f>
        <v>60578</v>
      </c>
      <c r="AR31" s="62">
        <f>SUM($G31:N31)</f>
        <v>69232</v>
      </c>
      <c r="AS31" s="62">
        <f>SUM($G31:O31)</f>
        <v>77886</v>
      </c>
      <c r="AT31" s="62">
        <f>SUM($G31:P31)</f>
        <v>86540</v>
      </c>
      <c r="AU31" s="62">
        <f>SUM($G31:Q31)</f>
        <v>95194</v>
      </c>
      <c r="AV31" s="62">
        <f>SUM($G31:R31)</f>
        <v>103848</v>
      </c>
      <c r="AW31" s="62">
        <f>SUM($G31:S31)</f>
        <v>112502</v>
      </c>
      <c r="AX31" s="62">
        <f>SUM($G31:T31)</f>
        <v>121156</v>
      </c>
      <c r="AY31" s="62">
        <f>SUM($G31:U31)</f>
        <v>129810</v>
      </c>
      <c r="AZ31" s="62">
        <f>SUM($G31:V31)</f>
        <v>138464</v>
      </c>
      <c r="BA31" s="62">
        <f>SUM($G31:W31)</f>
        <v>147118</v>
      </c>
      <c r="BB31" s="62">
        <f>SUM($G31:X31)</f>
        <v>155772</v>
      </c>
      <c r="BC31" s="62">
        <f>SUM($G31:Y31)</f>
        <v>164426</v>
      </c>
      <c r="BD31" s="62">
        <f>SUM($G31:Z31)</f>
        <v>173080</v>
      </c>
      <c r="BE31" s="62">
        <f>SUM($G31:AA31)</f>
        <v>181734</v>
      </c>
      <c r="BF31" s="62">
        <f>SUM($G31:AB31)</f>
        <v>190388</v>
      </c>
      <c r="BG31" s="62">
        <f>SUM($G31:AC31)</f>
        <v>199042</v>
      </c>
      <c r="BH31" s="62">
        <f>SUM($G31:AD31)</f>
        <v>207696</v>
      </c>
      <c r="BI31" s="62">
        <f>SUM($G31:AE31)</f>
        <v>216350</v>
      </c>
      <c r="BJ31" s="62">
        <f>SUM($G31:AF31)</f>
        <v>225004</v>
      </c>
      <c r="BK31" s="62">
        <f>SUM($G31:AG31)</f>
        <v>233658</v>
      </c>
      <c r="BL31" s="62">
        <f>SUM($G31:AH31)</f>
        <v>242312</v>
      </c>
      <c r="BM31" s="62">
        <f>SUM($G31:AI31)</f>
        <v>250966</v>
      </c>
      <c r="BN31" s="63">
        <f>SUM($G31:AJ31)</f>
        <v>259620</v>
      </c>
      <c r="BO31" s="65">
        <f>IF(CU31=0,0,G31/(1+Vychodiská!$C$178)^'zmena cien tepla'!CU31)</f>
        <v>7475.6505776913928</v>
      </c>
      <c r="BP31" s="62">
        <f>IF(CV31=0,0,H31/(1+Vychodiská!$C$178)^'zmena cien tepla'!CV31)</f>
        <v>7119.6672168489467</v>
      </c>
      <c r="BQ31" s="62">
        <f>IF(CW31=0,0,I31/(1+Vychodiská!$C$178)^'zmena cien tepla'!CW31)</f>
        <v>6780.6354446180439</v>
      </c>
      <c r="BR31" s="62">
        <f>IF(CX31=0,0,J31/(1+Vychodiská!$C$178)^'zmena cien tepla'!CX31)</f>
        <v>6457.7480424933756</v>
      </c>
      <c r="BS31" s="62">
        <f>IF(CY31=0,0,K31/(1+Vychodiská!$C$178)^'zmena cien tepla'!CY31)</f>
        <v>6150.2362309460714</v>
      </c>
      <c r="BT31" s="62">
        <f>IF(CZ31=0,0,L31/(1+Vychodiská!$C$178)^'zmena cien tepla'!CZ31)</f>
        <v>5857.3678389962588</v>
      </c>
      <c r="BU31" s="62">
        <f>IF(DA31=0,0,M31/(1+Vychodiská!$C$178)^'zmena cien tepla'!DA31)</f>
        <v>5578.4455609488177</v>
      </c>
      <c r="BV31" s="62">
        <f>IF(DB31=0,0,N31/(1+Vychodiská!$C$178)^'zmena cien tepla'!DB31)</f>
        <v>5312.8052961417307</v>
      </c>
      <c r="BW31" s="62">
        <f>IF(DC31=0,0,O31/(1+Vychodiská!$C$178)^'zmena cien tepla'!DC31)</f>
        <v>5059.8145677540297</v>
      </c>
      <c r="BX31" s="62">
        <f>IF(DD31=0,0,P31/(1+Vychodiská!$C$178)^'zmena cien tepla'!DD31)</f>
        <v>4818.8710169085998</v>
      </c>
      <c r="BY31" s="62">
        <f>IF(DE31=0,0,Q31/(1+Vychodiská!$C$178)^'zmena cien tepla'!DE31)</f>
        <v>4589.4009684843804</v>
      </c>
      <c r="BZ31" s="62">
        <f>IF(DF31=0,0,R31/(1+Vychodiská!$C$178)^'zmena cien tepla'!DF31)</f>
        <v>4370.8580652232204</v>
      </c>
      <c r="CA31" s="62">
        <f>IF(DG31=0,0,S31/(1+Vychodiská!$C$178)^'zmena cien tepla'!DG31)</f>
        <v>4162.7219668792559</v>
      </c>
      <c r="CB31" s="62">
        <f>IF(DH31=0,0,T31/(1+Vychodiská!$C$178)^'zmena cien tepla'!DH31)</f>
        <v>3964.4971113135775</v>
      </c>
      <c r="CC31" s="62">
        <f>IF(DI31=0,0,U31/(1+Vychodiská!$C$178)^'zmena cien tepla'!DI31)</f>
        <v>3775.711534584359</v>
      </c>
      <c r="CD31" s="62">
        <f>IF(DJ31=0,0,V31/(1+Vychodiská!$C$178)^'zmena cien tepla'!DJ31)</f>
        <v>3595.9157472231991</v>
      </c>
      <c r="CE31" s="62">
        <f>IF(DK31=0,0,W31/(1+Vychodiská!$C$178)^'zmena cien tepla'!DK31)</f>
        <v>3424.6816640220945</v>
      </c>
      <c r="CF31" s="62">
        <f>IF(DL31=0,0,X31/(1+Vychodiská!$C$178)^'zmena cien tepla'!DL31)</f>
        <v>3261.6015847829472</v>
      </c>
      <c r="CG31" s="62">
        <f>IF(DM31=0,0,Y31/(1+Vychodiská!$C$178)^'zmena cien tepla'!DM31)</f>
        <v>3106.287223602807</v>
      </c>
      <c r="CH31" s="62">
        <f>IF(DN31=0,0,Z31/(1+Vychodiská!$C$178)^'zmena cien tepla'!DN31)</f>
        <v>2958.368784383626</v>
      </c>
      <c r="CI31" s="62">
        <f>IF(DO31=0,0,AA31/(1+Vychodiská!$C$178)^'zmena cien tepla'!DO31)</f>
        <v>2817.4940803653571</v>
      </c>
      <c r="CJ31" s="62">
        <f>IF(DP31=0,0,AB31/(1+Vychodiská!$C$178)^'zmena cien tepla'!DP31)</f>
        <v>2683.3276955860551</v>
      </c>
      <c r="CK31" s="62">
        <f>IF(DQ31=0,0,AC31/(1+Vychodiská!$C$178)^'zmena cien tepla'!DQ31)</f>
        <v>2555.5501862724332</v>
      </c>
      <c r="CL31" s="62">
        <f>IF(DR31=0,0,AD31/(1+Vychodiská!$C$178)^'zmena cien tepla'!DR31)</f>
        <v>2433.8573202594603</v>
      </c>
      <c r="CM31" s="62">
        <f>IF(DS31=0,0,AE31/(1+Vychodiská!$C$178)^'zmena cien tepla'!DS31)</f>
        <v>2317.9593526280569</v>
      </c>
      <c r="CN31" s="62">
        <f>IF(DT31=0,0,AF31/(1+Vychodiská!$C$178)^'zmena cien tepla'!DT31)</f>
        <v>2207.580335836245</v>
      </c>
      <c r="CO31" s="62">
        <f>IF(DU31=0,0,AG31/(1+Vychodiská!$C$178)^'zmena cien tepla'!DU31)</f>
        <v>2102.4574627011852</v>
      </c>
      <c r="CP31" s="62">
        <f>IF(DV31=0,0,AH31/(1+Vychodiská!$C$178)^'zmena cien tepla'!DV31)</f>
        <v>2002.3404406677964</v>
      </c>
      <c r="CQ31" s="62">
        <f>IF(DW31=0,0,AI31/(1+Vychodiská!$C$178)^'zmena cien tepla'!DW31)</f>
        <v>1906.9908958740909</v>
      </c>
      <c r="CR31" s="63">
        <f>IF(DX31=0,0,AJ31/(1+Vychodiská!$C$178)^'zmena cien tepla'!DX31)</f>
        <v>1816.1818055943725</v>
      </c>
      <c r="CS31" s="66">
        <f t="shared" ref="CS31:CS38" si="63">SUM(BO31:CR31)</f>
        <v>120665.02601963177</v>
      </c>
      <c r="CU31" s="67">
        <f t="shared" ref="CU31:CU38" si="64">(VALUE(RIGHT(E31,4))-VALUE(LEFT(E31,4)))+2</f>
        <v>3</v>
      </c>
      <c r="CV31" s="67">
        <f t="shared" ref="CV31:CV38" si="65">IF(CU31=0,0,IF(CV$2&gt;$D31,0,CU31+1))</f>
        <v>4</v>
      </c>
      <c r="CW31" s="67">
        <f t="shared" ref="CW31:CW38" si="66">IF(CV31=0,0,IF(CW$2&gt;$D31,0,CV31+1))</f>
        <v>5</v>
      </c>
      <c r="CX31" s="67">
        <f t="shared" ref="CX31:CX38" si="67">IF(CW31=0,0,IF(CX$2&gt;$D31,0,CW31+1))</f>
        <v>6</v>
      </c>
      <c r="CY31" s="67">
        <f t="shared" ref="CY31:CY38" si="68">IF(CX31=0,0,IF(CY$2&gt;$D31,0,CX31+1))</f>
        <v>7</v>
      </c>
      <c r="CZ31" s="67">
        <f t="shared" ref="CZ31:CZ38" si="69">IF(CY31=0,0,IF(CZ$2&gt;$D31,0,CY31+1))</f>
        <v>8</v>
      </c>
      <c r="DA31" s="67">
        <f t="shared" ref="DA31:DA38" si="70">IF(CZ31=0,0,IF(DA$2&gt;$D31,0,CZ31+1))</f>
        <v>9</v>
      </c>
      <c r="DB31" s="67">
        <f t="shared" ref="DB31:DB38" si="71">IF(DA31=0,0,IF(DB$2&gt;$D31,0,DA31+1))</f>
        <v>10</v>
      </c>
      <c r="DC31" s="67">
        <f t="shared" ref="DC31:DC38" si="72">IF(DB31=0,0,IF(DC$2&gt;$D31,0,DB31+1))</f>
        <v>11</v>
      </c>
      <c r="DD31" s="67">
        <f t="shared" ref="DD31:DD38" si="73">IF(DC31=0,0,IF(DD$2&gt;$D31,0,DC31+1))</f>
        <v>12</v>
      </c>
      <c r="DE31" s="67">
        <f t="shared" ref="DE31:DE38" si="74">IF(DD31=0,0,IF(DE$2&gt;$D31,0,DD31+1))</f>
        <v>13</v>
      </c>
      <c r="DF31" s="67">
        <f t="shared" ref="DF31:DF38" si="75">IF(DE31=0,0,IF(DF$2&gt;$D31,0,DE31+1))</f>
        <v>14</v>
      </c>
      <c r="DG31" s="67">
        <f t="shared" ref="DG31:DG38" si="76">IF(DF31=0,0,IF(DG$2&gt;$D31,0,DF31+1))</f>
        <v>15</v>
      </c>
      <c r="DH31" s="67">
        <f t="shared" ref="DH31:DH38" si="77">IF(DG31=0,0,IF(DH$2&gt;$D31,0,DG31+1))</f>
        <v>16</v>
      </c>
      <c r="DI31" s="67">
        <f t="shared" ref="DI31:DI38" si="78">IF(DH31=0,0,IF(DI$2&gt;$D31,0,DH31+1))</f>
        <v>17</v>
      </c>
      <c r="DJ31" s="67">
        <f t="shared" ref="DJ31:DJ38" si="79">IF(DI31=0,0,IF(DJ$2&gt;$D31,0,DI31+1))</f>
        <v>18</v>
      </c>
      <c r="DK31" s="67">
        <f t="shared" ref="DK31:DK38" si="80">IF(DJ31=0,0,IF(DK$2&gt;$D31,0,DJ31+1))</f>
        <v>19</v>
      </c>
      <c r="DL31" s="67">
        <f t="shared" ref="DL31:DL38" si="81">IF(DK31=0,0,IF(DL$2&gt;$D31,0,DK31+1))</f>
        <v>20</v>
      </c>
      <c r="DM31" s="67">
        <f t="shared" ref="DM31:DM38" si="82">IF(DL31=0,0,IF(DM$2&gt;$D31,0,DL31+1))</f>
        <v>21</v>
      </c>
      <c r="DN31" s="67">
        <f t="shared" ref="DN31:DN38" si="83">IF(DM31=0,0,IF(DN$2&gt;$D31,0,DM31+1))</f>
        <v>22</v>
      </c>
      <c r="DO31" s="67">
        <f t="shared" ref="DO31:DO38" si="84">IF(DN31=0,0,IF(DO$2&gt;$D31,0,DN31+1))</f>
        <v>23</v>
      </c>
      <c r="DP31" s="67">
        <f t="shared" ref="DP31:DP38" si="85">IF(DO31=0,0,IF(DP$2&gt;$D31,0,DO31+1))</f>
        <v>24</v>
      </c>
      <c r="DQ31" s="67">
        <f t="shared" ref="DQ31:DQ38" si="86">IF(DP31=0,0,IF(DQ$2&gt;$D31,0,DP31+1))</f>
        <v>25</v>
      </c>
      <c r="DR31" s="67">
        <f t="shared" ref="DR31:DR38" si="87">IF(DQ31=0,0,IF(DR$2&gt;$D31,0,DQ31+1))</f>
        <v>26</v>
      </c>
      <c r="DS31" s="67">
        <f t="shared" ref="DS31:DS38" si="88">IF(DR31=0,0,IF(DS$2&gt;$D31,0,DR31+1))</f>
        <v>27</v>
      </c>
      <c r="DT31" s="67">
        <f t="shared" ref="DT31:DT38" si="89">IF(DS31=0,0,IF(DT$2&gt;$D31,0,DS31+1))</f>
        <v>28</v>
      </c>
      <c r="DU31" s="67">
        <f t="shared" ref="DU31:DU38" si="90">IF(DT31=0,0,IF(DU$2&gt;$D31,0,DT31+1))</f>
        <v>29</v>
      </c>
      <c r="DV31" s="67">
        <f t="shared" ref="DV31:DV38" si="91">IF(DU31=0,0,IF(DV$2&gt;$D31,0,DU31+1))</f>
        <v>30</v>
      </c>
      <c r="DW31" s="67">
        <f t="shared" ref="DW31:DW38" si="92">IF(DV31=0,0,IF(DW$2&gt;$D31,0,DV31+1))</f>
        <v>31</v>
      </c>
      <c r="DX31" s="68">
        <f t="shared" ref="DX31:DX38" si="93">IF(DW31=0,0,IF(DX$2&gt;$D31,0,DW31+1))</f>
        <v>32</v>
      </c>
    </row>
    <row r="32" spans="1:128" ht="33" x14ac:dyDescent="0.45">
      <c r="A32" s="59">
        <f>Investície!A32</f>
        <v>30</v>
      </c>
      <c r="B32" s="60" t="str">
        <f>Investície!B32</f>
        <v>MHTH, a.s. - závod Martin</v>
      </c>
      <c r="C32" s="60" t="str">
        <f>Investície!C32</f>
        <v>Rekonštrukcia a modernizácia rozvodov centrálneho zásobovania teplom v meste Martin V. etapa</v>
      </c>
      <c r="D32" s="61">
        <f>INDEX(Data!$M:$M,MATCH('zmena cien tepla'!A32,Data!$A:$A,0))</f>
        <v>30</v>
      </c>
      <c r="E32" s="61" t="str">
        <f>INDEX(Data!$J:$J,MATCH('zmena cien tepla'!A32,Data!$A:$A,0))</f>
        <v>2025-2026</v>
      </c>
      <c r="F32" s="63">
        <f>INDEX(Data!$Y:$Y,MATCH('zmena cien tepla'!A32,Data!$A:$A,0))</f>
        <v>-21420</v>
      </c>
      <c r="G32" s="62">
        <f t="shared" si="24"/>
        <v>21420</v>
      </c>
      <c r="H32" s="62">
        <f t="shared" si="24"/>
        <v>21420</v>
      </c>
      <c r="I32" s="62">
        <f t="shared" si="24"/>
        <v>21420</v>
      </c>
      <c r="J32" s="62">
        <f t="shared" si="24"/>
        <v>21420</v>
      </c>
      <c r="K32" s="62">
        <f t="shared" si="24"/>
        <v>21420</v>
      </c>
      <c r="L32" s="62">
        <f t="shared" si="24"/>
        <v>21420</v>
      </c>
      <c r="M32" s="62">
        <f t="shared" si="24"/>
        <v>21420</v>
      </c>
      <c r="N32" s="62">
        <f t="shared" si="24"/>
        <v>21420</v>
      </c>
      <c r="O32" s="62">
        <f t="shared" si="24"/>
        <v>21420</v>
      </c>
      <c r="P32" s="62">
        <f t="shared" si="24"/>
        <v>21420</v>
      </c>
      <c r="Q32" s="62">
        <f t="shared" si="24"/>
        <v>21420</v>
      </c>
      <c r="R32" s="62">
        <f t="shared" si="24"/>
        <v>21420</v>
      </c>
      <c r="S32" s="62">
        <f t="shared" si="24"/>
        <v>21420</v>
      </c>
      <c r="T32" s="62">
        <f t="shared" si="24"/>
        <v>21420</v>
      </c>
      <c r="U32" s="62">
        <f t="shared" si="24"/>
        <v>21420</v>
      </c>
      <c r="V32" s="62">
        <f t="shared" si="24"/>
        <v>21420</v>
      </c>
      <c r="W32" s="62">
        <f t="shared" si="21"/>
        <v>21420</v>
      </c>
      <c r="X32" s="62">
        <f t="shared" si="21"/>
        <v>21420</v>
      </c>
      <c r="Y32" s="62">
        <f t="shared" si="21"/>
        <v>21420</v>
      </c>
      <c r="Z32" s="62">
        <f t="shared" si="21"/>
        <v>21420</v>
      </c>
      <c r="AA32" s="62">
        <f t="shared" si="21"/>
        <v>21420</v>
      </c>
      <c r="AB32" s="62">
        <f t="shared" si="21"/>
        <v>21420</v>
      </c>
      <c r="AC32" s="62">
        <f t="shared" si="21"/>
        <v>21420</v>
      </c>
      <c r="AD32" s="62">
        <f t="shared" si="21"/>
        <v>21420</v>
      </c>
      <c r="AE32" s="62">
        <f t="shared" si="21"/>
        <v>21420</v>
      </c>
      <c r="AF32" s="62">
        <f t="shared" si="21"/>
        <v>21420</v>
      </c>
      <c r="AG32" s="62">
        <f t="shared" si="21"/>
        <v>21420</v>
      </c>
      <c r="AH32" s="62">
        <f t="shared" si="21"/>
        <v>21420</v>
      </c>
      <c r="AI32" s="62">
        <f t="shared" si="21"/>
        <v>21420</v>
      </c>
      <c r="AJ32" s="63">
        <f t="shared" si="21"/>
        <v>21420</v>
      </c>
      <c r="AK32" s="62">
        <f t="shared" si="62"/>
        <v>21420</v>
      </c>
      <c r="AL32" s="62">
        <f>SUM($G32:H32)</f>
        <v>42840</v>
      </c>
      <c r="AM32" s="62">
        <f>SUM($G32:I32)</f>
        <v>64260</v>
      </c>
      <c r="AN32" s="62">
        <f>SUM($G32:J32)</f>
        <v>85680</v>
      </c>
      <c r="AO32" s="62">
        <f>SUM($G32:K32)</f>
        <v>107100</v>
      </c>
      <c r="AP32" s="62">
        <f>SUM($G32:L32)</f>
        <v>128520</v>
      </c>
      <c r="AQ32" s="62">
        <f>SUM($G32:M32)</f>
        <v>149940</v>
      </c>
      <c r="AR32" s="62">
        <f>SUM($G32:N32)</f>
        <v>171360</v>
      </c>
      <c r="AS32" s="62">
        <f>SUM($G32:O32)</f>
        <v>192780</v>
      </c>
      <c r="AT32" s="62">
        <f>SUM($G32:P32)</f>
        <v>214200</v>
      </c>
      <c r="AU32" s="62">
        <f>SUM($G32:Q32)</f>
        <v>235620</v>
      </c>
      <c r="AV32" s="62">
        <f>SUM($G32:R32)</f>
        <v>257040</v>
      </c>
      <c r="AW32" s="62">
        <f>SUM($G32:S32)</f>
        <v>278460</v>
      </c>
      <c r="AX32" s="62">
        <f>SUM($G32:T32)</f>
        <v>299880</v>
      </c>
      <c r="AY32" s="62">
        <f>SUM($G32:U32)</f>
        <v>321300</v>
      </c>
      <c r="AZ32" s="62">
        <f>SUM($G32:V32)</f>
        <v>342720</v>
      </c>
      <c r="BA32" s="62">
        <f>SUM($G32:W32)</f>
        <v>364140</v>
      </c>
      <c r="BB32" s="62">
        <f>SUM($G32:X32)</f>
        <v>385560</v>
      </c>
      <c r="BC32" s="62">
        <f>SUM($G32:Y32)</f>
        <v>406980</v>
      </c>
      <c r="BD32" s="62">
        <f>SUM($G32:Z32)</f>
        <v>428400</v>
      </c>
      <c r="BE32" s="62">
        <f>SUM($G32:AA32)</f>
        <v>449820</v>
      </c>
      <c r="BF32" s="62">
        <f>SUM($G32:AB32)</f>
        <v>471240</v>
      </c>
      <c r="BG32" s="62">
        <f>SUM($G32:AC32)</f>
        <v>492660</v>
      </c>
      <c r="BH32" s="62">
        <f>SUM($G32:AD32)</f>
        <v>514080</v>
      </c>
      <c r="BI32" s="62">
        <f>SUM($G32:AE32)</f>
        <v>535500</v>
      </c>
      <c r="BJ32" s="62">
        <f>SUM($G32:AF32)</f>
        <v>556920</v>
      </c>
      <c r="BK32" s="62">
        <f>SUM($G32:AG32)</f>
        <v>578340</v>
      </c>
      <c r="BL32" s="62">
        <f>SUM($G32:AH32)</f>
        <v>599760</v>
      </c>
      <c r="BM32" s="62">
        <f>SUM($G32:AI32)</f>
        <v>621180</v>
      </c>
      <c r="BN32" s="63">
        <f>SUM($G32:AJ32)</f>
        <v>642600</v>
      </c>
      <c r="BO32" s="65">
        <f>IF(CU32=0,0,G32/(1+Vychodiská!$C$178)^'zmena cien tepla'!CU32)</f>
        <v>18503.401360544216</v>
      </c>
      <c r="BP32" s="62">
        <f>IF(CV32=0,0,H32/(1+Vychodiská!$C$178)^'zmena cien tepla'!CV32)</f>
        <v>17622.287010042113</v>
      </c>
      <c r="BQ32" s="62">
        <f>IF(CW32=0,0,I32/(1+Vychodiská!$C$178)^'zmena cien tepla'!CW32)</f>
        <v>16783.130485754391</v>
      </c>
      <c r="BR32" s="62">
        <f>IF(CX32=0,0,J32/(1+Vychodiská!$C$178)^'zmena cien tepla'!CX32)</f>
        <v>15983.933795956564</v>
      </c>
      <c r="BS32" s="62">
        <f>IF(CY32=0,0,K32/(1+Vychodiská!$C$178)^'zmena cien tepla'!CY32)</f>
        <v>15222.794091387201</v>
      </c>
      <c r="BT32" s="62">
        <f>IF(CZ32=0,0,L32/(1+Vychodiská!$C$178)^'zmena cien tepla'!CZ32)</f>
        <v>14497.899134654479</v>
      </c>
      <c r="BU32" s="62">
        <f>IF(DA32=0,0,M32/(1+Vychodiská!$C$178)^'zmena cien tepla'!DA32)</f>
        <v>13807.522985385218</v>
      </c>
      <c r="BV32" s="62">
        <f>IF(DB32=0,0,N32/(1+Vychodiská!$C$178)^'zmena cien tepla'!DB32)</f>
        <v>13150.021890843065</v>
      </c>
      <c r="BW32" s="62">
        <f>IF(DC32=0,0,O32/(1+Vychodiská!$C$178)^'zmena cien tepla'!DC32)</f>
        <v>12523.830372231489</v>
      </c>
      <c r="BX32" s="62">
        <f>IF(DD32=0,0,P32/(1+Vychodiská!$C$178)^'zmena cien tepla'!DD32)</f>
        <v>11927.457497363324</v>
      </c>
      <c r="BY32" s="62">
        <f>IF(DE32=0,0,Q32/(1+Vychodiská!$C$178)^'zmena cien tepla'!DE32)</f>
        <v>11359.483330822211</v>
      </c>
      <c r="BZ32" s="62">
        <f>IF(DF32=0,0,R32/(1+Vychodiská!$C$178)^'zmena cien tepla'!DF32)</f>
        <v>10818.555553164013</v>
      </c>
      <c r="CA32" s="62">
        <f>IF(DG32=0,0,S32/(1+Vychodiská!$C$178)^'zmena cien tepla'!DG32)</f>
        <v>10303.386241108581</v>
      </c>
      <c r="CB32" s="62">
        <f>IF(DH32=0,0,T32/(1+Vychodiská!$C$178)^'zmena cien tepla'!DH32)</f>
        <v>9812.7488010557936</v>
      </c>
      <c r="CC32" s="62">
        <f>IF(DI32=0,0,U32/(1+Vychodiská!$C$178)^'zmena cien tepla'!DI32)</f>
        <v>9345.475048624563</v>
      </c>
      <c r="CD32" s="62">
        <f>IF(DJ32=0,0,V32/(1+Vychodiská!$C$178)^'zmena cien tepla'!DJ32)</f>
        <v>8900.452427261489</v>
      </c>
      <c r="CE32" s="62">
        <f>IF(DK32=0,0,W32/(1+Vychodiská!$C$178)^'zmena cien tepla'!DK32)</f>
        <v>8476.621359296656</v>
      </c>
      <c r="CF32" s="62">
        <f>IF(DL32=0,0,X32/(1+Vychodiská!$C$178)^'zmena cien tepla'!DL32)</f>
        <v>8072.9727231396728</v>
      </c>
      <c r="CG32" s="62">
        <f>IF(DM32=0,0,Y32/(1+Vychodiská!$C$178)^'zmena cien tepla'!DM32)</f>
        <v>7688.5454506092128</v>
      </c>
      <c r="CH32" s="62">
        <f>IF(DN32=0,0,Z32/(1+Vychodiská!$C$178)^'zmena cien tepla'!DN32)</f>
        <v>7322.4242386754404</v>
      </c>
      <c r="CI32" s="62">
        <f>IF(DO32=0,0,AA32/(1+Vychodiská!$C$178)^'zmena cien tepla'!DO32)</f>
        <v>6973.7373701670849</v>
      </c>
      <c r="CJ32" s="62">
        <f>IF(DP32=0,0,AB32/(1+Vychodiská!$C$178)^'zmena cien tepla'!DP32)</f>
        <v>6641.6546382543675</v>
      </c>
      <c r="CK32" s="62">
        <f>IF(DQ32=0,0,AC32/(1+Vychodiská!$C$178)^'zmena cien tepla'!DQ32)</f>
        <v>6325.3853697660643</v>
      </c>
      <c r="CL32" s="62">
        <f>IF(DR32=0,0,AD32/(1+Vychodiská!$C$178)^'zmena cien tepla'!DR32)</f>
        <v>6024.1765426343463</v>
      </c>
      <c r="CM32" s="62">
        <f>IF(DS32=0,0,AE32/(1+Vychodiská!$C$178)^'zmena cien tepla'!DS32)</f>
        <v>5737.3109929850916</v>
      </c>
      <c r="CN32" s="62">
        <f>IF(DT32=0,0,AF32/(1+Vychodiská!$C$178)^'zmena cien tepla'!DT32)</f>
        <v>5464.1057076048501</v>
      </c>
      <c r="CO32" s="62">
        <f>IF(DU32=0,0,AG32/(1+Vychodiská!$C$178)^'zmena cien tepla'!DU32)</f>
        <v>5203.9101977189039</v>
      </c>
      <c r="CP32" s="62">
        <f>IF(DV32=0,0,AH32/(1+Vychodiská!$C$178)^'zmena cien tepla'!DV32)</f>
        <v>4956.1049502084816</v>
      </c>
      <c r="CQ32" s="62">
        <f>IF(DW32=0,0,AI32/(1+Vychodiská!$C$178)^'zmena cien tepla'!DW32)</f>
        <v>4720.0999525795041</v>
      </c>
      <c r="CR32" s="63">
        <f>IF(DX32=0,0,AJ32/(1+Vychodiská!$C$178)^'zmena cien tepla'!DX32)</f>
        <v>4495.3332881709566</v>
      </c>
      <c r="CS32" s="66">
        <f t="shared" si="63"/>
        <v>298664.76280800934</v>
      </c>
      <c r="CU32" s="67">
        <f t="shared" si="64"/>
        <v>3</v>
      </c>
      <c r="CV32" s="67">
        <f t="shared" si="65"/>
        <v>4</v>
      </c>
      <c r="CW32" s="67">
        <f t="shared" si="66"/>
        <v>5</v>
      </c>
      <c r="CX32" s="67">
        <f t="shared" si="67"/>
        <v>6</v>
      </c>
      <c r="CY32" s="67">
        <f t="shared" si="68"/>
        <v>7</v>
      </c>
      <c r="CZ32" s="67">
        <f t="shared" si="69"/>
        <v>8</v>
      </c>
      <c r="DA32" s="67">
        <f t="shared" si="70"/>
        <v>9</v>
      </c>
      <c r="DB32" s="67">
        <f t="shared" si="71"/>
        <v>10</v>
      </c>
      <c r="DC32" s="67">
        <f t="shared" si="72"/>
        <v>11</v>
      </c>
      <c r="DD32" s="67">
        <f t="shared" si="73"/>
        <v>12</v>
      </c>
      <c r="DE32" s="67">
        <f t="shared" si="74"/>
        <v>13</v>
      </c>
      <c r="DF32" s="67">
        <f t="shared" si="75"/>
        <v>14</v>
      </c>
      <c r="DG32" s="67">
        <f t="shared" si="76"/>
        <v>15</v>
      </c>
      <c r="DH32" s="67">
        <f t="shared" si="77"/>
        <v>16</v>
      </c>
      <c r="DI32" s="67">
        <f t="shared" si="78"/>
        <v>17</v>
      </c>
      <c r="DJ32" s="67">
        <f t="shared" si="79"/>
        <v>18</v>
      </c>
      <c r="DK32" s="67">
        <f t="shared" si="80"/>
        <v>19</v>
      </c>
      <c r="DL32" s="67">
        <f t="shared" si="81"/>
        <v>20</v>
      </c>
      <c r="DM32" s="67">
        <f t="shared" si="82"/>
        <v>21</v>
      </c>
      <c r="DN32" s="67">
        <f t="shared" si="83"/>
        <v>22</v>
      </c>
      <c r="DO32" s="67">
        <f t="shared" si="84"/>
        <v>23</v>
      </c>
      <c r="DP32" s="67">
        <f t="shared" si="85"/>
        <v>24</v>
      </c>
      <c r="DQ32" s="67">
        <f t="shared" si="86"/>
        <v>25</v>
      </c>
      <c r="DR32" s="67">
        <f t="shared" si="87"/>
        <v>26</v>
      </c>
      <c r="DS32" s="67">
        <f t="shared" si="88"/>
        <v>27</v>
      </c>
      <c r="DT32" s="67">
        <f t="shared" si="89"/>
        <v>28</v>
      </c>
      <c r="DU32" s="67">
        <f t="shared" si="90"/>
        <v>29</v>
      </c>
      <c r="DV32" s="67">
        <f t="shared" si="91"/>
        <v>30</v>
      </c>
      <c r="DW32" s="67">
        <f t="shared" si="92"/>
        <v>31</v>
      </c>
      <c r="DX32" s="68">
        <f t="shared" si="93"/>
        <v>32</v>
      </c>
    </row>
    <row r="33" spans="1:128" ht="33" x14ac:dyDescent="0.45">
      <c r="A33" s="59">
        <f>Investície!A33</f>
        <v>31</v>
      </c>
      <c r="B33" s="60" t="str">
        <f>Investície!B33</f>
        <v>MHTH, a.s. - závod Martin</v>
      </c>
      <c r="C33" s="60" t="str">
        <f>Investície!C33</f>
        <v>Nová automatizovaná CHÚV</v>
      </c>
      <c r="D33" s="61">
        <f>INDEX(Data!$M:$M,MATCH('zmena cien tepla'!A33,Data!$A:$A,0))</f>
        <v>30</v>
      </c>
      <c r="E33" s="61" t="str">
        <f>INDEX(Data!$J:$J,MATCH('zmena cien tepla'!A33,Data!$A:$A,0))</f>
        <v>2026-2027</v>
      </c>
      <c r="F33" s="63">
        <f>INDEX(Data!$Y:$Y,MATCH('zmena cien tepla'!A33,Data!$A:$A,0))</f>
        <v>0</v>
      </c>
      <c r="G33" s="62">
        <f t="shared" si="24"/>
        <v>0</v>
      </c>
      <c r="H33" s="62">
        <f t="shared" si="24"/>
        <v>0</v>
      </c>
      <c r="I33" s="62">
        <f t="shared" si="24"/>
        <v>0</v>
      </c>
      <c r="J33" s="62">
        <f t="shared" si="24"/>
        <v>0</v>
      </c>
      <c r="K33" s="62">
        <f t="shared" si="24"/>
        <v>0</v>
      </c>
      <c r="L33" s="62">
        <f t="shared" si="24"/>
        <v>0</v>
      </c>
      <c r="M33" s="62">
        <f t="shared" si="24"/>
        <v>0</v>
      </c>
      <c r="N33" s="62">
        <f t="shared" si="24"/>
        <v>0</v>
      </c>
      <c r="O33" s="62">
        <f t="shared" si="24"/>
        <v>0</v>
      </c>
      <c r="P33" s="62">
        <f t="shared" si="24"/>
        <v>0</v>
      </c>
      <c r="Q33" s="62">
        <f t="shared" si="24"/>
        <v>0</v>
      </c>
      <c r="R33" s="62">
        <f t="shared" si="24"/>
        <v>0</v>
      </c>
      <c r="S33" s="62">
        <f t="shared" si="24"/>
        <v>0</v>
      </c>
      <c r="T33" s="62">
        <f t="shared" si="24"/>
        <v>0</v>
      </c>
      <c r="U33" s="62">
        <f t="shared" si="24"/>
        <v>0</v>
      </c>
      <c r="V33" s="62">
        <f t="shared" si="24"/>
        <v>0</v>
      </c>
      <c r="W33" s="62">
        <f t="shared" si="21"/>
        <v>0</v>
      </c>
      <c r="X33" s="62">
        <f t="shared" si="21"/>
        <v>0</v>
      </c>
      <c r="Y33" s="62">
        <f t="shared" si="21"/>
        <v>0</v>
      </c>
      <c r="Z33" s="62">
        <f t="shared" si="21"/>
        <v>0</v>
      </c>
      <c r="AA33" s="62">
        <f t="shared" si="21"/>
        <v>0</v>
      </c>
      <c r="AB33" s="62">
        <f t="shared" si="21"/>
        <v>0</v>
      </c>
      <c r="AC33" s="62">
        <f t="shared" si="21"/>
        <v>0</v>
      </c>
      <c r="AD33" s="62">
        <f t="shared" si="21"/>
        <v>0</v>
      </c>
      <c r="AE33" s="62">
        <f t="shared" si="21"/>
        <v>0</v>
      </c>
      <c r="AF33" s="62">
        <f t="shared" si="21"/>
        <v>0</v>
      </c>
      <c r="AG33" s="62">
        <f t="shared" si="21"/>
        <v>0</v>
      </c>
      <c r="AH33" s="62">
        <f t="shared" si="21"/>
        <v>0</v>
      </c>
      <c r="AI33" s="62">
        <f t="shared" si="21"/>
        <v>0</v>
      </c>
      <c r="AJ33" s="63">
        <f t="shared" si="21"/>
        <v>0</v>
      </c>
      <c r="AK33" s="62">
        <f t="shared" si="62"/>
        <v>0</v>
      </c>
      <c r="AL33" s="62">
        <f>SUM($G33:H33)</f>
        <v>0</v>
      </c>
      <c r="AM33" s="62">
        <f>SUM($G33:I33)</f>
        <v>0</v>
      </c>
      <c r="AN33" s="62">
        <f>SUM($G33:J33)</f>
        <v>0</v>
      </c>
      <c r="AO33" s="62">
        <f>SUM($G33:K33)</f>
        <v>0</v>
      </c>
      <c r="AP33" s="62">
        <f>SUM($G33:L33)</f>
        <v>0</v>
      </c>
      <c r="AQ33" s="62">
        <f>SUM($G33:M33)</f>
        <v>0</v>
      </c>
      <c r="AR33" s="62">
        <f>SUM($G33:N33)</f>
        <v>0</v>
      </c>
      <c r="AS33" s="62">
        <f>SUM($G33:O33)</f>
        <v>0</v>
      </c>
      <c r="AT33" s="62">
        <f>SUM($G33:P33)</f>
        <v>0</v>
      </c>
      <c r="AU33" s="62">
        <f>SUM($G33:Q33)</f>
        <v>0</v>
      </c>
      <c r="AV33" s="62">
        <f>SUM($G33:R33)</f>
        <v>0</v>
      </c>
      <c r="AW33" s="62">
        <f>SUM($G33:S33)</f>
        <v>0</v>
      </c>
      <c r="AX33" s="62">
        <f>SUM($G33:T33)</f>
        <v>0</v>
      </c>
      <c r="AY33" s="62">
        <f>SUM($G33:U33)</f>
        <v>0</v>
      </c>
      <c r="AZ33" s="62">
        <f>SUM($G33:V33)</f>
        <v>0</v>
      </c>
      <c r="BA33" s="62">
        <f>SUM($G33:W33)</f>
        <v>0</v>
      </c>
      <c r="BB33" s="62">
        <f>SUM($G33:X33)</f>
        <v>0</v>
      </c>
      <c r="BC33" s="62">
        <f>SUM($G33:Y33)</f>
        <v>0</v>
      </c>
      <c r="BD33" s="62">
        <f>SUM($G33:Z33)</f>
        <v>0</v>
      </c>
      <c r="BE33" s="62">
        <f>SUM($G33:AA33)</f>
        <v>0</v>
      </c>
      <c r="BF33" s="62">
        <f>SUM($G33:AB33)</f>
        <v>0</v>
      </c>
      <c r="BG33" s="62">
        <f>SUM($G33:AC33)</f>
        <v>0</v>
      </c>
      <c r="BH33" s="62">
        <f>SUM($G33:AD33)</f>
        <v>0</v>
      </c>
      <c r="BI33" s="62">
        <f>SUM($G33:AE33)</f>
        <v>0</v>
      </c>
      <c r="BJ33" s="62">
        <f>SUM($G33:AF33)</f>
        <v>0</v>
      </c>
      <c r="BK33" s="62">
        <f>SUM($G33:AG33)</f>
        <v>0</v>
      </c>
      <c r="BL33" s="62">
        <f>SUM($G33:AH33)</f>
        <v>0</v>
      </c>
      <c r="BM33" s="62">
        <f>SUM($G33:AI33)</f>
        <v>0</v>
      </c>
      <c r="BN33" s="63">
        <f>SUM($G33:AJ33)</f>
        <v>0</v>
      </c>
      <c r="BO33" s="65">
        <f>IF(CU33=0,0,G33/(1+Vychodiská!$C$178)^'zmena cien tepla'!CU33)</f>
        <v>0</v>
      </c>
      <c r="BP33" s="62">
        <f>IF(CV33=0,0,H33/(1+Vychodiská!$C$178)^'zmena cien tepla'!CV33)</f>
        <v>0</v>
      </c>
      <c r="BQ33" s="62">
        <f>IF(CW33=0,0,I33/(1+Vychodiská!$C$178)^'zmena cien tepla'!CW33)</f>
        <v>0</v>
      </c>
      <c r="BR33" s="62">
        <f>IF(CX33=0,0,J33/(1+Vychodiská!$C$178)^'zmena cien tepla'!CX33)</f>
        <v>0</v>
      </c>
      <c r="BS33" s="62">
        <f>IF(CY33=0,0,K33/(1+Vychodiská!$C$178)^'zmena cien tepla'!CY33)</f>
        <v>0</v>
      </c>
      <c r="BT33" s="62">
        <f>IF(CZ33=0,0,L33/(1+Vychodiská!$C$178)^'zmena cien tepla'!CZ33)</f>
        <v>0</v>
      </c>
      <c r="BU33" s="62">
        <f>IF(DA33=0,0,M33/(1+Vychodiská!$C$178)^'zmena cien tepla'!DA33)</f>
        <v>0</v>
      </c>
      <c r="BV33" s="62">
        <f>IF(DB33=0,0,N33/(1+Vychodiská!$C$178)^'zmena cien tepla'!DB33)</f>
        <v>0</v>
      </c>
      <c r="BW33" s="62">
        <f>IF(DC33=0,0,O33/(1+Vychodiská!$C$178)^'zmena cien tepla'!DC33)</f>
        <v>0</v>
      </c>
      <c r="BX33" s="62">
        <f>IF(DD33=0,0,P33/(1+Vychodiská!$C$178)^'zmena cien tepla'!DD33)</f>
        <v>0</v>
      </c>
      <c r="BY33" s="62">
        <f>IF(DE33=0,0,Q33/(1+Vychodiská!$C$178)^'zmena cien tepla'!DE33)</f>
        <v>0</v>
      </c>
      <c r="BZ33" s="62">
        <f>IF(DF33=0,0,R33/(1+Vychodiská!$C$178)^'zmena cien tepla'!DF33)</f>
        <v>0</v>
      </c>
      <c r="CA33" s="62">
        <f>IF(DG33=0,0,S33/(1+Vychodiská!$C$178)^'zmena cien tepla'!DG33)</f>
        <v>0</v>
      </c>
      <c r="CB33" s="62">
        <f>IF(DH33=0,0,T33/(1+Vychodiská!$C$178)^'zmena cien tepla'!DH33)</f>
        <v>0</v>
      </c>
      <c r="CC33" s="62">
        <f>IF(DI33=0,0,U33/(1+Vychodiská!$C$178)^'zmena cien tepla'!DI33)</f>
        <v>0</v>
      </c>
      <c r="CD33" s="62">
        <f>IF(DJ33=0,0,V33/(1+Vychodiská!$C$178)^'zmena cien tepla'!DJ33)</f>
        <v>0</v>
      </c>
      <c r="CE33" s="62">
        <f>IF(DK33=0,0,W33/(1+Vychodiská!$C$178)^'zmena cien tepla'!DK33)</f>
        <v>0</v>
      </c>
      <c r="CF33" s="62">
        <f>IF(DL33=0,0,X33/(1+Vychodiská!$C$178)^'zmena cien tepla'!DL33)</f>
        <v>0</v>
      </c>
      <c r="CG33" s="62">
        <f>IF(DM33=0,0,Y33/(1+Vychodiská!$C$178)^'zmena cien tepla'!DM33)</f>
        <v>0</v>
      </c>
      <c r="CH33" s="62">
        <f>IF(DN33=0,0,Z33/(1+Vychodiská!$C$178)^'zmena cien tepla'!DN33)</f>
        <v>0</v>
      </c>
      <c r="CI33" s="62">
        <f>IF(DO33=0,0,AA33/(1+Vychodiská!$C$178)^'zmena cien tepla'!DO33)</f>
        <v>0</v>
      </c>
      <c r="CJ33" s="62">
        <f>IF(DP33=0,0,AB33/(1+Vychodiská!$C$178)^'zmena cien tepla'!DP33)</f>
        <v>0</v>
      </c>
      <c r="CK33" s="62">
        <f>IF(DQ33=0,0,AC33/(1+Vychodiská!$C$178)^'zmena cien tepla'!DQ33)</f>
        <v>0</v>
      </c>
      <c r="CL33" s="62">
        <f>IF(DR33=0,0,AD33/(1+Vychodiská!$C$178)^'zmena cien tepla'!DR33)</f>
        <v>0</v>
      </c>
      <c r="CM33" s="62">
        <f>IF(DS33=0,0,AE33/(1+Vychodiská!$C$178)^'zmena cien tepla'!DS33)</f>
        <v>0</v>
      </c>
      <c r="CN33" s="62">
        <f>IF(DT33=0,0,AF33/(1+Vychodiská!$C$178)^'zmena cien tepla'!DT33)</f>
        <v>0</v>
      </c>
      <c r="CO33" s="62">
        <f>IF(DU33=0,0,AG33/(1+Vychodiská!$C$178)^'zmena cien tepla'!DU33)</f>
        <v>0</v>
      </c>
      <c r="CP33" s="62">
        <f>IF(DV33=0,0,AH33/(1+Vychodiská!$C$178)^'zmena cien tepla'!DV33)</f>
        <v>0</v>
      </c>
      <c r="CQ33" s="62">
        <f>IF(DW33=0,0,AI33/(1+Vychodiská!$C$178)^'zmena cien tepla'!DW33)</f>
        <v>0</v>
      </c>
      <c r="CR33" s="63">
        <f>IF(DX33=0,0,AJ33/(1+Vychodiská!$C$178)^'zmena cien tepla'!DX33)</f>
        <v>0</v>
      </c>
      <c r="CS33" s="66">
        <f t="shared" si="63"/>
        <v>0</v>
      </c>
      <c r="CU33" s="67">
        <f t="shared" si="64"/>
        <v>3</v>
      </c>
      <c r="CV33" s="67">
        <f t="shared" si="65"/>
        <v>4</v>
      </c>
      <c r="CW33" s="67">
        <f t="shared" si="66"/>
        <v>5</v>
      </c>
      <c r="CX33" s="67">
        <f t="shared" si="67"/>
        <v>6</v>
      </c>
      <c r="CY33" s="67">
        <f t="shared" si="68"/>
        <v>7</v>
      </c>
      <c r="CZ33" s="67">
        <f t="shared" si="69"/>
        <v>8</v>
      </c>
      <c r="DA33" s="67">
        <f t="shared" si="70"/>
        <v>9</v>
      </c>
      <c r="DB33" s="67">
        <f t="shared" si="71"/>
        <v>10</v>
      </c>
      <c r="DC33" s="67">
        <f t="shared" si="72"/>
        <v>11</v>
      </c>
      <c r="DD33" s="67">
        <f t="shared" si="73"/>
        <v>12</v>
      </c>
      <c r="DE33" s="67">
        <f t="shared" si="74"/>
        <v>13</v>
      </c>
      <c r="DF33" s="67">
        <f t="shared" si="75"/>
        <v>14</v>
      </c>
      <c r="DG33" s="67">
        <f t="shared" si="76"/>
        <v>15</v>
      </c>
      <c r="DH33" s="67">
        <f t="shared" si="77"/>
        <v>16</v>
      </c>
      <c r="DI33" s="67">
        <f t="shared" si="78"/>
        <v>17</v>
      </c>
      <c r="DJ33" s="67">
        <f t="shared" si="79"/>
        <v>18</v>
      </c>
      <c r="DK33" s="67">
        <f t="shared" si="80"/>
        <v>19</v>
      </c>
      <c r="DL33" s="67">
        <f t="shared" si="81"/>
        <v>20</v>
      </c>
      <c r="DM33" s="67">
        <f t="shared" si="82"/>
        <v>21</v>
      </c>
      <c r="DN33" s="67">
        <f t="shared" si="83"/>
        <v>22</v>
      </c>
      <c r="DO33" s="67">
        <f t="shared" si="84"/>
        <v>23</v>
      </c>
      <c r="DP33" s="67">
        <f t="shared" si="85"/>
        <v>24</v>
      </c>
      <c r="DQ33" s="67">
        <f t="shared" si="86"/>
        <v>25</v>
      </c>
      <c r="DR33" s="67">
        <f t="shared" si="87"/>
        <v>26</v>
      </c>
      <c r="DS33" s="67">
        <f t="shared" si="88"/>
        <v>27</v>
      </c>
      <c r="DT33" s="67">
        <f t="shared" si="89"/>
        <v>28</v>
      </c>
      <c r="DU33" s="67">
        <f t="shared" si="90"/>
        <v>29</v>
      </c>
      <c r="DV33" s="67">
        <f t="shared" si="91"/>
        <v>30</v>
      </c>
      <c r="DW33" s="67">
        <f t="shared" si="92"/>
        <v>31</v>
      </c>
      <c r="DX33" s="68">
        <f t="shared" si="93"/>
        <v>32</v>
      </c>
    </row>
    <row r="34" spans="1:128" ht="33" x14ac:dyDescent="0.45">
      <c r="A34" s="59">
        <f>Investície!A34</f>
        <v>32</v>
      </c>
      <c r="B34" s="60" t="str">
        <f>Investície!B34</f>
        <v>MHTH, a.s. - závod Martin</v>
      </c>
      <c r="C34" s="60" t="str">
        <f>Investície!C34</f>
        <v>Suchý odber popolčeka</v>
      </c>
      <c r="D34" s="61">
        <f>INDEX(Data!$M:$M,MATCH('zmena cien tepla'!A34,Data!$A:$A,0))</f>
        <v>30</v>
      </c>
      <c r="E34" s="61" t="str">
        <f>INDEX(Data!$J:$J,MATCH('zmena cien tepla'!A34,Data!$A:$A,0))</f>
        <v>2025-2026</v>
      </c>
      <c r="F34" s="63">
        <f>INDEX(Data!$Y:$Y,MATCH('zmena cien tepla'!A34,Data!$A:$A,0))</f>
        <v>0</v>
      </c>
      <c r="G34" s="62">
        <f t="shared" si="24"/>
        <v>0</v>
      </c>
      <c r="H34" s="62">
        <f t="shared" si="24"/>
        <v>0</v>
      </c>
      <c r="I34" s="62">
        <f t="shared" si="24"/>
        <v>0</v>
      </c>
      <c r="J34" s="62">
        <f t="shared" si="24"/>
        <v>0</v>
      </c>
      <c r="K34" s="62">
        <f t="shared" si="24"/>
        <v>0</v>
      </c>
      <c r="L34" s="62">
        <f t="shared" si="24"/>
        <v>0</v>
      </c>
      <c r="M34" s="62">
        <f t="shared" si="24"/>
        <v>0</v>
      </c>
      <c r="N34" s="62">
        <f t="shared" si="24"/>
        <v>0</v>
      </c>
      <c r="O34" s="62">
        <f t="shared" si="24"/>
        <v>0</v>
      </c>
      <c r="P34" s="62">
        <f t="shared" si="24"/>
        <v>0</v>
      </c>
      <c r="Q34" s="62">
        <f t="shared" si="24"/>
        <v>0</v>
      </c>
      <c r="R34" s="62">
        <f t="shared" si="24"/>
        <v>0</v>
      </c>
      <c r="S34" s="62">
        <f t="shared" si="24"/>
        <v>0</v>
      </c>
      <c r="T34" s="62">
        <f t="shared" si="24"/>
        <v>0</v>
      </c>
      <c r="U34" s="62">
        <f t="shared" si="24"/>
        <v>0</v>
      </c>
      <c r="V34" s="62">
        <f t="shared" si="24"/>
        <v>0</v>
      </c>
      <c r="W34" s="62">
        <f t="shared" ref="W34:AJ44" si="94">$F34*-1</f>
        <v>0</v>
      </c>
      <c r="X34" s="62">
        <f t="shared" si="94"/>
        <v>0</v>
      </c>
      <c r="Y34" s="62">
        <f t="shared" si="94"/>
        <v>0</v>
      </c>
      <c r="Z34" s="62">
        <f t="shared" si="94"/>
        <v>0</v>
      </c>
      <c r="AA34" s="62">
        <f t="shared" si="94"/>
        <v>0</v>
      </c>
      <c r="AB34" s="62">
        <f t="shared" si="94"/>
        <v>0</v>
      </c>
      <c r="AC34" s="62">
        <f t="shared" si="94"/>
        <v>0</v>
      </c>
      <c r="AD34" s="62">
        <f t="shared" si="94"/>
        <v>0</v>
      </c>
      <c r="AE34" s="62">
        <f t="shared" si="94"/>
        <v>0</v>
      </c>
      <c r="AF34" s="62">
        <f t="shared" si="94"/>
        <v>0</v>
      </c>
      <c r="AG34" s="62">
        <f t="shared" si="94"/>
        <v>0</v>
      </c>
      <c r="AH34" s="62">
        <f t="shared" si="94"/>
        <v>0</v>
      </c>
      <c r="AI34" s="62">
        <f t="shared" si="94"/>
        <v>0</v>
      </c>
      <c r="AJ34" s="63">
        <f t="shared" si="94"/>
        <v>0</v>
      </c>
      <c r="AK34" s="62">
        <f t="shared" si="62"/>
        <v>0</v>
      </c>
      <c r="AL34" s="62">
        <f>SUM($G34:H34)</f>
        <v>0</v>
      </c>
      <c r="AM34" s="62">
        <f>SUM($G34:I34)</f>
        <v>0</v>
      </c>
      <c r="AN34" s="62">
        <f>SUM($G34:J34)</f>
        <v>0</v>
      </c>
      <c r="AO34" s="62">
        <f>SUM($G34:K34)</f>
        <v>0</v>
      </c>
      <c r="AP34" s="62">
        <f>SUM($G34:L34)</f>
        <v>0</v>
      </c>
      <c r="AQ34" s="62">
        <f>SUM($G34:M34)</f>
        <v>0</v>
      </c>
      <c r="AR34" s="62">
        <f>SUM($G34:N34)</f>
        <v>0</v>
      </c>
      <c r="AS34" s="62">
        <f>SUM($G34:O34)</f>
        <v>0</v>
      </c>
      <c r="AT34" s="62">
        <f>SUM($G34:P34)</f>
        <v>0</v>
      </c>
      <c r="AU34" s="62">
        <f>SUM($G34:Q34)</f>
        <v>0</v>
      </c>
      <c r="AV34" s="62">
        <f>SUM($G34:R34)</f>
        <v>0</v>
      </c>
      <c r="AW34" s="62">
        <f>SUM($G34:S34)</f>
        <v>0</v>
      </c>
      <c r="AX34" s="62">
        <f>SUM($G34:T34)</f>
        <v>0</v>
      </c>
      <c r="AY34" s="62">
        <f>SUM($G34:U34)</f>
        <v>0</v>
      </c>
      <c r="AZ34" s="62">
        <f>SUM($G34:V34)</f>
        <v>0</v>
      </c>
      <c r="BA34" s="62">
        <f>SUM($G34:W34)</f>
        <v>0</v>
      </c>
      <c r="BB34" s="62">
        <f>SUM($G34:X34)</f>
        <v>0</v>
      </c>
      <c r="BC34" s="62">
        <f>SUM($G34:Y34)</f>
        <v>0</v>
      </c>
      <c r="BD34" s="62">
        <f>SUM($G34:Z34)</f>
        <v>0</v>
      </c>
      <c r="BE34" s="62">
        <f>SUM($G34:AA34)</f>
        <v>0</v>
      </c>
      <c r="BF34" s="62">
        <f>SUM($G34:AB34)</f>
        <v>0</v>
      </c>
      <c r="BG34" s="62">
        <f>SUM($G34:AC34)</f>
        <v>0</v>
      </c>
      <c r="BH34" s="62">
        <f>SUM($G34:AD34)</f>
        <v>0</v>
      </c>
      <c r="BI34" s="62">
        <f>SUM($G34:AE34)</f>
        <v>0</v>
      </c>
      <c r="BJ34" s="62">
        <f>SUM($G34:AF34)</f>
        <v>0</v>
      </c>
      <c r="BK34" s="62">
        <f>SUM($G34:AG34)</f>
        <v>0</v>
      </c>
      <c r="BL34" s="62">
        <f>SUM($G34:AH34)</f>
        <v>0</v>
      </c>
      <c r="BM34" s="62">
        <f>SUM($G34:AI34)</f>
        <v>0</v>
      </c>
      <c r="BN34" s="63">
        <f>SUM($G34:AJ34)</f>
        <v>0</v>
      </c>
      <c r="BO34" s="65">
        <f>IF(CU34=0,0,G34/(1+Vychodiská!$C$178)^'zmena cien tepla'!CU34)</f>
        <v>0</v>
      </c>
      <c r="BP34" s="62">
        <f>IF(CV34=0,0,H34/(1+Vychodiská!$C$178)^'zmena cien tepla'!CV34)</f>
        <v>0</v>
      </c>
      <c r="BQ34" s="62">
        <f>IF(CW34=0,0,I34/(1+Vychodiská!$C$178)^'zmena cien tepla'!CW34)</f>
        <v>0</v>
      </c>
      <c r="BR34" s="62">
        <f>IF(CX34=0,0,J34/(1+Vychodiská!$C$178)^'zmena cien tepla'!CX34)</f>
        <v>0</v>
      </c>
      <c r="BS34" s="62">
        <f>IF(CY34=0,0,K34/(1+Vychodiská!$C$178)^'zmena cien tepla'!CY34)</f>
        <v>0</v>
      </c>
      <c r="BT34" s="62">
        <f>IF(CZ34=0,0,L34/(1+Vychodiská!$C$178)^'zmena cien tepla'!CZ34)</f>
        <v>0</v>
      </c>
      <c r="BU34" s="62">
        <f>IF(DA34=0,0,M34/(1+Vychodiská!$C$178)^'zmena cien tepla'!DA34)</f>
        <v>0</v>
      </c>
      <c r="BV34" s="62">
        <f>IF(DB34=0,0,N34/(1+Vychodiská!$C$178)^'zmena cien tepla'!DB34)</f>
        <v>0</v>
      </c>
      <c r="BW34" s="62">
        <f>IF(DC34=0,0,O34/(1+Vychodiská!$C$178)^'zmena cien tepla'!DC34)</f>
        <v>0</v>
      </c>
      <c r="BX34" s="62">
        <f>IF(DD34=0,0,P34/(1+Vychodiská!$C$178)^'zmena cien tepla'!DD34)</f>
        <v>0</v>
      </c>
      <c r="BY34" s="62">
        <f>IF(DE34=0,0,Q34/(1+Vychodiská!$C$178)^'zmena cien tepla'!DE34)</f>
        <v>0</v>
      </c>
      <c r="BZ34" s="62">
        <f>IF(DF34=0,0,R34/(1+Vychodiská!$C$178)^'zmena cien tepla'!DF34)</f>
        <v>0</v>
      </c>
      <c r="CA34" s="62">
        <f>IF(DG34=0,0,S34/(1+Vychodiská!$C$178)^'zmena cien tepla'!DG34)</f>
        <v>0</v>
      </c>
      <c r="CB34" s="62">
        <f>IF(DH34=0,0,T34/(1+Vychodiská!$C$178)^'zmena cien tepla'!DH34)</f>
        <v>0</v>
      </c>
      <c r="CC34" s="62">
        <f>IF(DI34=0,0,U34/(1+Vychodiská!$C$178)^'zmena cien tepla'!DI34)</f>
        <v>0</v>
      </c>
      <c r="CD34" s="62">
        <f>IF(DJ34=0,0,V34/(1+Vychodiská!$C$178)^'zmena cien tepla'!DJ34)</f>
        <v>0</v>
      </c>
      <c r="CE34" s="62">
        <f>IF(DK34=0,0,W34/(1+Vychodiská!$C$178)^'zmena cien tepla'!DK34)</f>
        <v>0</v>
      </c>
      <c r="CF34" s="62">
        <f>IF(DL34=0,0,X34/(1+Vychodiská!$C$178)^'zmena cien tepla'!DL34)</f>
        <v>0</v>
      </c>
      <c r="CG34" s="62">
        <f>IF(DM34=0,0,Y34/(1+Vychodiská!$C$178)^'zmena cien tepla'!DM34)</f>
        <v>0</v>
      </c>
      <c r="CH34" s="62">
        <f>IF(DN34=0,0,Z34/(1+Vychodiská!$C$178)^'zmena cien tepla'!DN34)</f>
        <v>0</v>
      </c>
      <c r="CI34" s="62">
        <f>IF(DO34=0,0,AA34/(1+Vychodiská!$C$178)^'zmena cien tepla'!DO34)</f>
        <v>0</v>
      </c>
      <c r="CJ34" s="62">
        <f>IF(DP34=0,0,AB34/(1+Vychodiská!$C$178)^'zmena cien tepla'!DP34)</f>
        <v>0</v>
      </c>
      <c r="CK34" s="62">
        <f>IF(DQ34=0,0,AC34/(1+Vychodiská!$C$178)^'zmena cien tepla'!DQ34)</f>
        <v>0</v>
      </c>
      <c r="CL34" s="62">
        <f>IF(DR34=0,0,AD34/(1+Vychodiská!$C$178)^'zmena cien tepla'!DR34)</f>
        <v>0</v>
      </c>
      <c r="CM34" s="62">
        <f>IF(DS34=0,0,AE34/(1+Vychodiská!$C$178)^'zmena cien tepla'!DS34)</f>
        <v>0</v>
      </c>
      <c r="CN34" s="62">
        <f>IF(DT34=0,0,AF34/(1+Vychodiská!$C$178)^'zmena cien tepla'!DT34)</f>
        <v>0</v>
      </c>
      <c r="CO34" s="62">
        <f>IF(DU34=0,0,AG34/(1+Vychodiská!$C$178)^'zmena cien tepla'!DU34)</f>
        <v>0</v>
      </c>
      <c r="CP34" s="62">
        <f>IF(DV34=0,0,AH34/(1+Vychodiská!$C$178)^'zmena cien tepla'!DV34)</f>
        <v>0</v>
      </c>
      <c r="CQ34" s="62">
        <f>IF(DW34=0,0,AI34/(1+Vychodiská!$C$178)^'zmena cien tepla'!DW34)</f>
        <v>0</v>
      </c>
      <c r="CR34" s="63">
        <f>IF(DX34=0,0,AJ34/(1+Vychodiská!$C$178)^'zmena cien tepla'!DX34)</f>
        <v>0</v>
      </c>
      <c r="CS34" s="66">
        <f t="shared" si="63"/>
        <v>0</v>
      </c>
      <c r="CU34" s="67">
        <f t="shared" si="64"/>
        <v>3</v>
      </c>
      <c r="CV34" s="67">
        <f t="shared" si="65"/>
        <v>4</v>
      </c>
      <c r="CW34" s="67">
        <f t="shared" si="66"/>
        <v>5</v>
      </c>
      <c r="CX34" s="67">
        <f t="shared" si="67"/>
        <v>6</v>
      </c>
      <c r="CY34" s="67">
        <f t="shared" si="68"/>
        <v>7</v>
      </c>
      <c r="CZ34" s="67">
        <f t="shared" si="69"/>
        <v>8</v>
      </c>
      <c r="DA34" s="67">
        <f t="shared" si="70"/>
        <v>9</v>
      </c>
      <c r="DB34" s="67">
        <f t="shared" si="71"/>
        <v>10</v>
      </c>
      <c r="DC34" s="67">
        <f t="shared" si="72"/>
        <v>11</v>
      </c>
      <c r="DD34" s="67">
        <f t="shared" si="73"/>
        <v>12</v>
      </c>
      <c r="DE34" s="67">
        <f t="shared" si="74"/>
        <v>13</v>
      </c>
      <c r="DF34" s="67">
        <f t="shared" si="75"/>
        <v>14</v>
      </c>
      <c r="DG34" s="67">
        <f t="shared" si="76"/>
        <v>15</v>
      </c>
      <c r="DH34" s="67">
        <f t="shared" si="77"/>
        <v>16</v>
      </c>
      <c r="DI34" s="67">
        <f t="shared" si="78"/>
        <v>17</v>
      </c>
      <c r="DJ34" s="67">
        <f t="shared" si="79"/>
        <v>18</v>
      </c>
      <c r="DK34" s="67">
        <f t="shared" si="80"/>
        <v>19</v>
      </c>
      <c r="DL34" s="67">
        <f t="shared" si="81"/>
        <v>20</v>
      </c>
      <c r="DM34" s="67">
        <f t="shared" si="82"/>
        <v>21</v>
      </c>
      <c r="DN34" s="67">
        <f t="shared" si="83"/>
        <v>22</v>
      </c>
      <c r="DO34" s="67">
        <f t="shared" si="84"/>
        <v>23</v>
      </c>
      <c r="DP34" s="67">
        <f t="shared" si="85"/>
        <v>24</v>
      </c>
      <c r="DQ34" s="67">
        <f t="shared" si="86"/>
        <v>25</v>
      </c>
      <c r="DR34" s="67">
        <f t="shared" si="87"/>
        <v>26</v>
      </c>
      <c r="DS34" s="67">
        <f t="shared" si="88"/>
        <v>27</v>
      </c>
      <c r="DT34" s="67">
        <f t="shared" si="89"/>
        <v>28</v>
      </c>
      <c r="DU34" s="67">
        <f t="shared" si="90"/>
        <v>29</v>
      </c>
      <c r="DV34" s="67">
        <f t="shared" si="91"/>
        <v>30</v>
      </c>
      <c r="DW34" s="67">
        <f t="shared" si="92"/>
        <v>31</v>
      </c>
      <c r="DX34" s="68">
        <f t="shared" si="93"/>
        <v>32</v>
      </c>
    </row>
    <row r="35" spans="1:128" ht="33" x14ac:dyDescent="0.45">
      <c r="A35" s="59">
        <f>Investície!A35</f>
        <v>33</v>
      </c>
      <c r="B35" s="60" t="str">
        <f>Investície!B35</f>
        <v>MHTH, a.s. - závod Zvolen</v>
      </c>
      <c r="C35" s="60" t="str">
        <f>Investície!C35</f>
        <v>Rekonštrukcia horúcovodného potrubia vetiev Zvolen-Sekier a Zvolen-Zlatý Potok /časť SO 300 HV Rozvod Zvolen-Sekier</v>
      </c>
      <c r="D35" s="61">
        <f>INDEX(Data!$M:$M,MATCH('zmena cien tepla'!A35,Data!$A:$A,0))</f>
        <v>30</v>
      </c>
      <c r="E35" s="61" t="str">
        <f>INDEX(Data!$J:$J,MATCH('zmena cien tepla'!A35,Data!$A:$A,0))</f>
        <v>2024 - 2026</v>
      </c>
      <c r="F35" s="63">
        <f>INDEX(Data!$Y:$Y,MATCH('zmena cien tepla'!A35,Data!$A:$A,0))</f>
        <v>-20526.41</v>
      </c>
      <c r="G35" s="62">
        <f t="shared" si="24"/>
        <v>20526.41</v>
      </c>
      <c r="H35" s="62">
        <f t="shared" si="24"/>
        <v>20526.41</v>
      </c>
      <c r="I35" s="62">
        <f t="shared" si="24"/>
        <v>20526.41</v>
      </c>
      <c r="J35" s="62">
        <f t="shared" si="24"/>
        <v>20526.41</v>
      </c>
      <c r="K35" s="62">
        <f t="shared" si="24"/>
        <v>20526.41</v>
      </c>
      <c r="L35" s="62">
        <f t="shared" si="24"/>
        <v>20526.41</v>
      </c>
      <c r="M35" s="62">
        <f t="shared" si="24"/>
        <v>20526.41</v>
      </c>
      <c r="N35" s="62">
        <f t="shared" si="24"/>
        <v>20526.41</v>
      </c>
      <c r="O35" s="62">
        <f t="shared" si="24"/>
        <v>20526.41</v>
      </c>
      <c r="P35" s="62">
        <f t="shared" si="24"/>
        <v>20526.41</v>
      </c>
      <c r="Q35" s="62">
        <f t="shared" si="24"/>
        <v>20526.41</v>
      </c>
      <c r="R35" s="62">
        <f t="shared" si="24"/>
        <v>20526.41</v>
      </c>
      <c r="S35" s="62">
        <f t="shared" si="24"/>
        <v>20526.41</v>
      </c>
      <c r="T35" s="62">
        <f t="shared" si="24"/>
        <v>20526.41</v>
      </c>
      <c r="U35" s="62">
        <f t="shared" si="24"/>
        <v>20526.41</v>
      </c>
      <c r="V35" s="62">
        <f t="shared" ref="G35:V44" si="95">$F35*-1</f>
        <v>20526.41</v>
      </c>
      <c r="W35" s="62">
        <f t="shared" si="94"/>
        <v>20526.41</v>
      </c>
      <c r="X35" s="62">
        <f t="shared" si="94"/>
        <v>20526.41</v>
      </c>
      <c r="Y35" s="62">
        <f t="shared" si="94"/>
        <v>20526.41</v>
      </c>
      <c r="Z35" s="62">
        <f t="shared" si="94"/>
        <v>20526.41</v>
      </c>
      <c r="AA35" s="62">
        <f t="shared" si="94"/>
        <v>20526.41</v>
      </c>
      <c r="AB35" s="62">
        <f t="shared" si="94"/>
        <v>20526.41</v>
      </c>
      <c r="AC35" s="62">
        <f t="shared" si="94"/>
        <v>20526.41</v>
      </c>
      <c r="AD35" s="62">
        <f t="shared" si="94"/>
        <v>20526.41</v>
      </c>
      <c r="AE35" s="62">
        <f t="shared" si="94"/>
        <v>20526.41</v>
      </c>
      <c r="AF35" s="62">
        <f t="shared" si="94"/>
        <v>20526.41</v>
      </c>
      <c r="AG35" s="62">
        <f t="shared" si="94"/>
        <v>20526.41</v>
      </c>
      <c r="AH35" s="62">
        <f t="shared" si="94"/>
        <v>20526.41</v>
      </c>
      <c r="AI35" s="62">
        <f t="shared" si="94"/>
        <v>20526.41</v>
      </c>
      <c r="AJ35" s="63">
        <f t="shared" si="94"/>
        <v>20526.41</v>
      </c>
      <c r="AK35" s="62">
        <f t="shared" si="62"/>
        <v>20526.41</v>
      </c>
      <c r="AL35" s="62">
        <f>SUM($G35:H35)</f>
        <v>41052.82</v>
      </c>
      <c r="AM35" s="62">
        <f>SUM($G35:I35)</f>
        <v>61579.229999999996</v>
      </c>
      <c r="AN35" s="62">
        <f>SUM($G35:J35)</f>
        <v>82105.64</v>
      </c>
      <c r="AO35" s="62">
        <f>SUM($G35:K35)</f>
        <v>102632.05</v>
      </c>
      <c r="AP35" s="62">
        <f>SUM($G35:L35)</f>
        <v>123158.46</v>
      </c>
      <c r="AQ35" s="62">
        <f>SUM($G35:M35)</f>
        <v>143684.87</v>
      </c>
      <c r="AR35" s="62">
        <f>SUM($G35:N35)</f>
        <v>164211.28</v>
      </c>
      <c r="AS35" s="62">
        <f>SUM($G35:O35)</f>
        <v>184737.69</v>
      </c>
      <c r="AT35" s="62">
        <f>SUM($G35:P35)</f>
        <v>205264.1</v>
      </c>
      <c r="AU35" s="62">
        <f>SUM($G35:Q35)</f>
        <v>225790.51</v>
      </c>
      <c r="AV35" s="62">
        <f>SUM($G35:R35)</f>
        <v>246316.92</v>
      </c>
      <c r="AW35" s="62">
        <f>SUM($G35:S35)</f>
        <v>266843.33</v>
      </c>
      <c r="AX35" s="62">
        <f>SUM($G35:T35)</f>
        <v>287369.74</v>
      </c>
      <c r="AY35" s="62">
        <f>SUM($G35:U35)</f>
        <v>307896.14999999997</v>
      </c>
      <c r="AZ35" s="62">
        <f>SUM($G35:V35)</f>
        <v>328422.55999999994</v>
      </c>
      <c r="BA35" s="62">
        <f>SUM($G35:W35)</f>
        <v>348948.96999999991</v>
      </c>
      <c r="BB35" s="62">
        <f>SUM($G35:X35)</f>
        <v>369475.37999999989</v>
      </c>
      <c r="BC35" s="62">
        <f>SUM($G35:Y35)</f>
        <v>390001.78999999986</v>
      </c>
      <c r="BD35" s="62">
        <f>SUM($G35:Z35)</f>
        <v>410528.19999999984</v>
      </c>
      <c r="BE35" s="62">
        <f>SUM($G35:AA35)</f>
        <v>431054.60999999981</v>
      </c>
      <c r="BF35" s="62">
        <f>SUM($G35:AB35)</f>
        <v>451581.01999999979</v>
      </c>
      <c r="BG35" s="62">
        <f>SUM($G35:AC35)</f>
        <v>472107.42999999976</v>
      </c>
      <c r="BH35" s="62">
        <f>SUM($G35:AD35)</f>
        <v>492633.83999999973</v>
      </c>
      <c r="BI35" s="62">
        <f>SUM($G35:AE35)</f>
        <v>513160.24999999971</v>
      </c>
      <c r="BJ35" s="62">
        <f>SUM($G35:AF35)</f>
        <v>533686.65999999968</v>
      </c>
      <c r="BK35" s="62">
        <f>SUM($G35:AG35)</f>
        <v>554213.06999999972</v>
      </c>
      <c r="BL35" s="62">
        <f>SUM($G35:AH35)</f>
        <v>574739.47999999975</v>
      </c>
      <c r="BM35" s="62">
        <f>SUM($G35:AI35)</f>
        <v>595265.88999999978</v>
      </c>
      <c r="BN35" s="63">
        <f>SUM($G35:AJ35)</f>
        <v>615792.29999999981</v>
      </c>
      <c r="BO35" s="65">
        <f>IF(CU35=0,0,G35/(1+Vychodiská!$C$178)^'zmena cien tepla'!CU35)</f>
        <v>16887.128305592832</v>
      </c>
      <c r="BP35" s="62">
        <f>IF(CV35=0,0,H35/(1+Vychodiská!$C$178)^'zmena cien tepla'!CV35)</f>
        <v>16082.979338659841</v>
      </c>
      <c r="BQ35" s="62">
        <f>IF(CW35=0,0,I35/(1+Vychodiská!$C$178)^'zmena cien tepla'!CW35)</f>
        <v>15317.12317967604</v>
      </c>
      <c r="BR35" s="62">
        <f>IF(CX35=0,0,J35/(1+Vychodiská!$C$178)^'zmena cien tepla'!CX35)</f>
        <v>14587.736361596226</v>
      </c>
      <c r="BS35" s="62">
        <f>IF(CY35=0,0,K35/(1+Vychodiská!$C$178)^'zmena cien tepla'!CY35)</f>
        <v>13893.082249139265</v>
      </c>
      <c r="BT35" s="62">
        <f>IF(CZ35=0,0,L35/(1+Vychodiská!$C$178)^'zmena cien tepla'!CZ35)</f>
        <v>13231.506903942156</v>
      </c>
      <c r="BU35" s="62">
        <f>IF(DA35=0,0,M35/(1+Vychodiská!$C$178)^'zmena cien tepla'!DA35)</f>
        <v>12601.435146611577</v>
      </c>
      <c r="BV35" s="62">
        <f>IF(DB35=0,0,N35/(1+Vychodiská!$C$178)^'zmena cien tepla'!DB35)</f>
        <v>12001.366806296739</v>
      </c>
      <c r="BW35" s="62">
        <f>IF(DC35=0,0,O35/(1+Vychodiská!$C$178)^'zmena cien tepla'!DC35)</f>
        <v>11429.87314885404</v>
      </c>
      <c r="BX35" s="62">
        <f>IF(DD35=0,0,P35/(1+Vychodiská!$C$178)^'zmena cien tepla'!DD35)</f>
        <v>10885.593475099084</v>
      </c>
      <c r="BY35" s="62">
        <f>IF(DE35=0,0,Q35/(1+Vychodiská!$C$178)^'zmena cien tepla'!DE35)</f>
        <v>10367.231881046748</v>
      </c>
      <c r="BZ35" s="62">
        <f>IF(DF35=0,0,R35/(1+Vychodiská!$C$178)^'zmena cien tepla'!DF35)</f>
        <v>9873.5541724254708</v>
      </c>
      <c r="CA35" s="62">
        <f>IF(DG35=0,0,S35/(1+Vychodiská!$C$178)^'zmena cien tepla'!DG35)</f>
        <v>9403.3849261194973</v>
      </c>
      <c r="CB35" s="62">
        <f>IF(DH35=0,0,T35/(1+Vychodiská!$C$178)^'zmena cien tepla'!DH35)</f>
        <v>8955.6046915423776</v>
      </c>
      <c r="CC35" s="62">
        <f>IF(DI35=0,0,U35/(1+Vychodiská!$C$178)^'zmena cien tepla'!DI35)</f>
        <v>8529.1473252784544</v>
      </c>
      <c r="CD35" s="62">
        <f>IF(DJ35=0,0,V35/(1+Vychodiská!$C$178)^'zmena cien tepla'!DJ35)</f>
        <v>8122.9974526461474</v>
      </c>
      <c r="CE35" s="62">
        <f>IF(DK35=0,0,W35/(1+Vychodiská!$C$178)^'zmena cien tepla'!DK35)</f>
        <v>7736.1880501391879</v>
      </c>
      <c r="CF35" s="62">
        <f>IF(DL35=0,0,X35/(1+Vychodiská!$C$178)^'zmena cien tepla'!DL35)</f>
        <v>7367.7981429897036</v>
      </c>
      <c r="CG35" s="62">
        <f>IF(DM35=0,0,Y35/(1+Vychodiská!$C$178)^'zmena cien tepla'!DM35)</f>
        <v>7016.9506123711462</v>
      </c>
      <c r="CH35" s="62">
        <f>IF(DN35=0,0,Z35/(1+Vychodiská!$C$178)^'zmena cien tepla'!DN35)</f>
        <v>6682.8101070201383</v>
      </c>
      <c r="CI35" s="62">
        <f>IF(DO35=0,0,AA35/(1+Vychodiská!$C$178)^'zmena cien tepla'!DO35)</f>
        <v>6364.5810543048938</v>
      </c>
      <c r="CJ35" s="62">
        <f>IF(DP35=0,0,AB35/(1+Vychodiská!$C$178)^'zmena cien tepla'!DP35)</f>
        <v>6061.5057660046605</v>
      </c>
      <c r="CK35" s="62">
        <f>IF(DQ35=0,0,AC35/(1+Vychodiská!$C$178)^'zmena cien tepla'!DQ35)</f>
        <v>5772.8626342901534</v>
      </c>
      <c r="CL35" s="62">
        <f>IF(DR35=0,0,AD35/(1+Vychodiská!$C$178)^'zmena cien tepla'!DR35)</f>
        <v>5497.9644136096695</v>
      </c>
      <c r="CM35" s="62">
        <f>IF(DS35=0,0,AE35/(1+Vychodiská!$C$178)^'zmena cien tepla'!DS35)</f>
        <v>5236.1565843901617</v>
      </c>
      <c r="CN35" s="62">
        <f>IF(DT35=0,0,AF35/(1+Vychodiská!$C$178)^'zmena cien tepla'!DT35)</f>
        <v>4986.8157946572956</v>
      </c>
      <c r="CO35" s="62">
        <f>IF(DU35=0,0,AG35/(1+Vychodiská!$C$178)^'zmena cien tepla'!DU35)</f>
        <v>4749.3483758640932</v>
      </c>
      <c r="CP35" s="62">
        <f>IF(DV35=0,0,AH35/(1+Vychodiská!$C$178)^'zmena cien tepla'!DV35)</f>
        <v>4523.1889293943723</v>
      </c>
      <c r="CQ35" s="62">
        <f>IF(DW35=0,0,AI35/(1+Vychodiská!$C$178)^'zmena cien tepla'!DW35)</f>
        <v>4307.7989803755936</v>
      </c>
      <c r="CR35" s="63">
        <f>IF(DX35=0,0,AJ35/(1+Vychodiská!$C$178)^'zmena cien tepla'!DX35)</f>
        <v>4102.6656955958033</v>
      </c>
      <c r="CS35" s="66">
        <f t="shared" si="63"/>
        <v>272576.38050553337</v>
      </c>
      <c r="CU35" s="67">
        <f t="shared" si="64"/>
        <v>4</v>
      </c>
      <c r="CV35" s="67">
        <f t="shared" si="65"/>
        <v>5</v>
      </c>
      <c r="CW35" s="67">
        <f t="shared" si="66"/>
        <v>6</v>
      </c>
      <c r="CX35" s="67">
        <f t="shared" si="67"/>
        <v>7</v>
      </c>
      <c r="CY35" s="67">
        <f t="shared" si="68"/>
        <v>8</v>
      </c>
      <c r="CZ35" s="67">
        <f t="shared" si="69"/>
        <v>9</v>
      </c>
      <c r="DA35" s="67">
        <f t="shared" si="70"/>
        <v>10</v>
      </c>
      <c r="DB35" s="67">
        <f t="shared" si="71"/>
        <v>11</v>
      </c>
      <c r="DC35" s="67">
        <f t="shared" si="72"/>
        <v>12</v>
      </c>
      <c r="DD35" s="67">
        <f t="shared" si="73"/>
        <v>13</v>
      </c>
      <c r="DE35" s="67">
        <f t="shared" si="74"/>
        <v>14</v>
      </c>
      <c r="DF35" s="67">
        <f t="shared" si="75"/>
        <v>15</v>
      </c>
      <c r="DG35" s="67">
        <f t="shared" si="76"/>
        <v>16</v>
      </c>
      <c r="DH35" s="67">
        <f t="shared" si="77"/>
        <v>17</v>
      </c>
      <c r="DI35" s="67">
        <f t="shared" si="78"/>
        <v>18</v>
      </c>
      <c r="DJ35" s="67">
        <f t="shared" si="79"/>
        <v>19</v>
      </c>
      <c r="DK35" s="67">
        <f t="shared" si="80"/>
        <v>20</v>
      </c>
      <c r="DL35" s="67">
        <f t="shared" si="81"/>
        <v>21</v>
      </c>
      <c r="DM35" s="67">
        <f t="shared" si="82"/>
        <v>22</v>
      </c>
      <c r="DN35" s="67">
        <f t="shared" si="83"/>
        <v>23</v>
      </c>
      <c r="DO35" s="67">
        <f t="shared" si="84"/>
        <v>24</v>
      </c>
      <c r="DP35" s="67">
        <f t="shared" si="85"/>
        <v>25</v>
      </c>
      <c r="DQ35" s="67">
        <f t="shared" si="86"/>
        <v>26</v>
      </c>
      <c r="DR35" s="67">
        <f t="shared" si="87"/>
        <v>27</v>
      </c>
      <c r="DS35" s="67">
        <f t="shared" si="88"/>
        <v>28</v>
      </c>
      <c r="DT35" s="67">
        <f t="shared" si="89"/>
        <v>29</v>
      </c>
      <c r="DU35" s="67">
        <f t="shared" si="90"/>
        <v>30</v>
      </c>
      <c r="DV35" s="67">
        <f t="shared" si="91"/>
        <v>31</v>
      </c>
      <c r="DW35" s="67">
        <f t="shared" si="92"/>
        <v>32</v>
      </c>
      <c r="DX35" s="68">
        <f t="shared" si="93"/>
        <v>33</v>
      </c>
    </row>
    <row r="36" spans="1:128" ht="33" x14ac:dyDescent="0.45">
      <c r="A36" s="59">
        <f>Investície!A36</f>
        <v>34</v>
      </c>
      <c r="B36" s="60" t="str">
        <f>Investície!B36</f>
        <v>MHTH, a.s. - závod Zvolen</v>
      </c>
      <c r="C36" s="60" t="str">
        <f>Investície!C36</f>
        <v>Rekonštrukcia horúcovodného potrubia vetiev Zvolen-Sekier a Zvolen-Zlatý Potok /časť SO 400 HV Rozvod Zvolen-Zlatý Potok a akumulácia tepla</v>
      </c>
      <c r="D36" s="61">
        <f>INDEX(Data!$M:$M,MATCH('zmena cien tepla'!A36,Data!$A:$A,0))</f>
        <v>30</v>
      </c>
      <c r="E36" s="61" t="str">
        <f>INDEX(Data!$J:$J,MATCH('zmena cien tepla'!A36,Data!$A:$A,0))</f>
        <v>2024-2025</v>
      </c>
      <c r="F36" s="63">
        <f>INDEX(Data!$Y:$Y,MATCH('zmena cien tepla'!A36,Data!$A:$A,0))</f>
        <v>-114526</v>
      </c>
      <c r="G36" s="62">
        <f t="shared" si="95"/>
        <v>114526</v>
      </c>
      <c r="H36" s="62">
        <f t="shared" si="95"/>
        <v>114526</v>
      </c>
      <c r="I36" s="62">
        <f t="shared" si="95"/>
        <v>114526</v>
      </c>
      <c r="J36" s="62">
        <f t="shared" si="95"/>
        <v>114526</v>
      </c>
      <c r="K36" s="62">
        <f t="shared" si="95"/>
        <v>114526</v>
      </c>
      <c r="L36" s="62">
        <f t="shared" si="95"/>
        <v>114526</v>
      </c>
      <c r="M36" s="62">
        <f t="shared" si="95"/>
        <v>114526</v>
      </c>
      <c r="N36" s="62">
        <f t="shared" si="95"/>
        <v>114526</v>
      </c>
      <c r="O36" s="62">
        <f t="shared" si="95"/>
        <v>114526</v>
      </c>
      <c r="P36" s="62">
        <f t="shared" si="95"/>
        <v>114526</v>
      </c>
      <c r="Q36" s="62">
        <f t="shared" si="95"/>
        <v>114526</v>
      </c>
      <c r="R36" s="62">
        <f t="shared" si="95"/>
        <v>114526</v>
      </c>
      <c r="S36" s="62">
        <f t="shared" si="95"/>
        <v>114526</v>
      </c>
      <c r="T36" s="62">
        <f t="shared" si="95"/>
        <v>114526</v>
      </c>
      <c r="U36" s="62">
        <f t="shared" si="95"/>
        <v>114526</v>
      </c>
      <c r="V36" s="62">
        <f t="shared" si="95"/>
        <v>114526</v>
      </c>
      <c r="W36" s="62">
        <f t="shared" si="94"/>
        <v>114526</v>
      </c>
      <c r="X36" s="62">
        <f t="shared" si="94"/>
        <v>114526</v>
      </c>
      <c r="Y36" s="62">
        <f t="shared" si="94"/>
        <v>114526</v>
      </c>
      <c r="Z36" s="62">
        <f t="shared" si="94"/>
        <v>114526</v>
      </c>
      <c r="AA36" s="62">
        <f t="shared" si="94"/>
        <v>114526</v>
      </c>
      <c r="AB36" s="62">
        <f t="shared" si="94"/>
        <v>114526</v>
      </c>
      <c r="AC36" s="62">
        <f t="shared" si="94"/>
        <v>114526</v>
      </c>
      <c r="AD36" s="62">
        <f t="shared" si="94"/>
        <v>114526</v>
      </c>
      <c r="AE36" s="62">
        <f t="shared" si="94"/>
        <v>114526</v>
      </c>
      <c r="AF36" s="62">
        <f t="shared" si="94"/>
        <v>114526</v>
      </c>
      <c r="AG36" s="62">
        <f t="shared" si="94"/>
        <v>114526</v>
      </c>
      <c r="AH36" s="62">
        <f t="shared" si="94"/>
        <v>114526</v>
      </c>
      <c r="AI36" s="62">
        <f t="shared" si="94"/>
        <v>114526</v>
      </c>
      <c r="AJ36" s="63">
        <f t="shared" si="94"/>
        <v>114526</v>
      </c>
      <c r="AK36" s="62">
        <f t="shared" si="62"/>
        <v>114526</v>
      </c>
      <c r="AL36" s="62">
        <f>SUM($G36:H36)</f>
        <v>229052</v>
      </c>
      <c r="AM36" s="62">
        <f>SUM($G36:I36)</f>
        <v>343578</v>
      </c>
      <c r="AN36" s="62">
        <f>SUM($G36:J36)</f>
        <v>458104</v>
      </c>
      <c r="AO36" s="62">
        <f>SUM($G36:K36)</f>
        <v>572630</v>
      </c>
      <c r="AP36" s="62">
        <f>SUM($G36:L36)</f>
        <v>687156</v>
      </c>
      <c r="AQ36" s="62">
        <f>SUM($G36:M36)</f>
        <v>801682</v>
      </c>
      <c r="AR36" s="62">
        <f>SUM($G36:N36)</f>
        <v>916208</v>
      </c>
      <c r="AS36" s="62">
        <f>SUM($G36:O36)</f>
        <v>1030734</v>
      </c>
      <c r="AT36" s="62">
        <f>SUM($G36:P36)</f>
        <v>1145260</v>
      </c>
      <c r="AU36" s="62">
        <f>SUM($G36:Q36)</f>
        <v>1259786</v>
      </c>
      <c r="AV36" s="62">
        <f>SUM($G36:R36)</f>
        <v>1374312</v>
      </c>
      <c r="AW36" s="62">
        <f>SUM($G36:S36)</f>
        <v>1488838</v>
      </c>
      <c r="AX36" s="62">
        <f>SUM($G36:T36)</f>
        <v>1603364</v>
      </c>
      <c r="AY36" s="62">
        <f>SUM($G36:U36)</f>
        <v>1717890</v>
      </c>
      <c r="AZ36" s="62">
        <f>SUM($G36:V36)</f>
        <v>1832416</v>
      </c>
      <c r="BA36" s="62">
        <f>SUM($G36:W36)</f>
        <v>1946942</v>
      </c>
      <c r="BB36" s="62">
        <f>SUM($G36:X36)</f>
        <v>2061468</v>
      </c>
      <c r="BC36" s="62">
        <f>SUM($G36:Y36)</f>
        <v>2175994</v>
      </c>
      <c r="BD36" s="62">
        <f>SUM($G36:Z36)</f>
        <v>2290520</v>
      </c>
      <c r="BE36" s="62">
        <f>SUM($G36:AA36)</f>
        <v>2405046</v>
      </c>
      <c r="BF36" s="62">
        <f>SUM($G36:AB36)</f>
        <v>2519572</v>
      </c>
      <c r="BG36" s="62">
        <f>SUM($G36:AC36)</f>
        <v>2634098</v>
      </c>
      <c r="BH36" s="62">
        <f>SUM($G36:AD36)</f>
        <v>2748624</v>
      </c>
      <c r="BI36" s="62">
        <f>SUM($G36:AE36)</f>
        <v>2863150</v>
      </c>
      <c r="BJ36" s="62">
        <f>SUM($G36:AF36)</f>
        <v>2977676</v>
      </c>
      <c r="BK36" s="62">
        <f>SUM($G36:AG36)</f>
        <v>3092202</v>
      </c>
      <c r="BL36" s="62">
        <f>SUM($G36:AH36)</f>
        <v>3206728</v>
      </c>
      <c r="BM36" s="62">
        <f>SUM($G36:AI36)</f>
        <v>3321254</v>
      </c>
      <c r="BN36" s="63">
        <f>SUM($G36:AJ36)</f>
        <v>3435780</v>
      </c>
      <c r="BO36" s="65">
        <f>IF(CU36=0,0,G36/(1+Vychodiská!$C$178)^'zmena cien tepla'!CU36)</f>
        <v>98931.864809415812</v>
      </c>
      <c r="BP36" s="62">
        <f>IF(CV36=0,0,H36/(1+Vychodiská!$C$178)^'zmena cien tepla'!CV36)</f>
        <v>94220.823628015074</v>
      </c>
      <c r="BQ36" s="62">
        <f>IF(CW36=0,0,I36/(1+Vychodiská!$C$178)^'zmena cien tepla'!CW36)</f>
        <v>89734.117740966729</v>
      </c>
      <c r="BR36" s="62">
        <f>IF(CX36=0,0,J36/(1+Vychodiská!$C$178)^'zmena cien tepla'!CX36)</f>
        <v>85461.064515206424</v>
      </c>
      <c r="BS36" s="62">
        <f>IF(CY36=0,0,K36/(1+Vychodiská!$C$178)^'zmena cien tepla'!CY36)</f>
        <v>81391.49001448229</v>
      </c>
      <c r="BT36" s="62">
        <f>IF(CZ36=0,0,L36/(1+Vychodiská!$C$178)^'zmena cien tepla'!CZ36)</f>
        <v>77515.704775697421</v>
      </c>
      <c r="BU36" s="62">
        <f>IF(DA36=0,0,M36/(1+Vychodiská!$C$178)^'zmena cien tepla'!DA36)</f>
        <v>73824.480738759448</v>
      </c>
      <c r="BV36" s="62">
        <f>IF(DB36=0,0,N36/(1+Vychodiská!$C$178)^'zmena cien tepla'!DB36)</f>
        <v>70309.029275009001</v>
      </c>
      <c r="BW36" s="62">
        <f>IF(DC36=0,0,O36/(1+Vychodiská!$C$178)^'zmena cien tepla'!DC36)</f>
        <v>66960.980261913326</v>
      </c>
      <c r="BX36" s="62">
        <f>IF(DD36=0,0,P36/(1+Vychodiská!$C$178)^'zmena cien tepla'!DD36)</f>
        <v>63772.362154203183</v>
      </c>
      <c r="BY36" s="62">
        <f>IF(DE36=0,0,Q36/(1+Vychodiská!$C$178)^'zmena cien tepla'!DE36)</f>
        <v>60735.58300400302</v>
      </c>
      <c r="BZ36" s="62">
        <f>IF(DF36=0,0,R36/(1+Vychodiská!$C$178)^'zmena cien tepla'!DF36)</f>
        <v>57843.412384764793</v>
      </c>
      <c r="CA36" s="62">
        <f>IF(DG36=0,0,S36/(1+Vychodiská!$C$178)^'zmena cien tepla'!DG36)</f>
        <v>55088.964175966452</v>
      </c>
      <c r="CB36" s="62">
        <f>IF(DH36=0,0,T36/(1+Vychodiská!$C$178)^'zmena cien tepla'!DH36)</f>
        <v>52465.680167587103</v>
      </c>
      <c r="CC36" s="62">
        <f>IF(DI36=0,0,U36/(1+Vychodiská!$C$178)^'zmena cien tepla'!DI36)</f>
        <v>49967.314445321041</v>
      </c>
      <c r="CD36" s="62">
        <f>IF(DJ36=0,0,V36/(1+Vychodiská!$C$178)^'zmena cien tepla'!DJ36)</f>
        <v>47587.918519353378</v>
      </c>
      <c r="CE36" s="62">
        <f>IF(DK36=0,0,W36/(1+Vychodiská!$C$178)^'zmena cien tepla'!DK36)</f>
        <v>45321.827161288929</v>
      </c>
      <c r="CF36" s="62">
        <f>IF(DL36=0,0,X36/(1+Vychodiská!$C$178)^'zmena cien tepla'!DL36)</f>
        <v>43163.644915513265</v>
      </c>
      <c r="CG36" s="62">
        <f>IF(DM36=0,0,Y36/(1+Vychodiská!$C$178)^'zmena cien tepla'!DM36)</f>
        <v>41108.233252869781</v>
      </c>
      <c r="CH36" s="62">
        <f>IF(DN36=0,0,Z36/(1+Vychodiská!$C$178)^'zmena cien tepla'!DN36)</f>
        <v>39150.69833606646</v>
      </c>
      <c r="CI36" s="62">
        <f>IF(DO36=0,0,AA36/(1+Vychodiská!$C$178)^'zmena cien tepla'!DO36)</f>
        <v>37286.379367682333</v>
      </c>
      <c r="CJ36" s="62">
        <f>IF(DP36=0,0,AB36/(1+Vychodiská!$C$178)^'zmena cien tepla'!DP36)</f>
        <v>35510.837493030798</v>
      </c>
      <c r="CK36" s="62">
        <f>IF(DQ36=0,0,AC36/(1+Vychodiská!$C$178)^'zmena cien tepla'!DQ36)</f>
        <v>33819.845231457904</v>
      </c>
      <c r="CL36" s="62">
        <f>IF(DR36=0,0,AD36/(1+Vychodiská!$C$178)^'zmena cien tepla'!DR36)</f>
        <v>32209.376410912286</v>
      </c>
      <c r="CM36" s="62">
        <f>IF(DS36=0,0,AE36/(1+Vychodiská!$C$178)^'zmena cien tepla'!DS36)</f>
        <v>30675.596581821224</v>
      </c>
      <c r="CN36" s="62">
        <f>IF(DT36=0,0,AF36/(1+Vychodiská!$C$178)^'zmena cien tepla'!DT36)</f>
        <v>29214.853887448789</v>
      </c>
      <c r="CO36" s="62">
        <f>IF(DU36=0,0,AG36/(1+Vychodiská!$C$178)^'zmena cien tepla'!DU36)</f>
        <v>27823.670368998839</v>
      </c>
      <c r="CP36" s="62">
        <f>IF(DV36=0,0,AH36/(1+Vychodiská!$C$178)^'zmena cien tepla'!DV36)</f>
        <v>26498.733684760809</v>
      </c>
      <c r="CQ36" s="62">
        <f>IF(DW36=0,0,AI36/(1+Vychodiská!$C$178)^'zmena cien tepla'!DW36)</f>
        <v>25236.889223581715</v>
      </c>
      <c r="CR36" s="63">
        <f>IF(DX36=0,0,AJ36/(1+Vychodiská!$C$178)^'zmena cien tepla'!DX36)</f>
        <v>24035.132593887349</v>
      </c>
      <c r="CS36" s="66">
        <f t="shared" si="63"/>
        <v>1596866.5091199847</v>
      </c>
      <c r="CU36" s="67">
        <f t="shared" si="64"/>
        <v>3</v>
      </c>
      <c r="CV36" s="67">
        <f t="shared" si="65"/>
        <v>4</v>
      </c>
      <c r="CW36" s="67">
        <f t="shared" si="66"/>
        <v>5</v>
      </c>
      <c r="CX36" s="67">
        <f t="shared" si="67"/>
        <v>6</v>
      </c>
      <c r="CY36" s="67">
        <f t="shared" si="68"/>
        <v>7</v>
      </c>
      <c r="CZ36" s="67">
        <f t="shared" si="69"/>
        <v>8</v>
      </c>
      <c r="DA36" s="67">
        <f t="shared" si="70"/>
        <v>9</v>
      </c>
      <c r="DB36" s="67">
        <f t="shared" si="71"/>
        <v>10</v>
      </c>
      <c r="DC36" s="67">
        <f t="shared" si="72"/>
        <v>11</v>
      </c>
      <c r="DD36" s="67">
        <f t="shared" si="73"/>
        <v>12</v>
      </c>
      <c r="DE36" s="67">
        <f t="shared" si="74"/>
        <v>13</v>
      </c>
      <c r="DF36" s="67">
        <f t="shared" si="75"/>
        <v>14</v>
      </c>
      <c r="DG36" s="67">
        <f t="shared" si="76"/>
        <v>15</v>
      </c>
      <c r="DH36" s="67">
        <f t="shared" si="77"/>
        <v>16</v>
      </c>
      <c r="DI36" s="67">
        <f t="shared" si="78"/>
        <v>17</v>
      </c>
      <c r="DJ36" s="67">
        <f t="shared" si="79"/>
        <v>18</v>
      </c>
      <c r="DK36" s="67">
        <f t="shared" si="80"/>
        <v>19</v>
      </c>
      <c r="DL36" s="67">
        <f t="shared" si="81"/>
        <v>20</v>
      </c>
      <c r="DM36" s="67">
        <f t="shared" si="82"/>
        <v>21</v>
      </c>
      <c r="DN36" s="67">
        <f t="shared" si="83"/>
        <v>22</v>
      </c>
      <c r="DO36" s="67">
        <f t="shared" si="84"/>
        <v>23</v>
      </c>
      <c r="DP36" s="67">
        <f t="shared" si="85"/>
        <v>24</v>
      </c>
      <c r="DQ36" s="67">
        <f t="shared" si="86"/>
        <v>25</v>
      </c>
      <c r="DR36" s="67">
        <f t="shared" si="87"/>
        <v>26</v>
      </c>
      <c r="DS36" s="67">
        <f t="shared" si="88"/>
        <v>27</v>
      </c>
      <c r="DT36" s="67">
        <f t="shared" si="89"/>
        <v>28</v>
      </c>
      <c r="DU36" s="67">
        <f t="shared" si="90"/>
        <v>29</v>
      </c>
      <c r="DV36" s="67">
        <f t="shared" si="91"/>
        <v>30</v>
      </c>
      <c r="DW36" s="67">
        <f t="shared" si="92"/>
        <v>31</v>
      </c>
      <c r="DX36" s="68">
        <f t="shared" si="93"/>
        <v>32</v>
      </c>
    </row>
    <row r="37" spans="1:128" ht="33" x14ac:dyDescent="0.45">
      <c r="A37" s="59">
        <f>Investície!A37</f>
        <v>35</v>
      </c>
      <c r="B37" s="60" t="str">
        <f>Investície!B37</f>
        <v>MHTH, a.s. - závod Zvolen</v>
      </c>
      <c r="C37" s="60" t="str">
        <f>Investície!C37</f>
        <v>Zdroj KVET v Teplárni A  a zvýšenie parametrov parných kotlov PK1, PK2, vyvedenie elektrického výkonu</v>
      </c>
      <c r="D37" s="61">
        <f>INDEX(Data!$M:$M,MATCH('zmena cien tepla'!A37,Data!$A:$A,0))</f>
        <v>25</v>
      </c>
      <c r="E37" s="61" t="str">
        <f>INDEX(Data!$J:$J,MATCH('zmena cien tepla'!A37,Data!$A:$A,0))</f>
        <v>2024 - 2025</v>
      </c>
      <c r="F37" s="63">
        <f>INDEX(Data!$Y:$Y,MATCH('zmena cien tepla'!A37,Data!$A:$A,0))</f>
        <v>-1570349</v>
      </c>
      <c r="G37" s="62">
        <f t="shared" si="95"/>
        <v>1570349</v>
      </c>
      <c r="H37" s="62">
        <f t="shared" si="95"/>
        <v>1570349</v>
      </c>
      <c r="I37" s="62">
        <f t="shared" si="95"/>
        <v>1570349</v>
      </c>
      <c r="J37" s="62">
        <f t="shared" si="95"/>
        <v>1570349</v>
      </c>
      <c r="K37" s="62">
        <f t="shared" si="95"/>
        <v>1570349</v>
      </c>
      <c r="L37" s="62">
        <f t="shared" si="95"/>
        <v>1570349</v>
      </c>
      <c r="M37" s="62">
        <f t="shared" si="95"/>
        <v>1570349</v>
      </c>
      <c r="N37" s="62">
        <f t="shared" si="95"/>
        <v>1570349</v>
      </c>
      <c r="O37" s="62">
        <f t="shared" si="95"/>
        <v>1570349</v>
      </c>
      <c r="P37" s="62">
        <f t="shared" si="95"/>
        <v>1570349</v>
      </c>
      <c r="Q37" s="62">
        <f t="shared" si="95"/>
        <v>1570349</v>
      </c>
      <c r="R37" s="62">
        <f t="shared" si="95"/>
        <v>1570349</v>
      </c>
      <c r="S37" s="62">
        <f t="shared" si="95"/>
        <v>1570349</v>
      </c>
      <c r="T37" s="62">
        <f t="shared" si="95"/>
        <v>1570349</v>
      </c>
      <c r="U37" s="62">
        <f t="shared" si="95"/>
        <v>1570349</v>
      </c>
      <c r="V37" s="62">
        <f t="shared" si="95"/>
        <v>1570349</v>
      </c>
      <c r="W37" s="62">
        <f t="shared" si="94"/>
        <v>1570349</v>
      </c>
      <c r="X37" s="62">
        <f t="shared" si="94"/>
        <v>1570349</v>
      </c>
      <c r="Y37" s="62">
        <f t="shared" si="94"/>
        <v>1570349</v>
      </c>
      <c r="Z37" s="62">
        <f t="shared" si="94"/>
        <v>1570349</v>
      </c>
      <c r="AA37" s="62">
        <f t="shared" si="94"/>
        <v>1570349</v>
      </c>
      <c r="AB37" s="62">
        <f t="shared" si="94"/>
        <v>1570349</v>
      </c>
      <c r="AC37" s="62">
        <f t="shared" si="94"/>
        <v>1570349</v>
      </c>
      <c r="AD37" s="62">
        <f t="shared" si="94"/>
        <v>1570349</v>
      </c>
      <c r="AE37" s="62">
        <f t="shared" si="94"/>
        <v>1570349</v>
      </c>
      <c r="AF37" s="62">
        <f t="shared" si="94"/>
        <v>1570349</v>
      </c>
      <c r="AG37" s="62">
        <f t="shared" si="94"/>
        <v>1570349</v>
      </c>
      <c r="AH37" s="62">
        <f t="shared" si="94"/>
        <v>1570349</v>
      </c>
      <c r="AI37" s="62">
        <f t="shared" si="94"/>
        <v>1570349</v>
      </c>
      <c r="AJ37" s="63">
        <f t="shared" si="94"/>
        <v>1570349</v>
      </c>
      <c r="AK37" s="62">
        <f t="shared" si="62"/>
        <v>1570349</v>
      </c>
      <c r="AL37" s="62">
        <f>SUM($G37:H37)</f>
        <v>3140698</v>
      </c>
      <c r="AM37" s="62">
        <f>SUM($G37:I37)</f>
        <v>4711047</v>
      </c>
      <c r="AN37" s="62">
        <f>SUM($G37:J37)</f>
        <v>6281396</v>
      </c>
      <c r="AO37" s="62">
        <f>SUM($G37:K37)</f>
        <v>7851745</v>
      </c>
      <c r="AP37" s="62">
        <f>SUM($G37:L37)</f>
        <v>9422094</v>
      </c>
      <c r="AQ37" s="62">
        <f>SUM($G37:M37)</f>
        <v>10992443</v>
      </c>
      <c r="AR37" s="62">
        <f>SUM($G37:N37)</f>
        <v>12562792</v>
      </c>
      <c r="AS37" s="62">
        <f>SUM($G37:O37)</f>
        <v>14133141</v>
      </c>
      <c r="AT37" s="62">
        <f>SUM($G37:P37)</f>
        <v>15703490</v>
      </c>
      <c r="AU37" s="62">
        <f>SUM($G37:Q37)</f>
        <v>17273839</v>
      </c>
      <c r="AV37" s="62">
        <f>SUM($G37:R37)</f>
        <v>18844188</v>
      </c>
      <c r="AW37" s="62">
        <f>SUM($G37:S37)</f>
        <v>20414537</v>
      </c>
      <c r="AX37" s="62">
        <f>SUM($G37:T37)</f>
        <v>21984886</v>
      </c>
      <c r="AY37" s="62">
        <f>SUM($G37:U37)</f>
        <v>23555235</v>
      </c>
      <c r="AZ37" s="62">
        <f>SUM($G37:V37)</f>
        <v>25125584</v>
      </c>
      <c r="BA37" s="62">
        <f>SUM($G37:W37)</f>
        <v>26695933</v>
      </c>
      <c r="BB37" s="62">
        <f>SUM($G37:X37)</f>
        <v>28266282</v>
      </c>
      <c r="BC37" s="62">
        <f>SUM($G37:Y37)</f>
        <v>29836631</v>
      </c>
      <c r="BD37" s="62">
        <f>SUM($G37:Z37)</f>
        <v>31406980</v>
      </c>
      <c r="BE37" s="62">
        <f>SUM($G37:AA37)</f>
        <v>32977329</v>
      </c>
      <c r="BF37" s="62">
        <f>SUM($G37:AB37)</f>
        <v>34547678</v>
      </c>
      <c r="BG37" s="62">
        <f>SUM($G37:AC37)</f>
        <v>36118027</v>
      </c>
      <c r="BH37" s="62">
        <f>SUM($G37:AD37)</f>
        <v>37688376</v>
      </c>
      <c r="BI37" s="62">
        <f>SUM($G37:AE37)</f>
        <v>39258725</v>
      </c>
      <c r="BJ37" s="62">
        <f>SUM($G37:AF37)</f>
        <v>40829074</v>
      </c>
      <c r="BK37" s="62">
        <f>SUM($G37:AG37)</f>
        <v>42399423</v>
      </c>
      <c r="BL37" s="62">
        <f>SUM($G37:AH37)</f>
        <v>43969772</v>
      </c>
      <c r="BM37" s="62">
        <f>SUM($G37:AI37)</f>
        <v>45540121</v>
      </c>
      <c r="BN37" s="63">
        <f>SUM($G37:AJ37)</f>
        <v>47110470</v>
      </c>
      <c r="BO37" s="65">
        <f>IF(CU37=0,0,G37/(1+Vychodiská!$C$178)^'zmena cien tepla'!CU37)</f>
        <v>1356526.5090163047</v>
      </c>
      <c r="BP37" s="62">
        <f>IF(CV37=0,0,H37/(1+Vychodiská!$C$178)^'zmena cien tepla'!CV37)</f>
        <v>1291930.0085869571</v>
      </c>
      <c r="BQ37" s="62">
        <f>IF(CW37=0,0,I37/(1+Vychodiská!$C$178)^'zmena cien tepla'!CW37)</f>
        <v>1230409.5319875781</v>
      </c>
      <c r="BR37" s="62">
        <f>IF(CX37=0,0,J37/(1+Vychodiská!$C$178)^'zmena cien tepla'!CX37)</f>
        <v>1171818.6018929316</v>
      </c>
      <c r="BS37" s="62">
        <f>IF(CY37=0,0,K37/(1+Vychodiská!$C$178)^'zmena cien tepla'!CY37)</f>
        <v>1116017.7160885062</v>
      </c>
      <c r="BT37" s="62">
        <f>IF(CZ37=0,0,L37/(1+Vychodiská!$C$178)^'zmena cien tepla'!CZ37)</f>
        <v>1062874.015322387</v>
      </c>
      <c r="BU37" s="62">
        <f>IF(DA37=0,0,M37/(1+Vychodiská!$C$178)^'zmena cien tepla'!DA37)</f>
        <v>1012260.9669737017</v>
      </c>
      <c r="BV37" s="62">
        <f>IF(DB37=0,0,N37/(1+Vychodiská!$C$178)^'zmena cien tepla'!DB37)</f>
        <v>964058.06378447788</v>
      </c>
      <c r="BW37" s="62">
        <f>IF(DC37=0,0,O37/(1+Vychodiská!$C$178)^'zmena cien tepla'!DC37)</f>
        <v>918150.53693759791</v>
      </c>
      <c r="BX37" s="62">
        <f>IF(DD37=0,0,P37/(1+Vychodiská!$C$178)^'zmena cien tepla'!DD37)</f>
        <v>874429.08279771241</v>
      </c>
      <c r="BY37" s="62">
        <f>IF(DE37=0,0,Q37/(1+Vychodiská!$C$178)^'zmena cien tepla'!DE37)</f>
        <v>832789.6026644879</v>
      </c>
      <c r="BZ37" s="62">
        <f>IF(DF37=0,0,R37/(1+Vychodiská!$C$178)^'zmena cien tepla'!DF37)</f>
        <v>793132.95491855999</v>
      </c>
      <c r="CA37" s="62">
        <f>IF(DG37=0,0,S37/(1+Vychodiská!$C$178)^'zmena cien tepla'!DG37)</f>
        <v>755364.71897005697</v>
      </c>
      <c r="CB37" s="62">
        <f>IF(DH37=0,0,T37/(1+Vychodiská!$C$178)^'zmena cien tepla'!DH37)</f>
        <v>719394.97044767335</v>
      </c>
      <c r="CC37" s="62">
        <f>IF(DI37=0,0,U37/(1+Vychodiská!$C$178)^'zmena cien tepla'!DI37)</f>
        <v>685138.06709302217</v>
      </c>
      <c r="CD37" s="62">
        <f>IF(DJ37=0,0,V37/(1+Vychodiská!$C$178)^'zmena cien tepla'!DJ37)</f>
        <v>652512.4448504973</v>
      </c>
      <c r="CE37" s="62">
        <f>IF(DK37=0,0,W37/(1+Vychodiská!$C$178)^'zmena cien tepla'!DK37)</f>
        <v>621440.42366714031</v>
      </c>
      <c r="CF37" s="62">
        <f>IF(DL37=0,0,X37/(1+Vychodiská!$C$178)^'zmena cien tepla'!DL37)</f>
        <v>591848.02254013356</v>
      </c>
      <c r="CG37" s="62">
        <f>IF(DM37=0,0,Y37/(1+Vychodiská!$C$178)^'zmena cien tepla'!DM37)</f>
        <v>563664.78337155585</v>
      </c>
      <c r="CH37" s="62">
        <f>IF(DN37=0,0,Z37/(1+Vychodiská!$C$178)^'zmena cien tepla'!DN37)</f>
        <v>536823.60321100557</v>
      </c>
      <c r="CI37" s="62">
        <f>IF(DO37=0,0,AA37/(1+Vychodiská!$C$178)^'zmena cien tepla'!DO37)</f>
        <v>511260.57448667189</v>
      </c>
      <c r="CJ37" s="62">
        <f>IF(DP37=0,0,AB37/(1+Vychodiská!$C$178)^'zmena cien tepla'!DP37)</f>
        <v>486914.8328444495</v>
      </c>
      <c r="CK37" s="62">
        <f>IF(DQ37=0,0,AC37/(1+Vychodiská!$C$178)^'zmena cien tepla'!DQ37)</f>
        <v>463728.412232809</v>
      </c>
      <c r="CL37" s="62">
        <f>IF(DR37=0,0,AD37/(1+Vychodiská!$C$178)^'zmena cien tepla'!DR37)</f>
        <v>441646.10688838951</v>
      </c>
      <c r="CM37" s="62">
        <f>IF(DS37=0,0,AE37/(1+Vychodiská!$C$178)^'zmena cien tepla'!DS37)</f>
        <v>420615.33989370428</v>
      </c>
      <c r="CN37" s="62">
        <f>IF(DT37=0,0,AF37/(1+Vychodiská!$C$178)^'zmena cien tepla'!DT37)</f>
        <v>0</v>
      </c>
      <c r="CO37" s="62">
        <f>IF(DU37=0,0,AG37/(1+Vychodiská!$C$178)^'zmena cien tepla'!DU37)</f>
        <v>0</v>
      </c>
      <c r="CP37" s="62">
        <f>IF(DV37=0,0,AH37/(1+Vychodiská!$C$178)^'zmena cien tepla'!DV37)</f>
        <v>0</v>
      </c>
      <c r="CQ37" s="62">
        <f>IF(DW37=0,0,AI37/(1+Vychodiská!$C$178)^'zmena cien tepla'!DW37)</f>
        <v>0</v>
      </c>
      <c r="CR37" s="63">
        <f>IF(DX37=0,0,AJ37/(1+Vychodiská!$C$178)^'zmena cien tepla'!DX37)</f>
        <v>0</v>
      </c>
      <c r="CS37" s="66">
        <f t="shared" si="63"/>
        <v>20074749.891468309</v>
      </c>
      <c r="CU37" s="67">
        <f t="shared" si="64"/>
        <v>3</v>
      </c>
      <c r="CV37" s="67">
        <f t="shared" si="65"/>
        <v>4</v>
      </c>
      <c r="CW37" s="67">
        <f t="shared" si="66"/>
        <v>5</v>
      </c>
      <c r="CX37" s="67">
        <f t="shared" si="67"/>
        <v>6</v>
      </c>
      <c r="CY37" s="67">
        <f t="shared" si="68"/>
        <v>7</v>
      </c>
      <c r="CZ37" s="67">
        <f t="shared" si="69"/>
        <v>8</v>
      </c>
      <c r="DA37" s="67">
        <f t="shared" si="70"/>
        <v>9</v>
      </c>
      <c r="DB37" s="67">
        <f t="shared" si="71"/>
        <v>10</v>
      </c>
      <c r="DC37" s="67">
        <f t="shared" si="72"/>
        <v>11</v>
      </c>
      <c r="DD37" s="67">
        <f t="shared" si="73"/>
        <v>12</v>
      </c>
      <c r="DE37" s="67">
        <f t="shared" si="74"/>
        <v>13</v>
      </c>
      <c r="DF37" s="67">
        <f t="shared" si="75"/>
        <v>14</v>
      </c>
      <c r="DG37" s="67">
        <f t="shared" si="76"/>
        <v>15</v>
      </c>
      <c r="DH37" s="67">
        <f t="shared" si="77"/>
        <v>16</v>
      </c>
      <c r="DI37" s="67">
        <f t="shared" si="78"/>
        <v>17</v>
      </c>
      <c r="DJ37" s="67">
        <f t="shared" si="79"/>
        <v>18</v>
      </c>
      <c r="DK37" s="67">
        <f t="shared" si="80"/>
        <v>19</v>
      </c>
      <c r="DL37" s="67">
        <f t="shared" si="81"/>
        <v>20</v>
      </c>
      <c r="DM37" s="67">
        <f t="shared" si="82"/>
        <v>21</v>
      </c>
      <c r="DN37" s="67">
        <f t="shared" si="83"/>
        <v>22</v>
      </c>
      <c r="DO37" s="67">
        <f t="shared" si="84"/>
        <v>23</v>
      </c>
      <c r="DP37" s="67">
        <f t="shared" si="85"/>
        <v>24</v>
      </c>
      <c r="DQ37" s="67">
        <f t="shared" si="86"/>
        <v>25</v>
      </c>
      <c r="DR37" s="67">
        <f t="shared" si="87"/>
        <v>26</v>
      </c>
      <c r="DS37" s="67">
        <f t="shared" si="88"/>
        <v>27</v>
      </c>
      <c r="DT37" s="67">
        <f t="shared" si="89"/>
        <v>0</v>
      </c>
      <c r="DU37" s="67">
        <f t="shared" si="90"/>
        <v>0</v>
      </c>
      <c r="DV37" s="67">
        <f t="shared" si="91"/>
        <v>0</v>
      </c>
      <c r="DW37" s="67">
        <f t="shared" si="92"/>
        <v>0</v>
      </c>
      <c r="DX37" s="68">
        <f t="shared" si="93"/>
        <v>0</v>
      </c>
    </row>
    <row r="38" spans="1:128" ht="33" x14ac:dyDescent="0.45">
      <c r="A38" s="59">
        <f>Investície!A38</f>
        <v>36</v>
      </c>
      <c r="B38" s="60" t="str">
        <f>Investície!B38</f>
        <v>MHTH, a.s. - závod Zvolen</v>
      </c>
      <c r="C38" s="60" t="str">
        <f>Investície!C38</f>
        <v>Rekonštrukcia horúcovodného potrubia vetiev Zvolen-Sekier a Zvolen-Zlatý Potok /časť SO 500 HV Rozvod Zvolen-Podborová</v>
      </c>
      <c r="D38" s="61">
        <f>INDEX(Data!$M:$M,MATCH('zmena cien tepla'!A38,Data!$A:$A,0))</f>
        <v>30</v>
      </c>
      <c r="E38" s="61" t="str">
        <f>INDEX(Data!$J:$J,MATCH('zmena cien tepla'!A38,Data!$A:$A,0))</f>
        <v>2024-2025</v>
      </c>
      <c r="F38" s="63">
        <f>INDEX(Data!$Y:$Y,MATCH('zmena cien tepla'!A38,Data!$A:$A,0))</f>
        <v>-4867</v>
      </c>
      <c r="G38" s="62">
        <f t="shared" si="95"/>
        <v>4867</v>
      </c>
      <c r="H38" s="62">
        <f t="shared" si="95"/>
        <v>4867</v>
      </c>
      <c r="I38" s="62">
        <f t="shared" si="95"/>
        <v>4867</v>
      </c>
      <c r="J38" s="62">
        <f t="shared" si="95"/>
        <v>4867</v>
      </c>
      <c r="K38" s="62">
        <f t="shared" si="95"/>
        <v>4867</v>
      </c>
      <c r="L38" s="62">
        <f t="shared" si="95"/>
        <v>4867</v>
      </c>
      <c r="M38" s="62">
        <f t="shared" si="95"/>
        <v>4867</v>
      </c>
      <c r="N38" s="62">
        <f t="shared" si="95"/>
        <v>4867</v>
      </c>
      <c r="O38" s="62">
        <f t="shared" si="95"/>
        <v>4867</v>
      </c>
      <c r="P38" s="62">
        <f t="shared" si="95"/>
        <v>4867</v>
      </c>
      <c r="Q38" s="62">
        <f t="shared" si="95"/>
        <v>4867</v>
      </c>
      <c r="R38" s="62">
        <f t="shared" si="95"/>
        <v>4867</v>
      </c>
      <c r="S38" s="62">
        <f t="shared" si="95"/>
        <v>4867</v>
      </c>
      <c r="T38" s="62">
        <f t="shared" si="95"/>
        <v>4867</v>
      </c>
      <c r="U38" s="62">
        <f t="shared" si="95"/>
        <v>4867</v>
      </c>
      <c r="V38" s="62">
        <f t="shared" si="95"/>
        <v>4867</v>
      </c>
      <c r="W38" s="62">
        <f t="shared" si="94"/>
        <v>4867</v>
      </c>
      <c r="X38" s="62">
        <f t="shared" si="94"/>
        <v>4867</v>
      </c>
      <c r="Y38" s="62">
        <f t="shared" si="94"/>
        <v>4867</v>
      </c>
      <c r="Z38" s="62">
        <f t="shared" si="94"/>
        <v>4867</v>
      </c>
      <c r="AA38" s="62">
        <f t="shared" si="94"/>
        <v>4867</v>
      </c>
      <c r="AB38" s="62">
        <f t="shared" si="94"/>
        <v>4867</v>
      </c>
      <c r="AC38" s="62">
        <f t="shared" si="94"/>
        <v>4867</v>
      </c>
      <c r="AD38" s="62">
        <f t="shared" si="94"/>
        <v>4867</v>
      </c>
      <c r="AE38" s="62">
        <f t="shared" si="94"/>
        <v>4867</v>
      </c>
      <c r="AF38" s="62">
        <f t="shared" si="94"/>
        <v>4867</v>
      </c>
      <c r="AG38" s="62">
        <f t="shared" si="94"/>
        <v>4867</v>
      </c>
      <c r="AH38" s="62">
        <f t="shared" si="94"/>
        <v>4867</v>
      </c>
      <c r="AI38" s="62">
        <f t="shared" si="94"/>
        <v>4867</v>
      </c>
      <c r="AJ38" s="63">
        <f t="shared" si="94"/>
        <v>4867</v>
      </c>
      <c r="AK38" s="62">
        <f t="shared" si="62"/>
        <v>4867</v>
      </c>
      <c r="AL38" s="62">
        <f>SUM($G38:H38)</f>
        <v>9734</v>
      </c>
      <c r="AM38" s="62">
        <f>SUM($G38:I38)</f>
        <v>14601</v>
      </c>
      <c r="AN38" s="62">
        <f>SUM($G38:J38)</f>
        <v>19468</v>
      </c>
      <c r="AO38" s="62">
        <f>SUM($G38:K38)</f>
        <v>24335</v>
      </c>
      <c r="AP38" s="62">
        <f>SUM($G38:L38)</f>
        <v>29202</v>
      </c>
      <c r="AQ38" s="62">
        <f>SUM($G38:M38)</f>
        <v>34069</v>
      </c>
      <c r="AR38" s="62">
        <f>SUM($G38:N38)</f>
        <v>38936</v>
      </c>
      <c r="AS38" s="62">
        <f>SUM($G38:O38)</f>
        <v>43803</v>
      </c>
      <c r="AT38" s="62">
        <f>SUM($G38:P38)</f>
        <v>48670</v>
      </c>
      <c r="AU38" s="62">
        <f>SUM($G38:Q38)</f>
        <v>53537</v>
      </c>
      <c r="AV38" s="62">
        <f>SUM($G38:R38)</f>
        <v>58404</v>
      </c>
      <c r="AW38" s="62">
        <f>SUM($G38:S38)</f>
        <v>63271</v>
      </c>
      <c r="AX38" s="62">
        <f>SUM($G38:T38)</f>
        <v>68138</v>
      </c>
      <c r="AY38" s="62">
        <f>SUM($G38:U38)</f>
        <v>73005</v>
      </c>
      <c r="AZ38" s="62">
        <f>SUM($G38:V38)</f>
        <v>77872</v>
      </c>
      <c r="BA38" s="62">
        <f>SUM($G38:W38)</f>
        <v>82739</v>
      </c>
      <c r="BB38" s="62">
        <f>SUM($G38:X38)</f>
        <v>87606</v>
      </c>
      <c r="BC38" s="62">
        <f>SUM($G38:Y38)</f>
        <v>92473</v>
      </c>
      <c r="BD38" s="62">
        <f>SUM($G38:Z38)</f>
        <v>97340</v>
      </c>
      <c r="BE38" s="62">
        <f>SUM($G38:AA38)</f>
        <v>102207</v>
      </c>
      <c r="BF38" s="62">
        <f>SUM($G38:AB38)</f>
        <v>107074</v>
      </c>
      <c r="BG38" s="62">
        <f>SUM($G38:AC38)</f>
        <v>111941</v>
      </c>
      <c r="BH38" s="62">
        <f>SUM($G38:AD38)</f>
        <v>116808</v>
      </c>
      <c r="BI38" s="62">
        <f>SUM($G38:AE38)</f>
        <v>121675</v>
      </c>
      <c r="BJ38" s="62">
        <f>SUM($G38:AF38)</f>
        <v>126542</v>
      </c>
      <c r="BK38" s="62">
        <f>SUM($G38:AG38)</f>
        <v>131409</v>
      </c>
      <c r="BL38" s="62">
        <f>SUM($G38:AH38)</f>
        <v>136276</v>
      </c>
      <c r="BM38" s="62">
        <f>SUM($G38:AI38)</f>
        <v>141143</v>
      </c>
      <c r="BN38" s="63">
        <f>SUM($G38:AJ38)</f>
        <v>146010</v>
      </c>
      <c r="BO38" s="65">
        <f>IF(CU38=0,0,G38/(1+Vychodiská!$C$178)^'zmena cien tepla'!CU38)</f>
        <v>4204.2975920526933</v>
      </c>
      <c r="BP38" s="62">
        <f>IF(CV38=0,0,H38/(1+Vychodiská!$C$178)^'zmena cien tepla'!CV38)</f>
        <v>4004.0929448120896</v>
      </c>
      <c r="BQ38" s="62">
        <f>IF(CW38=0,0,I38/(1+Vychodiská!$C$178)^'zmena cien tepla'!CW38)</f>
        <v>3813.4218522019896</v>
      </c>
      <c r="BR38" s="62">
        <f>IF(CX38=0,0,J38/(1+Vychodiská!$C$178)^'zmena cien tepla'!CX38)</f>
        <v>3631.8303354304667</v>
      </c>
      <c r="BS38" s="62">
        <f>IF(CY38=0,0,K38/(1+Vychodiská!$C$178)^'zmena cien tepla'!CY38)</f>
        <v>3458.8860337433011</v>
      </c>
      <c r="BT38" s="62">
        <f>IF(CZ38=0,0,L38/(1+Vychodiská!$C$178)^'zmena cien tepla'!CZ38)</f>
        <v>3294.1771749936206</v>
      </c>
      <c r="BU38" s="62">
        <f>IF(DA38=0,0,M38/(1+Vychodiská!$C$178)^'zmena cien tepla'!DA38)</f>
        <v>3137.3115952320195</v>
      </c>
      <c r="BV38" s="62">
        <f>IF(DB38=0,0,N38/(1+Vychodiská!$C$178)^'zmena cien tepla'!DB38)</f>
        <v>2987.9158049828757</v>
      </c>
      <c r="BW38" s="62">
        <f>IF(DC38=0,0,O38/(1+Vychodiská!$C$178)^'zmena cien tepla'!DC38)</f>
        <v>2845.6340999836907</v>
      </c>
      <c r="BX38" s="62">
        <f>IF(DD38=0,0,P38/(1+Vychodiská!$C$178)^'zmena cien tepla'!DD38)</f>
        <v>2710.127714270182</v>
      </c>
      <c r="BY38" s="62">
        <f>IF(DE38=0,0,Q38/(1+Vychodiská!$C$178)^'zmena cien tepla'!DE38)</f>
        <v>2581.074013590649</v>
      </c>
      <c r="BZ38" s="62">
        <f>IF(DF38=0,0,R38/(1+Vychodiská!$C$178)^'zmena cien tepla'!DF38)</f>
        <v>2458.1657272291905</v>
      </c>
      <c r="CA38" s="62">
        <f>IF(DG38=0,0,S38/(1+Vychodiská!$C$178)^'zmena cien tepla'!DG38)</f>
        <v>2341.110216408752</v>
      </c>
      <c r="CB38" s="62">
        <f>IF(DH38=0,0,T38/(1+Vychodiská!$C$178)^'zmena cien tepla'!DH38)</f>
        <v>2229.6287775321448</v>
      </c>
      <c r="CC38" s="62">
        <f>IF(DI38=0,0,U38/(1+Vychodiská!$C$178)^'zmena cien tepla'!DI38)</f>
        <v>2123.4559786020423</v>
      </c>
      <c r="CD38" s="62">
        <f>IF(DJ38=0,0,V38/(1+Vychodiská!$C$178)^'zmena cien tepla'!DJ38)</f>
        <v>2022.3390272400404</v>
      </c>
      <c r="CE38" s="62">
        <f>IF(DK38=0,0,W38/(1+Vychodiská!$C$178)^'zmena cien tepla'!DK38)</f>
        <v>1926.0371688000384</v>
      </c>
      <c r="CF38" s="62">
        <f>IF(DL38=0,0,X38/(1+Vychodiská!$C$178)^'zmena cien tepla'!DL38)</f>
        <v>1834.3211131428939</v>
      </c>
      <c r="CG38" s="62">
        <f>IF(DM38=0,0,Y38/(1+Vychodiská!$C$178)^'zmena cien tepla'!DM38)</f>
        <v>1746.9724887075181</v>
      </c>
      <c r="CH38" s="62">
        <f>IF(DN38=0,0,Z38/(1+Vychodiská!$C$178)^'zmena cien tepla'!DN38)</f>
        <v>1663.7833225785887</v>
      </c>
      <c r="CI38" s="62">
        <f>IF(DO38=0,0,AA38/(1+Vychodiská!$C$178)^'zmena cien tepla'!DO38)</f>
        <v>1584.5555453129414</v>
      </c>
      <c r="CJ38" s="62">
        <f>IF(DP38=0,0,AB38/(1+Vychodiská!$C$178)^'zmena cien tepla'!DP38)</f>
        <v>1509.1005193456585</v>
      </c>
      <c r="CK38" s="62">
        <f>IF(DQ38=0,0,AC38/(1+Vychodiská!$C$178)^'zmena cien tepla'!DQ38)</f>
        <v>1437.2385898530081</v>
      </c>
      <c r="CL38" s="62">
        <f>IF(DR38=0,0,AD38/(1+Vychodiská!$C$178)^'zmena cien tepla'!DR38)</f>
        <v>1368.798657002865</v>
      </c>
      <c r="CM38" s="62">
        <f>IF(DS38=0,0,AE38/(1+Vychodiská!$C$178)^'zmena cien tepla'!DS38)</f>
        <v>1303.6177685741568</v>
      </c>
      <c r="CN38" s="62">
        <f>IF(DT38=0,0,AF38/(1+Vychodiská!$C$178)^'zmena cien tepla'!DT38)</f>
        <v>1241.5407319753876</v>
      </c>
      <c r="CO38" s="62">
        <f>IF(DU38=0,0,AG38/(1+Vychodiská!$C$178)^'zmena cien tepla'!DU38)</f>
        <v>1182.4197447384643</v>
      </c>
      <c r="CP38" s="62">
        <f>IF(DV38=0,0,AH38/(1+Vychodiská!$C$178)^'zmena cien tepla'!DV38)</f>
        <v>1126.1140426080615</v>
      </c>
      <c r="CQ38" s="62">
        <f>IF(DW38=0,0,AI38/(1+Vychodiská!$C$178)^'zmena cien tepla'!DW38)</f>
        <v>1072.4895643886296</v>
      </c>
      <c r="CR38" s="63">
        <f>IF(DX38=0,0,AJ38/(1+Vychodiská!$C$178)^'zmena cien tepla'!DX38)</f>
        <v>1021.418632751076</v>
      </c>
      <c r="CS38" s="66">
        <f t="shared" si="63"/>
        <v>67861.876778085018</v>
      </c>
      <c r="CU38" s="67">
        <f t="shared" si="64"/>
        <v>3</v>
      </c>
      <c r="CV38" s="67">
        <f t="shared" si="65"/>
        <v>4</v>
      </c>
      <c r="CW38" s="67">
        <f t="shared" si="66"/>
        <v>5</v>
      </c>
      <c r="CX38" s="67">
        <f t="shared" si="67"/>
        <v>6</v>
      </c>
      <c r="CY38" s="67">
        <f t="shared" si="68"/>
        <v>7</v>
      </c>
      <c r="CZ38" s="67">
        <f t="shared" si="69"/>
        <v>8</v>
      </c>
      <c r="DA38" s="67">
        <f t="shared" si="70"/>
        <v>9</v>
      </c>
      <c r="DB38" s="67">
        <f t="shared" si="71"/>
        <v>10</v>
      </c>
      <c r="DC38" s="67">
        <f t="shared" si="72"/>
        <v>11</v>
      </c>
      <c r="DD38" s="67">
        <f t="shared" si="73"/>
        <v>12</v>
      </c>
      <c r="DE38" s="67">
        <f t="shared" si="74"/>
        <v>13</v>
      </c>
      <c r="DF38" s="67">
        <f t="shared" si="75"/>
        <v>14</v>
      </c>
      <c r="DG38" s="67">
        <f t="shared" si="76"/>
        <v>15</v>
      </c>
      <c r="DH38" s="67">
        <f t="shared" si="77"/>
        <v>16</v>
      </c>
      <c r="DI38" s="67">
        <f t="shared" si="78"/>
        <v>17</v>
      </c>
      <c r="DJ38" s="67">
        <f t="shared" si="79"/>
        <v>18</v>
      </c>
      <c r="DK38" s="67">
        <f t="shared" si="80"/>
        <v>19</v>
      </c>
      <c r="DL38" s="67">
        <f t="shared" si="81"/>
        <v>20</v>
      </c>
      <c r="DM38" s="67">
        <f t="shared" si="82"/>
        <v>21</v>
      </c>
      <c r="DN38" s="67">
        <f t="shared" si="83"/>
        <v>22</v>
      </c>
      <c r="DO38" s="67">
        <f t="shared" si="84"/>
        <v>23</v>
      </c>
      <c r="DP38" s="67">
        <f t="shared" si="85"/>
        <v>24</v>
      </c>
      <c r="DQ38" s="67">
        <f t="shared" si="86"/>
        <v>25</v>
      </c>
      <c r="DR38" s="67">
        <f t="shared" si="87"/>
        <v>26</v>
      </c>
      <c r="DS38" s="67">
        <f t="shared" si="88"/>
        <v>27</v>
      </c>
      <c r="DT38" s="67">
        <f t="shared" si="89"/>
        <v>28</v>
      </c>
      <c r="DU38" s="67">
        <f t="shared" si="90"/>
        <v>29</v>
      </c>
      <c r="DV38" s="67">
        <f t="shared" si="91"/>
        <v>30</v>
      </c>
      <c r="DW38" s="67">
        <f t="shared" si="92"/>
        <v>31</v>
      </c>
      <c r="DX38" s="68">
        <f t="shared" si="93"/>
        <v>32</v>
      </c>
    </row>
    <row r="39" spans="1:128" ht="33" x14ac:dyDescent="0.45">
      <c r="A39" s="59">
        <f>Investície!A39</f>
        <v>37</v>
      </c>
      <c r="B39" s="60" t="str">
        <f>Investície!B39</f>
        <v>MHTH, a.s. - závod Zvolen</v>
      </c>
      <c r="C39" s="60" t="str">
        <f>Investície!C39</f>
        <v>Horúcovodná prípojka pre CONTINENTAL Zvolen</v>
      </c>
      <c r="D39" s="61">
        <f>INDEX(Data!$M:$M,MATCH('zmena cien tepla'!A39,Data!$A:$A,0))</f>
        <v>30</v>
      </c>
      <c r="E39" s="61" t="str">
        <f>INDEX(Data!$J:$J,MATCH('zmena cien tepla'!A39,Data!$A:$A,0))</f>
        <v>2025-2026</v>
      </c>
      <c r="F39" s="63">
        <f>INDEX(Data!$Y:$Y,MATCH('zmena cien tepla'!A39,Data!$A:$A,0))</f>
        <v>0</v>
      </c>
      <c r="G39" s="62">
        <f t="shared" si="95"/>
        <v>0</v>
      </c>
      <c r="H39" s="62">
        <f t="shared" si="95"/>
        <v>0</v>
      </c>
      <c r="I39" s="62">
        <f t="shared" si="95"/>
        <v>0</v>
      </c>
      <c r="J39" s="62">
        <f t="shared" si="95"/>
        <v>0</v>
      </c>
      <c r="K39" s="62">
        <f t="shared" si="95"/>
        <v>0</v>
      </c>
      <c r="L39" s="62">
        <f t="shared" si="95"/>
        <v>0</v>
      </c>
      <c r="M39" s="62">
        <f t="shared" si="95"/>
        <v>0</v>
      </c>
      <c r="N39" s="62">
        <f t="shared" si="95"/>
        <v>0</v>
      </c>
      <c r="O39" s="62">
        <f t="shared" si="95"/>
        <v>0</v>
      </c>
      <c r="P39" s="62">
        <f t="shared" si="95"/>
        <v>0</v>
      </c>
      <c r="Q39" s="62">
        <f t="shared" si="95"/>
        <v>0</v>
      </c>
      <c r="R39" s="62">
        <f t="shared" si="95"/>
        <v>0</v>
      </c>
      <c r="S39" s="62">
        <f t="shared" si="95"/>
        <v>0</v>
      </c>
      <c r="T39" s="62">
        <f t="shared" si="95"/>
        <v>0</v>
      </c>
      <c r="U39" s="62">
        <f t="shared" si="95"/>
        <v>0</v>
      </c>
      <c r="V39" s="62">
        <f t="shared" si="95"/>
        <v>0</v>
      </c>
      <c r="W39" s="62">
        <f t="shared" si="94"/>
        <v>0</v>
      </c>
      <c r="X39" s="62">
        <f t="shared" si="94"/>
        <v>0</v>
      </c>
      <c r="Y39" s="62">
        <f t="shared" si="94"/>
        <v>0</v>
      </c>
      <c r="Z39" s="62">
        <f t="shared" si="94"/>
        <v>0</v>
      </c>
      <c r="AA39" s="62">
        <f t="shared" si="94"/>
        <v>0</v>
      </c>
      <c r="AB39" s="62">
        <f t="shared" si="94"/>
        <v>0</v>
      </c>
      <c r="AC39" s="62">
        <f t="shared" si="94"/>
        <v>0</v>
      </c>
      <c r="AD39" s="62">
        <f t="shared" si="94"/>
        <v>0</v>
      </c>
      <c r="AE39" s="62">
        <f t="shared" si="94"/>
        <v>0</v>
      </c>
      <c r="AF39" s="62">
        <f t="shared" si="94"/>
        <v>0</v>
      </c>
      <c r="AG39" s="62">
        <f t="shared" si="94"/>
        <v>0</v>
      </c>
      <c r="AH39" s="62">
        <f t="shared" si="94"/>
        <v>0</v>
      </c>
      <c r="AI39" s="62">
        <f t="shared" si="94"/>
        <v>0</v>
      </c>
      <c r="AJ39" s="63">
        <f t="shared" si="94"/>
        <v>0</v>
      </c>
      <c r="AK39" s="62">
        <f t="shared" ref="AK39:AK44" si="96">G39</f>
        <v>0</v>
      </c>
      <c r="AL39" s="62">
        <f>SUM($G39:H39)</f>
        <v>0</v>
      </c>
      <c r="AM39" s="62">
        <f>SUM($G39:I39)</f>
        <v>0</v>
      </c>
      <c r="AN39" s="62">
        <f>SUM($G39:J39)</f>
        <v>0</v>
      </c>
      <c r="AO39" s="62">
        <f>SUM($G39:K39)</f>
        <v>0</v>
      </c>
      <c r="AP39" s="62">
        <f>SUM($G39:L39)</f>
        <v>0</v>
      </c>
      <c r="AQ39" s="62">
        <f>SUM($G39:M39)</f>
        <v>0</v>
      </c>
      <c r="AR39" s="62">
        <f>SUM($G39:N39)</f>
        <v>0</v>
      </c>
      <c r="AS39" s="62">
        <f>SUM($G39:O39)</f>
        <v>0</v>
      </c>
      <c r="AT39" s="62">
        <f>SUM($G39:P39)</f>
        <v>0</v>
      </c>
      <c r="AU39" s="62">
        <f>SUM($G39:Q39)</f>
        <v>0</v>
      </c>
      <c r="AV39" s="62">
        <f>SUM($G39:R39)</f>
        <v>0</v>
      </c>
      <c r="AW39" s="62">
        <f>SUM($G39:S39)</f>
        <v>0</v>
      </c>
      <c r="AX39" s="62">
        <f>SUM($G39:T39)</f>
        <v>0</v>
      </c>
      <c r="AY39" s="62">
        <f>SUM($G39:U39)</f>
        <v>0</v>
      </c>
      <c r="AZ39" s="62">
        <f>SUM($G39:V39)</f>
        <v>0</v>
      </c>
      <c r="BA39" s="62">
        <f>SUM($G39:W39)</f>
        <v>0</v>
      </c>
      <c r="BB39" s="62">
        <f>SUM($G39:X39)</f>
        <v>0</v>
      </c>
      <c r="BC39" s="62">
        <f>SUM($G39:Y39)</f>
        <v>0</v>
      </c>
      <c r="BD39" s="62">
        <f>SUM($G39:Z39)</f>
        <v>0</v>
      </c>
      <c r="BE39" s="62">
        <f>SUM($G39:AA39)</f>
        <v>0</v>
      </c>
      <c r="BF39" s="62">
        <f>SUM($G39:AB39)</f>
        <v>0</v>
      </c>
      <c r="BG39" s="62">
        <f>SUM($G39:AC39)</f>
        <v>0</v>
      </c>
      <c r="BH39" s="62">
        <f>SUM($G39:AD39)</f>
        <v>0</v>
      </c>
      <c r="BI39" s="62">
        <f>SUM($G39:AE39)</f>
        <v>0</v>
      </c>
      <c r="BJ39" s="62">
        <f>SUM($G39:AF39)</f>
        <v>0</v>
      </c>
      <c r="BK39" s="62">
        <f>SUM($G39:AG39)</f>
        <v>0</v>
      </c>
      <c r="BL39" s="62">
        <f>SUM($G39:AH39)</f>
        <v>0</v>
      </c>
      <c r="BM39" s="62">
        <f>SUM($G39:AI39)</f>
        <v>0</v>
      </c>
      <c r="BN39" s="63">
        <f>SUM($G39:AJ39)</f>
        <v>0</v>
      </c>
      <c r="BO39" s="65">
        <f>IF(CU39=0,0,G39/(1+Vychodiská!$C$178)^'zmena cien tepla'!CU39)</f>
        <v>0</v>
      </c>
      <c r="BP39" s="62">
        <f>IF(CV39=0,0,H39/(1+Vychodiská!$C$178)^'zmena cien tepla'!CV39)</f>
        <v>0</v>
      </c>
      <c r="BQ39" s="62">
        <f>IF(CW39=0,0,I39/(1+Vychodiská!$C$178)^'zmena cien tepla'!CW39)</f>
        <v>0</v>
      </c>
      <c r="BR39" s="62">
        <f>IF(CX39=0,0,J39/(1+Vychodiská!$C$178)^'zmena cien tepla'!CX39)</f>
        <v>0</v>
      </c>
      <c r="BS39" s="62">
        <f>IF(CY39=0,0,K39/(1+Vychodiská!$C$178)^'zmena cien tepla'!CY39)</f>
        <v>0</v>
      </c>
      <c r="BT39" s="62">
        <f>IF(CZ39=0,0,L39/(1+Vychodiská!$C$178)^'zmena cien tepla'!CZ39)</f>
        <v>0</v>
      </c>
      <c r="BU39" s="62">
        <f>IF(DA39=0,0,M39/(1+Vychodiská!$C$178)^'zmena cien tepla'!DA39)</f>
        <v>0</v>
      </c>
      <c r="BV39" s="62">
        <f>IF(DB39=0,0,N39/(1+Vychodiská!$C$178)^'zmena cien tepla'!DB39)</f>
        <v>0</v>
      </c>
      <c r="BW39" s="62">
        <f>IF(DC39=0,0,O39/(1+Vychodiská!$C$178)^'zmena cien tepla'!DC39)</f>
        <v>0</v>
      </c>
      <c r="BX39" s="62">
        <f>IF(DD39=0,0,P39/(1+Vychodiská!$C$178)^'zmena cien tepla'!DD39)</f>
        <v>0</v>
      </c>
      <c r="BY39" s="62">
        <f>IF(DE39=0,0,Q39/(1+Vychodiská!$C$178)^'zmena cien tepla'!DE39)</f>
        <v>0</v>
      </c>
      <c r="BZ39" s="62">
        <f>IF(DF39=0,0,R39/(1+Vychodiská!$C$178)^'zmena cien tepla'!DF39)</f>
        <v>0</v>
      </c>
      <c r="CA39" s="62">
        <f>IF(DG39=0,0,S39/(1+Vychodiská!$C$178)^'zmena cien tepla'!DG39)</f>
        <v>0</v>
      </c>
      <c r="CB39" s="62">
        <f>IF(DH39=0,0,T39/(1+Vychodiská!$C$178)^'zmena cien tepla'!DH39)</f>
        <v>0</v>
      </c>
      <c r="CC39" s="62">
        <f>IF(DI39=0,0,U39/(1+Vychodiská!$C$178)^'zmena cien tepla'!DI39)</f>
        <v>0</v>
      </c>
      <c r="CD39" s="62">
        <f>IF(DJ39=0,0,V39/(1+Vychodiská!$C$178)^'zmena cien tepla'!DJ39)</f>
        <v>0</v>
      </c>
      <c r="CE39" s="62">
        <f>IF(DK39=0,0,W39/(1+Vychodiská!$C$178)^'zmena cien tepla'!DK39)</f>
        <v>0</v>
      </c>
      <c r="CF39" s="62">
        <f>IF(DL39=0,0,X39/(1+Vychodiská!$C$178)^'zmena cien tepla'!DL39)</f>
        <v>0</v>
      </c>
      <c r="CG39" s="62">
        <f>IF(DM39=0,0,Y39/(1+Vychodiská!$C$178)^'zmena cien tepla'!DM39)</f>
        <v>0</v>
      </c>
      <c r="CH39" s="62">
        <f>IF(DN39=0,0,Z39/(1+Vychodiská!$C$178)^'zmena cien tepla'!DN39)</f>
        <v>0</v>
      </c>
      <c r="CI39" s="62">
        <f>IF(DO39=0,0,AA39/(1+Vychodiská!$C$178)^'zmena cien tepla'!DO39)</f>
        <v>0</v>
      </c>
      <c r="CJ39" s="62">
        <f>IF(DP39=0,0,AB39/(1+Vychodiská!$C$178)^'zmena cien tepla'!DP39)</f>
        <v>0</v>
      </c>
      <c r="CK39" s="62">
        <f>IF(DQ39=0,0,AC39/(1+Vychodiská!$C$178)^'zmena cien tepla'!DQ39)</f>
        <v>0</v>
      </c>
      <c r="CL39" s="62">
        <f>IF(DR39=0,0,AD39/(1+Vychodiská!$C$178)^'zmena cien tepla'!DR39)</f>
        <v>0</v>
      </c>
      <c r="CM39" s="62">
        <f>IF(DS39=0,0,AE39/(1+Vychodiská!$C$178)^'zmena cien tepla'!DS39)</f>
        <v>0</v>
      </c>
      <c r="CN39" s="62">
        <f>IF(DT39=0,0,AF39/(1+Vychodiská!$C$178)^'zmena cien tepla'!DT39)</f>
        <v>0</v>
      </c>
      <c r="CO39" s="62">
        <f>IF(DU39=0,0,AG39/(1+Vychodiská!$C$178)^'zmena cien tepla'!DU39)</f>
        <v>0</v>
      </c>
      <c r="CP39" s="62">
        <f>IF(DV39=0,0,AH39/(1+Vychodiská!$C$178)^'zmena cien tepla'!DV39)</f>
        <v>0</v>
      </c>
      <c r="CQ39" s="62">
        <f>IF(DW39=0,0,AI39/(1+Vychodiská!$C$178)^'zmena cien tepla'!DW39)</f>
        <v>0</v>
      </c>
      <c r="CR39" s="63">
        <f>IF(DX39=0,0,AJ39/(1+Vychodiská!$C$178)^'zmena cien tepla'!DX39)</f>
        <v>0</v>
      </c>
      <c r="CS39" s="66">
        <f t="shared" ref="CS39:CS44" si="97">SUM(BO39:CR39)</f>
        <v>0</v>
      </c>
      <c r="CU39" s="67">
        <f t="shared" ref="CU39:CU44" si="98">(VALUE(RIGHT(E39,4))-VALUE(LEFT(E39,4)))+2</f>
        <v>3</v>
      </c>
      <c r="CV39" s="67">
        <f t="shared" ref="CV39:CV44" si="99">IF(CU39=0,0,IF(CV$2&gt;$D39,0,CU39+1))</f>
        <v>4</v>
      </c>
      <c r="CW39" s="67">
        <f t="shared" ref="CW39:CW44" si="100">IF(CV39=0,0,IF(CW$2&gt;$D39,0,CV39+1))</f>
        <v>5</v>
      </c>
      <c r="CX39" s="67">
        <f t="shared" ref="CX39:CX44" si="101">IF(CW39=0,0,IF(CX$2&gt;$D39,0,CW39+1))</f>
        <v>6</v>
      </c>
      <c r="CY39" s="67">
        <f t="shared" ref="CY39:CY44" si="102">IF(CX39=0,0,IF(CY$2&gt;$D39,0,CX39+1))</f>
        <v>7</v>
      </c>
      <c r="CZ39" s="67">
        <f t="shared" ref="CZ39:CZ44" si="103">IF(CY39=0,0,IF(CZ$2&gt;$D39,0,CY39+1))</f>
        <v>8</v>
      </c>
      <c r="DA39" s="67">
        <f t="shared" ref="DA39:DA44" si="104">IF(CZ39=0,0,IF(DA$2&gt;$D39,0,CZ39+1))</f>
        <v>9</v>
      </c>
      <c r="DB39" s="67">
        <f t="shared" ref="DB39:DB44" si="105">IF(DA39=0,0,IF(DB$2&gt;$D39,0,DA39+1))</f>
        <v>10</v>
      </c>
      <c r="DC39" s="67">
        <f t="shared" ref="DC39:DC44" si="106">IF(DB39=0,0,IF(DC$2&gt;$D39,0,DB39+1))</f>
        <v>11</v>
      </c>
      <c r="DD39" s="67">
        <f t="shared" ref="DD39:DD44" si="107">IF(DC39=0,0,IF(DD$2&gt;$D39,0,DC39+1))</f>
        <v>12</v>
      </c>
      <c r="DE39" s="67">
        <f t="shared" ref="DE39:DE44" si="108">IF(DD39=0,0,IF(DE$2&gt;$D39,0,DD39+1))</f>
        <v>13</v>
      </c>
      <c r="DF39" s="67">
        <f t="shared" ref="DF39:DF44" si="109">IF(DE39=0,0,IF(DF$2&gt;$D39,0,DE39+1))</f>
        <v>14</v>
      </c>
      <c r="DG39" s="67">
        <f t="shared" ref="DG39:DG44" si="110">IF(DF39=0,0,IF(DG$2&gt;$D39,0,DF39+1))</f>
        <v>15</v>
      </c>
      <c r="DH39" s="67">
        <f t="shared" ref="DH39:DH44" si="111">IF(DG39=0,0,IF(DH$2&gt;$D39,0,DG39+1))</f>
        <v>16</v>
      </c>
      <c r="DI39" s="67">
        <f t="shared" ref="DI39:DI44" si="112">IF(DH39=0,0,IF(DI$2&gt;$D39,0,DH39+1))</f>
        <v>17</v>
      </c>
      <c r="DJ39" s="67">
        <f t="shared" ref="DJ39:DJ44" si="113">IF(DI39=0,0,IF(DJ$2&gt;$D39,0,DI39+1))</f>
        <v>18</v>
      </c>
      <c r="DK39" s="67">
        <f t="shared" ref="DK39:DK44" si="114">IF(DJ39=0,0,IF(DK$2&gt;$D39,0,DJ39+1))</f>
        <v>19</v>
      </c>
      <c r="DL39" s="67">
        <f t="shared" ref="DL39:DL44" si="115">IF(DK39=0,0,IF(DL$2&gt;$D39,0,DK39+1))</f>
        <v>20</v>
      </c>
      <c r="DM39" s="67">
        <f t="shared" ref="DM39:DM44" si="116">IF(DL39=0,0,IF(DM$2&gt;$D39,0,DL39+1))</f>
        <v>21</v>
      </c>
      <c r="DN39" s="67">
        <f t="shared" ref="DN39:DN44" si="117">IF(DM39=0,0,IF(DN$2&gt;$D39,0,DM39+1))</f>
        <v>22</v>
      </c>
      <c r="DO39" s="67">
        <f t="shared" ref="DO39:DO44" si="118">IF(DN39=0,0,IF(DO$2&gt;$D39,0,DN39+1))</f>
        <v>23</v>
      </c>
      <c r="DP39" s="67">
        <f t="shared" ref="DP39:DP44" si="119">IF(DO39=0,0,IF(DP$2&gt;$D39,0,DO39+1))</f>
        <v>24</v>
      </c>
      <c r="DQ39" s="67">
        <f t="shared" ref="DQ39:DQ44" si="120">IF(DP39=0,0,IF(DQ$2&gt;$D39,0,DP39+1))</f>
        <v>25</v>
      </c>
      <c r="DR39" s="67">
        <f t="shared" ref="DR39:DR44" si="121">IF(DQ39=0,0,IF(DR$2&gt;$D39,0,DQ39+1))</f>
        <v>26</v>
      </c>
      <c r="DS39" s="67">
        <f t="shared" ref="DS39:DS44" si="122">IF(DR39=0,0,IF(DS$2&gt;$D39,0,DR39+1))</f>
        <v>27</v>
      </c>
      <c r="DT39" s="67">
        <f t="shared" ref="DT39:DT44" si="123">IF(DS39=0,0,IF(DT$2&gt;$D39,0,DS39+1))</f>
        <v>28</v>
      </c>
      <c r="DU39" s="67">
        <f t="shared" ref="DU39:DU44" si="124">IF(DT39=0,0,IF(DU$2&gt;$D39,0,DT39+1))</f>
        <v>29</v>
      </c>
      <c r="DV39" s="67">
        <f t="shared" ref="DV39:DV44" si="125">IF(DU39=0,0,IF(DV$2&gt;$D39,0,DU39+1))</f>
        <v>30</v>
      </c>
      <c r="DW39" s="67">
        <f t="shared" ref="DW39:DW44" si="126">IF(DV39=0,0,IF(DW$2&gt;$D39,0,DV39+1))</f>
        <v>31</v>
      </c>
      <c r="DX39" s="68">
        <f t="shared" ref="DX39:DX44" si="127">IF(DW39=0,0,IF(DX$2&gt;$D39,0,DW39+1))</f>
        <v>32</v>
      </c>
    </row>
    <row r="40" spans="1:128" ht="33" x14ac:dyDescent="0.45">
      <c r="A40" s="59">
        <f>Investície!A40</f>
        <v>38</v>
      </c>
      <c r="B40" s="60" t="str">
        <f>Investície!B40</f>
        <v>MHTH, a.s. - závod Zvolen</v>
      </c>
      <c r="C40" s="60" t="str">
        <f>Investície!C40</f>
        <v>Horúcovodná prípojka Lieskovská cesta</v>
      </c>
      <c r="D40" s="61">
        <f>INDEX(Data!$M:$M,MATCH('zmena cien tepla'!A40,Data!$A:$A,0))</f>
        <v>30</v>
      </c>
      <c r="E40" s="61" t="str">
        <f>INDEX(Data!$J:$J,MATCH('zmena cien tepla'!A40,Data!$A:$A,0))</f>
        <v>2026-2028</v>
      </c>
      <c r="F40" s="63">
        <f>INDEX(Data!$Y:$Y,MATCH('zmena cien tepla'!A40,Data!$A:$A,0))</f>
        <v>-4867</v>
      </c>
      <c r="G40" s="62">
        <f t="shared" si="95"/>
        <v>4867</v>
      </c>
      <c r="H40" s="62">
        <f t="shared" si="95"/>
        <v>4867</v>
      </c>
      <c r="I40" s="62">
        <f t="shared" si="95"/>
        <v>4867</v>
      </c>
      <c r="J40" s="62">
        <f t="shared" si="95"/>
        <v>4867</v>
      </c>
      <c r="K40" s="62">
        <f t="shared" si="95"/>
        <v>4867</v>
      </c>
      <c r="L40" s="62">
        <f t="shared" si="95"/>
        <v>4867</v>
      </c>
      <c r="M40" s="62">
        <f t="shared" si="95"/>
        <v>4867</v>
      </c>
      <c r="N40" s="62">
        <f t="shared" si="95"/>
        <v>4867</v>
      </c>
      <c r="O40" s="62">
        <f t="shared" si="95"/>
        <v>4867</v>
      </c>
      <c r="P40" s="62">
        <f t="shared" si="95"/>
        <v>4867</v>
      </c>
      <c r="Q40" s="62">
        <f t="shared" si="95"/>
        <v>4867</v>
      </c>
      <c r="R40" s="62">
        <f t="shared" si="95"/>
        <v>4867</v>
      </c>
      <c r="S40" s="62">
        <f t="shared" si="95"/>
        <v>4867</v>
      </c>
      <c r="T40" s="62">
        <f t="shared" si="95"/>
        <v>4867</v>
      </c>
      <c r="U40" s="62">
        <f t="shared" si="95"/>
        <v>4867</v>
      </c>
      <c r="V40" s="62">
        <f t="shared" si="95"/>
        <v>4867</v>
      </c>
      <c r="W40" s="62">
        <f t="shared" si="94"/>
        <v>4867</v>
      </c>
      <c r="X40" s="62">
        <f t="shared" si="94"/>
        <v>4867</v>
      </c>
      <c r="Y40" s="62">
        <f t="shared" si="94"/>
        <v>4867</v>
      </c>
      <c r="Z40" s="62">
        <f t="shared" si="94"/>
        <v>4867</v>
      </c>
      <c r="AA40" s="62">
        <f t="shared" si="94"/>
        <v>4867</v>
      </c>
      <c r="AB40" s="62">
        <f t="shared" si="94"/>
        <v>4867</v>
      </c>
      <c r="AC40" s="62">
        <f t="shared" si="94"/>
        <v>4867</v>
      </c>
      <c r="AD40" s="62">
        <f t="shared" si="94"/>
        <v>4867</v>
      </c>
      <c r="AE40" s="62">
        <f t="shared" si="94"/>
        <v>4867</v>
      </c>
      <c r="AF40" s="62">
        <f t="shared" si="94"/>
        <v>4867</v>
      </c>
      <c r="AG40" s="62">
        <f t="shared" si="94"/>
        <v>4867</v>
      </c>
      <c r="AH40" s="62">
        <f t="shared" si="94"/>
        <v>4867</v>
      </c>
      <c r="AI40" s="62">
        <f t="shared" si="94"/>
        <v>4867</v>
      </c>
      <c r="AJ40" s="63">
        <f t="shared" si="94"/>
        <v>4867</v>
      </c>
      <c r="AK40" s="62">
        <f t="shared" si="96"/>
        <v>4867</v>
      </c>
      <c r="AL40" s="62">
        <f>SUM($G40:H40)</f>
        <v>9734</v>
      </c>
      <c r="AM40" s="62">
        <f>SUM($G40:I40)</f>
        <v>14601</v>
      </c>
      <c r="AN40" s="62">
        <f>SUM($G40:J40)</f>
        <v>19468</v>
      </c>
      <c r="AO40" s="62">
        <f>SUM($G40:K40)</f>
        <v>24335</v>
      </c>
      <c r="AP40" s="62">
        <f>SUM($G40:L40)</f>
        <v>29202</v>
      </c>
      <c r="AQ40" s="62">
        <f>SUM($G40:M40)</f>
        <v>34069</v>
      </c>
      <c r="AR40" s="62">
        <f>SUM($G40:N40)</f>
        <v>38936</v>
      </c>
      <c r="AS40" s="62">
        <f>SUM($G40:O40)</f>
        <v>43803</v>
      </c>
      <c r="AT40" s="62">
        <f>SUM($G40:P40)</f>
        <v>48670</v>
      </c>
      <c r="AU40" s="62">
        <f>SUM($G40:Q40)</f>
        <v>53537</v>
      </c>
      <c r="AV40" s="62">
        <f>SUM($G40:R40)</f>
        <v>58404</v>
      </c>
      <c r="AW40" s="62">
        <f>SUM($G40:S40)</f>
        <v>63271</v>
      </c>
      <c r="AX40" s="62">
        <f>SUM($G40:T40)</f>
        <v>68138</v>
      </c>
      <c r="AY40" s="62">
        <f>SUM($G40:U40)</f>
        <v>73005</v>
      </c>
      <c r="AZ40" s="62">
        <f>SUM($G40:V40)</f>
        <v>77872</v>
      </c>
      <c r="BA40" s="62">
        <f>SUM($G40:W40)</f>
        <v>82739</v>
      </c>
      <c r="BB40" s="62">
        <f>SUM($G40:X40)</f>
        <v>87606</v>
      </c>
      <c r="BC40" s="62">
        <f>SUM($G40:Y40)</f>
        <v>92473</v>
      </c>
      <c r="BD40" s="62">
        <f>SUM($G40:Z40)</f>
        <v>97340</v>
      </c>
      <c r="BE40" s="62">
        <f>SUM($G40:AA40)</f>
        <v>102207</v>
      </c>
      <c r="BF40" s="62">
        <f>SUM($G40:AB40)</f>
        <v>107074</v>
      </c>
      <c r="BG40" s="62">
        <f>SUM($G40:AC40)</f>
        <v>111941</v>
      </c>
      <c r="BH40" s="62">
        <f>SUM($G40:AD40)</f>
        <v>116808</v>
      </c>
      <c r="BI40" s="62">
        <f>SUM($G40:AE40)</f>
        <v>121675</v>
      </c>
      <c r="BJ40" s="62">
        <f>SUM($G40:AF40)</f>
        <v>126542</v>
      </c>
      <c r="BK40" s="62">
        <f>SUM($G40:AG40)</f>
        <v>131409</v>
      </c>
      <c r="BL40" s="62">
        <f>SUM($G40:AH40)</f>
        <v>136276</v>
      </c>
      <c r="BM40" s="62">
        <f>SUM($G40:AI40)</f>
        <v>141143</v>
      </c>
      <c r="BN40" s="63">
        <f>SUM($G40:AJ40)</f>
        <v>146010</v>
      </c>
      <c r="BO40" s="65">
        <f>IF(CU40=0,0,G40/(1+Vychodiská!$C$178)^'zmena cien tepla'!CU40)</f>
        <v>4004.0929448120896</v>
      </c>
      <c r="BP40" s="62">
        <f>IF(CV40=0,0,H40/(1+Vychodiská!$C$178)^'zmena cien tepla'!CV40)</f>
        <v>3813.4218522019896</v>
      </c>
      <c r="BQ40" s="62">
        <f>IF(CW40=0,0,I40/(1+Vychodiská!$C$178)^'zmena cien tepla'!CW40)</f>
        <v>3631.8303354304667</v>
      </c>
      <c r="BR40" s="62">
        <f>IF(CX40=0,0,J40/(1+Vychodiská!$C$178)^'zmena cien tepla'!CX40)</f>
        <v>3458.8860337433011</v>
      </c>
      <c r="BS40" s="62">
        <f>IF(CY40=0,0,K40/(1+Vychodiská!$C$178)^'zmena cien tepla'!CY40)</f>
        <v>3294.1771749936206</v>
      </c>
      <c r="BT40" s="62">
        <f>IF(CZ40=0,0,L40/(1+Vychodiská!$C$178)^'zmena cien tepla'!CZ40)</f>
        <v>3137.3115952320195</v>
      </c>
      <c r="BU40" s="62">
        <f>IF(DA40=0,0,M40/(1+Vychodiská!$C$178)^'zmena cien tepla'!DA40)</f>
        <v>2987.9158049828757</v>
      </c>
      <c r="BV40" s="62">
        <f>IF(DB40=0,0,N40/(1+Vychodiská!$C$178)^'zmena cien tepla'!DB40)</f>
        <v>2845.6340999836907</v>
      </c>
      <c r="BW40" s="62">
        <f>IF(DC40=0,0,O40/(1+Vychodiská!$C$178)^'zmena cien tepla'!DC40)</f>
        <v>2710.127714270182</v>
      </c>
      <c r="BX40" s="62">
        <f>IF(DD40=0,0,P40/(1+Vychodiská!$C$178)^'zmena cien tepla'!DD40)</f>
        <v>2581.074013590649</v>
      </c>
      <c r="BY40" s="62">
        <f>IF(DE40=0,0,Q40/(1+Vychodiská!$C$178)^'zmena cien tepla'!DE40)</f>
        <v>2458.1657272291905</v>
      </c>
      <c r="BZ40" s="62">
        <f>IF(DF40=0,0,R40/(1+Vychodiská!$C$178)^'zmena cien tepla'!DF40)</f>
        <v>2341.110216408752</v>
      </c>
      <c r="CA40" s="62">
        <f>IF(DG40=0,0,S40/(1+Vychodiská!$C$178)^'zmena cien tepla'!DG40)</f>
        <v>2229.6287775321448</v>
      </c>
      <c r="CB40" s="62">
        <f>IF(DH40=0,0,T40/(1+Vychodiská!$C$178)^'zmena cien tepla'!DH40)</f>
        <v>2123.4559786020423</v>
      </c>
      <c r="CC40" s="62">
        <f>IF(DI40=0,0,U40/(1+Vychodiská!$C$178)^'zmena cien tepla'!DI40)</f>
        <v>2022.3390272400404</v>
      </c>
      <c r="CD40" s="62">
        <f>IF(DJ40=0,0,V40/(1+Vychodiská!$C$178)^'zmena cien tepla'!DJ40)</f>
        <v>1926.0371688000384</v>
      </c>
      <c r="CE40" s="62">
        <f>IF(DK40=0,0,W40/(1+Vychodiská!$C$178)^'zmena cien tepla'!DK40)</f>
        <v>1834.3211131428939</v>
      </c>
      <c r="CF40" s="62">
        <f>IF(DL40=0,0,X40/(1+Vychodiská!$C$178)^'zmena cien tepla'!DL40)</f>
        <v>1746.9724887075181</v>
      </c>
      <c r="CG40" s="62">
        <f>IF(DM40=0,0,Y40/(1+Vychodiská!$C$178)^'zmena cien tepla'!DM40)</f>
        <v>1663.7833225785887</v>
      </c>
      <c r="CH40" s="62">
        <f>IF(DN40=0,0,Z40/(1+Vychodiská!$C$178)^'zmena cien tepla'!DN40)</f>
        <v>1584.5555453129414</v>
      </c>
      <c r="CI40" s="62">
        <f>IF(DO40=0,0,AA40/(1+Vychodiská!$C$178)^'zmena cien tepla'!DO40)</f>
        <v>1509.1005193456585</v>
      </c>
      <c r="CJ40" s="62">
        <f>IF(DP40=0,0,AB40/(1+Vychodiská!$C$178)^'zmena cien tepla'!DP40)</f>
        <v>1437.2385898530081</v>
      </c>
      <c r="CK40" s="62">
        <f>IF(DQ40=0,0,AC40/(1+Vychodiská!$C$178)^'zmena cien tepla'!DQ40)</f>
        <v>1368.798657002865</v>
      </c>
      <c r="CL40" s="62">
        <f>IF(DR40=0,0,AD40/(1+Vychodiská!$C$178)^'zmena cien tepla'!DR40)</f>
        <v>1303.6177685741568</v>
      </c>
      <c r="CM40" s="62">
        <f>IF(DS40=0,0,AE40/(1+Vychodiská!$C$178)^'zmena cien tepla'!DS40)</f>
        <v>1241.5407319753876</v>
      </c>
      <c r="CN40" s="62">
        <f>IF(DT40=0,0,AF40/(1+Vychodiská!$C$178)^'zmena cien tepla'!DT40)</f>
        <v>1182.4197447384643</v>
      </c>
      <c r="CO40" s="62">
        <f>IF(DU40=0,0,AG40/(1+Vychodiská!$C$178)^'zmena cien tepla'!DU40)</f>
        <v>1126.1140426080615</v>
      </c>
      <c r="CP40" s="62">
        <f>IF(DV40=0,0,AH40/(1+Vychodiská!$C$178)^'zmena cien tepla'!DV40)</f>
        <v>1072.4895643886296</v>
      </c>
      <c r="CQ40" s="62">
        <f>IF(DW40=0,0,AI40/(1+Vychodiská!$C$178)^'zmena cien tepla'!DW40)</f>
        <v>1021.418632751076</v>
      </c>
      <c r="CR40" s="63">
        <f>IF(DX40=0,0,AJ40/(1+Vychodiská!$C$178)^'zmena cien tepla'!DX40)</f>
        <v>972.77965023911986</v>
      </c>
      <c r="CS40" s="66">
        <f t="shared" si="97"/>
        <v>64630.358836271451</v>
      </c>
      <c r="CU40" s="67">
        <f t="shared" si="98"/>
        <v>4</v>
      </c>
      <c r="CV40" s="67">
        <f t="shared" si="99"/>
        <v>5</v>
      </c>
      <c r="CW40" s="67">
        <f t="shared" si="100"/>
        <v>6</v>
      </c>
      <c r="CX40" s="67">
        <f t="shared" si="101"/>
        <v>7</v>
      </c>
      <c r="CY40" s="67">
        <f t="shared" si="102"/>
        <v>8</v>
      </c>
      <c r="CZ40" s="67">
        <f t="shared" si="103"/>
        <v>9</v>
      </c>
      <c r="DA40" s="67">
        <f t="shared" si="104"/>
        <v>10</v>
      </c>
      <c r="DB40" s="67">
        <f t="shared" si="105"/>
        <v>11</v>
      </c>
      <c r="DC40" s="67">
        <f t="shared" si="106"/>
        <v>12</v>
      </c>
      <c r="DD40" s="67">
        <f t="shared" si="107"/>
        <v>13</v>
      </c>
      <c r="DE40" s="67">
        <f t="shared" si="108"/>
        <v>14</v>
      </c>
      <c r="DF40" s="67">
        <f t="shared" si="109"/>
        <v>15</v>
      </c>
      <c r="DG40" s="67">
        <f t="shared" si="110"/>
        <v>16</v>
      </c>
      <c r="DH40" s="67">
        <f t="shared" si="111"/>
        <v>17</v>
      </c>
      <c r="DI40" s="67">
        <f t="shared" si="112"/>
        <v>18</v>
      </c>
      <c r="DJ40" s="67">
        <f t="shared" si="113"/>
        <v>19</v>
      </c>
      <c r="DK40" s="67">
        <f t="shared" si="114"/>
        <v>20</v>
      </c>
      <c r="DL40" s="67">
        <f t="shared" si="115"/>
        <v>21</v>
      </c>
      <c r="DM40" s="67">
        <f t="shared" si="116"/>
        <v>22</v>
      </c>
      <c r="DN40" s="67">
        <f t="shared" si="117"/>
        <v>23</v>
      </c>
      <c r="DO40" s="67">
        <f t="shared" si="118"/>
        <v>24</v>
      </c>
      <c r="DP40" s="67">
        <f t="shared" si="119"/>
        <v>25</v>
      </c>
      <c r="DQ40" s="67">
        <f t="shared" si="120"/>
        <v>26</v>
      </c>
      <c r="DR40" s="67">
        <f t="shared" si="121"/>
        <v>27</v>
      </c>
      <c r="DS40" s="67">
        <f t="shared" si="122"/>
        <v>28</v>
      </c>
      <c r="DT40" s="67">
        <f t="shared" si="123"/>
        <v>29</v>
      </c>
      <c r="DU40" s="67">
        <f t="shared" si="124"/>
        <v>30</v>
      </c>
      <c r="DV40" s="67">
        <f t="shared" si="125"/>
        <v>31</v>
      </c>
      <c r="DW40" s="67">
        <f t="shared" si="126"/>
        <v>32</v>
      </c>
      <c r="DX40" s="68">
        <f t="shared" si="127"/>
        <v>33</v>
      </c>
    </row>
    <row r="41" spans="1:128" ht="33" x14ac:dyDescent="0.45">
      <c r="A41" s="59">
        <f>Investície!A41</f>
        <v>39</v>
      </c>
      <c r="B41" s="60" t="str">
        <f>Investície!B41</f>
        <v>MHTH, a.s. - závod Zvolen</v>
      </c>
      <c r="C41" s="60" t="str">
        <f>Investície!C41</f>
        <v>Rekonštrukcia Administratívnej budovy TpA</v>
      </c>
      <c r="D41" s="61">
        <f>INDEX(Data!$M:$M,MATCH('zmena cien tepla'!A41,Data!$A:$A,0))</f>
        <v>40</v>
      </c>
      <c r="E41" s="61" t="str">
        <f>INDEX(Data!$J:$J,MATCH('zmena cien tepla'!A41,Data!$A:$A,0))</f>
        <v>2024-2025</v>
      </c>
      <c r="F41" s="63">
        <f>INDEX(Data!$Y:$Y,MATCH('zmena cien tepla'!A41,Data!$A:$A,0))</f>
        <v>0</v>
      </c>
      <c r="G41" s="62">
        <f t="shared" si="95"/>
        <v>0</v>
      </c>
      <c r="H41" s="62">
        <f t="shared" si="95"/>
        <v>0</v>
      </c>
      <c r="I41" s="62">
        <f t="shared" si="95"/>
        <v>0</v>
      </c>
      <c r="J41" s="62">
        <f t="shared" si="95"/>
        <v>0</v>
      </c>
      <c r="K41" s="62">
        <f t="shared" si="95"/>
        <v>0</v>
      </c>
      <c r="L41" s="62">
        <f t="shared" si="95"/>
        <v>0</v>
      </c>
      <c r="M41" s="62">
        <f t="shared" si="95"/>
        <v>0</v>
      </c>
      <c r="N41" s="62">
        <f t="shared" si="95"/>
        <v>0</v>
      </c>
      <c r="O41" s="62">
        <f t="shared" si="95"/>
        <v>0</v>
      </c>
      <c r="P41" s="62">
        <f t="shared" si="95"/>
        <v>0</v>
      </c>
      <c r="Q41" s="62">
        <f t="shared" si="95"/>
        <v>0</v>
      </c>
      <c r="R41" s="62">
        <f t="shared" si="95"/>
        <v>0</v>
      </c>
      <c r="S41" s="62">
        <f t="shared" si="95"/>
        <v>0</v>
      </c>
      <c r="T41" s="62">
        <f t="shared" si="95"/>
        <v>0</v>
      </c>
      <c r="U41" s="62">
        <f t="shared" si="95"/>
        <v>0</v>
      </c>
      <c r="V41" s="62">
        <f t="shared" si="95"/>
        <v>0</v>
      </c>
      <c r="W41" s="62">
        <f t="shared" si="94"/>
        <v>0</v>
      </c>
      <c r="X41" s="62">
        <f t="shared" si="94"/>
        <v>0</v>
      </c>
      <c r="Y41" s="62">
        <f t="shared" si="94"/>
        <v>0</v>
      </c>
      <c r="Z41" s="62">
        <f t="shared" si="94"/>
        <v>0</v>
      </c>
      <c r="AA41" s="62">
        <f t="shared" si="94"/>
        <v>0</v>
      </c>
      <c r="AB41" s="62">
        <f t="shared" si="94"/>
        <v>0</v>
      </c>
      <c r="AC41" s="62">
        <f t="shared" si="94"/>
        <v>0</v>
      </c>
      <c r="AD41" s="62">
        <f t="shared" si="94"/>
        <v>0</v>
      </c>
      <c r="AE41" s="62">
        <f t="shared" si="94"/>
        <v>0</v>
      </c>
      <c r="AF41" s="62">
        <f t="shared" si="94"/>
        <v>0</v>
      </c>
      <c r="AG41" s="62">
        <f t="shared" si="94"/>
        <v>0</v>
      </c>
      <c r="AH41" s="62">
        <f t="shared" si="94"/>
        <v>0</v>
      </c>
      <c r="AI41" s="62">
        <f t="shared" si="94"/>
        <v>0</v>
      </c>
      <c r="AJ41" s="63">
        <f t="shared" si="94"/>
        <v>0</v>
      </c>
      <c r="AK41" s="62">
        <f t="shared" si="96"/>
        <v>0</v>
      </c>
      <c r="AL41" s="62">
        <f>SUM($G41:H41)</f>
        <v>0</v>
      </c>
      <c r="AM41" s="62">
        <f>SUM($G41:I41)</f>
        <v>0</v>
      </c>
      <c r="AN41" s="62">
        <f>SUM($G41:J41)</f>
        <v>0</v>
      </c>
      <c r="AO41" s="62">
        <f>SUM($G41:K41)</f>
        <v>0</v>
      </c>
      <c r="AP41" s="62">
        <f>SUM($G41:L41)</f>
        <v>0</v>
      </c>
      <c r="AQ41" s="62">
        <f>SUM($G41:M41)</f>
        <v>0</v>
      </c>
      <c r="AR41" s="62">
        <f>SUM($G41:N41)</f>
        <v>0</v>
      </c>
      <c r="AS41" s="62">
        <f>SUM($G41:O41)</f>
        <v>0</v>
      </c>
      <c r="AT41" s="62">
        <f>SUM($G41:P41)</f>
        <v>0</v>
      </c>
      <c r="AU41" s="62">
        <f>SUM($G41:Q41)</f>
        <v>0</v>
      </c>
      <c r="AV41" s="62">
        <f>SUM($G41:R41)</f>
        <v>0</v>
      </c>
      <c r="AW41" s="62">
        <f>SUM($G41:S41)</f>
        <v>0</v>
      </c>
      <c r="AX41" s="62">
        <f>SUM($G41:T41)</f>
        <v>0</v>
      </c>
      <c r="AY41" s="62">
        <f>SUM($G41:U41)</f>
        <v>0</v>
      </c>
      <c r="AZ41" s="62">
        <f>SUM($G41:V41)</f>
        <v>0</v>
      </c>
      <c r="BA41" s="62">
        <f>SUM($G41:W41)</f>
        <v>0</v>
      </c>
      <c r="BB41" s="62">
        <f>SUM($G41:X41)</f>
        <v>0</v>
      </c>
      <c r="BC41" s="62">
        <f>SUM($G41:Y41)</f>
        <v>0</v>
      </c>
      <c r="BD41" s="62">
        <f>SUM($G41:Z41)</f>
        <v>0</v>
      </c>
      <c r="BE41" s="62">
        <f>SUM($G41:AA41)</f>
        <v>0</v>
      </c>
      <c r="BF41" s="62">
        <f>SUM($G41:AB41)</f>
        <v>0</v>
      </c>
      <c r="BG41" s="62">
        <f>SUM($G41:AC41)</f>
        <v>0</v>
      </c>
      <c r="BH41" s="62">
        <f>SUM($G41:AD41)</f>
        <v>0</v>
      </c>
      <c r="BI41" s="62">
        <f>SUM($G41:AE41)</f>
        <v>0</v>
      </c>
      <c r="BJ41" s="62">
        <f>SUM($G41:AF41)</f>
        <v>0</v>
      </c>
      <c r="BK41" s="62">
        <f>SUM($G41:AG41)</f>
        <v>0</v>
      </c>
      <c r="BL41" s="62">
        <f>SUM($G41:AH41)</f>
        <v>0</v>
      </c>
      <c r="BM41" s="62">
        <f>SUM($G41:AI41)</f>
        <v>0</v>
      </c>
      <c r="BN41" s="63">
        <f>SUM($G41:AJ41)</f>
        <v>0</v>
      </c>
      <c r="BO41" s="65">
        <f>IF(CU41=0,0,G41/(1+Vychodiská!$C$178)^'zmena cien tepla'!CU41)</f>
        <v>0</v>
      </c>
      <c r="BP41" s="62">
        <f>IF(CV41=0,0,H41/(1+Vychodiská!$C$178)^'zmena cien tepla'!CV41)</f>
        <v>0</v>
      </c>
      <c r="BQ41" s="62">
        <f>IF(CW41=0,0,I41/(1+Vychodiská!$C$178)^'zmena cien tepla'!CW41)</f>
        <v>0</v>
      </c>
      <c r="BR41" s="62">
        <f>IF(CX41=0,0,J41/(1+Vychodiská!$C$178)^'zmena cien tepla'!CX41)</f>
        <v>0</v>
      </c>
      <c r="BS41" s="62">
        <f>IF(CY41=0,0,K41/(1+Vychodiská!$C$178)^'zmena cien tepla'!CY41)</f>
        <v>0</v>
      </c>
      <c r="BT41" s="62">
        <f>IF(CZ41=0,0,L41/(1+Vychodiská!$C$178)^'zmena cien tepla'!CZ41)</f>
        <v>0</v>
      </c>
      <c r="BU41" s="62">
        <f>IF(DA41=0,0,M41/(1+Vychodiská!$C$178)^'zmena cien tepla'!DA41)</f>
        <v>0</v>
      </c>
      <c r="BV41" s="62">
        <f>IF(DB41=0,0,N41/(1+Vychodiská!$C$178)^'zmena cien tepla'!DB41)</f>
        <v>0</v>
      </c>
      <c r="BW41" s="62">
        <f>IF(DC41=0,0,O41/(1+Vychodiská!$C$178)^'zmena cien tepla'!DC41)</f>
        <v>0</v>
      </c>
      <c r="BX41" s="62">
        <f>IF(DD41=0,0,P41/(1+Vychodiská!$C$178)^'zmena cien tepla'!DD41)</f>
        <v>0</v>
      </c>
      <c r="BY41" s="62">
        <f>IF(DE41=0,0,Q41/(1+Vychodiská!$C$178)^'zmena cien tepla'!DE41)</f>
        <v>0</v>
      </c>
      <c r="BZ41" s="62">
        <f>IF(DF41=0,0,R41/(1+Vychodiská!$C$178)^'zmena cien tepla'!DF41)</f>
        <v>0</v>
      </c>
      <c r="CA41" s="62">
        <f>IF(DG41=0,0,S41/(1+Vychodiská!$C$178)^'zmena cien tepla'!DG41)</f>
        <v>0</v>
      </c>
      <c r="CB41" s="62">
        <f>IF(DH41=0,0,T41/(1+Vychodiská!$C$178)^'zmena cien tepla'!DH41)</f>
        <v>0</v>
      </c>
      <c r="CC41" s="62">
        <f>IF(DI41=0,0,U41/(1+Vychodiská!$C$178)^'zmena cien tepla'!DI41)</f>
        <v>0</v>
      </c>
      <c r="CD41" s="62">
        <f>IF(DJ41=0,0,V41/(1+Vychodiská!$C$178)^'zmena cien tepla'!DJ41)</f>
        <v>0</v>
      </c>
      <c r="CE41" s="62">
        <f>IF(DK41=0,0,W41/(1+Vychodiská!$C$178)^'zmena cien tepla'!DK41)</f>
        <v>0</v>
      </c>
      <c r="CF41" s="62">
        <f>IF(DL41=0,0,X41/(1+Vychodiská!$C$178)^'zmena cien tepla'!DL41)</f>
        <v>0</v>
      </c>
      <c r="CG41" s="62">
        <f>IF(DM41=0,0,Y41/(1+Vychodiská!$C$178)^'zmena cien tepla'!DM41)</f>
        <v>0</v>
      </c>
      <c r="CH41" s="62">
        <f>IF(DN41=0,0,Z41/(1+Vychodiská!$C$178)^'zmena cien tepla'!DN41)</f>
        <v>0</v>
      </c>
      <c r="CI41" s="62">
        <f>IF(DO41=0,0,AA41/(1+Vychodiská!$C$178)^'zmena cien tepla'!DO41)</f>
        <v>0</v>
      </c>
      <c r="CJ41" s="62">
        <f>IF(DP41=0,0,AB41/(1+Vychodiská!$C$178)^'zmena cien tepla'!DP41)</f>
        <v>0</v>
      </c>
      <c r="CK41" s="62">
        <f>IF(DQ41=0,0,AC41/(1+Vychodiská!$C$178)^'zmena cien tepla'!DQ41)</f>
        <v>0</v>
      </c>
      <c r="CL41" s="62">
        <f>IF(DR41=0,0,AD41/(1+Vychodiská!$C$178)^'zmena cien tepla'!DR41)</f>
        <v>0</v>
      </c>
      <c r="CM41" s="62">
        <f>IF(DS41=0,0,AE41/(1+Vychodiská!$C$178)^'zmena cien tepla'!DS41)</f>
        <v>0</v>
      </c>
      <c r="CN41" s="62">
        <f>IF(DT41=0,0,AF41/(1+Vychodiská!$C$178)^'zmena cien tepla'!DT41)</f>
        <v>0</v>
      </c>
      <c r="CO41" s="62">
        <f>IF(DU41=0,0,AG41/(1+Vychodiská!$C$178)^'zmena cien tepla'!DU41)</f>
        <v>0</v>
      </c>
      <c r="CP41" s="62">
        <f>IF(DV41=0,0,AH41/(1+Vychodiská!$C$178)^'zmena cien tepla'!DV41)</f>
        <v>0</v>
      </c>
      <c r="CQ41" s="62">
        <f>IF(DW41=0,0,AI41/(1+Vychodiská!$C$178)^'zmena cien tepla'!DW41)</f>
        <v>0</v>
      </c>
      <c r="CR41" s="63">
        <f>IF(DX41=0,0,AJ41/(1+Vychodiská!$C$178)^'zmena cien tepla'!DX41)</f>
        <v>0</v>
      </c>
      <c r="CS41" s="66">
        <f t="shared" si="97"/>
        <v>0</v>
      </c>
      <c r="CU41" s="67">
        <f t="shared" si="98"/>
        <v>3</v>
      </c>
      <c r="CV41" s="67">
        <f t="shared" si="99"/>
        <v>4</v>
      </c>
      <c r="CW41" s="67">
        <f t="shared" si="100"/>
        <v>5</v>
      </c>
      <c r="CX41" s="67">
        <f t="shared" si="101"/>
        <v>6</v>
      </c>
      <c r="CY41" s="67">
        <f t="shared" si="102"/>
        <v>7</v>
      </c>
      <c r="CZ41" s="67">
        <f t="shared" si="103"/>
        <v>8</v>
      </c>
      <c r="DA41" s="67">
        <f t="shared" si="104"/>
        <v>9</v>
      </c>
      <c r="DB41" s="67">
        <f t="shared" si="105"/>
        <v>10</v>
      </c>
      <c r="DC41" s="67">
        <f t="shared" si="106"/>
        <v>11</v>
      </c>
      <c r="DD41" s="67">
        <f t="shared" si="107"/>
        <v>12</v>
      </c>
      <c r="DE41" s="67">
        <f t="shared" si="108"/>
        <v>13</v>
      </c>
      <c r="DF41" s="67">
        <f t="shared" si="109"/>
        <v>14</v>
      </c>
      <c r="DG41" s="67">
        <f t="shared" si="110"/>
        <v>15</v>
      </c>
      <c r="DH41" s="67">
        <f t="shared" si="111"/>
        <v>16</v>
      </c>
      <c r="DI41" s="67">
        <f t="shared" si="112"/>
        <v>17</v>
      </c>
      <c r="DJ41" s="67">
        <f t="shared" si="113"/>
        <v>18</v>
      </c>
      <c r="DK41" s="67">
        <f t="shared" si="114"/>
        <v>19</v>
      </c>
      <c r="DL41" s="67">
        <f t="shared" si="115"/>
        <v>20</v>
      </c>
      <c r="DM41" s="67">
        <f t="shared" si="116"/>
        <v>21</v>
      </c>
      <c r="DN41" s="67">
        <f t="shared" si="117"/>
        <v>22</v>
      </c>
      <c r="DO41" s="67">
        <f t="shared" si="118"/>
        <v>23</v>
      </c>
      <c r="DP41" s="67">
        <f t="shared" si="119"/>
        <v>24</v>
      </c>
      <c r="DQ41" s="67">
        <f t="shared" si="120"/>
        <v>25</v>
      </c>
      <c r="DR41" s="67">
        <f t="shared" si="121"/>
        <v>26</v>
      </c>
      <c r="DS41" s="67">
        <f t="shared" si="122"/>
        <v>27</v>
      </c>
      <c r="DT41" s="67">
        <f t="shared" si="123"/>
        <v>28</v>
      </c>
      <c r="DU41" s="67">
        <f t="shared" si="124"/>
        <v>29</v>
      </c>
      <c r="DV41" s="67">
        <f t="shared" si="125"/>
        <v>30</v>
      </c>
      <c r="DW41" s="67">
        <f t="shared" si="126"/>
        <v>31</v>
      </c>
      <c r="DX41" s="68">
        <f t="shared" si="127"/>
        <v>32</v>
      </c>
    </row>
    <row r="42" spans="1:128" ht="33" x14ac:dyDescent="0.45">
      <c r="A42" s="59">
        <f>Investície!A42</f>
        <v>40</v>
      </c>
      <c r="B42" s="60" t="str">
        <f>Investície!B42</f>
        <v>MHTH, a.s. - závod Trnava</v>
      </c>
      <c r="C42" s="60" t="str">
        <f>Investície!C42</f>
        <v>Rozšírenie siete CZT – HV prípojka a OST pre VUJE, a.s. Trnava, Horúcovodné rozvody a OST ŽOS Trnava, a.s., a Horúcovodná prípojka a OST Stavmat Stavebniny, s.r.o. </v>
      </c>
      <c r="D42" s="61">
        <f>INDEX(Data!$M:$M,MATCH('zmena cien tepla'!A42,Data!$A:$A,0))</f>
        <v>30</v>
      </c>
      <c r="E42" s="61" t="str">
        <f>INDEX(Data!$J:$J,MATCH('zmena cien tepla'!A42,Data!$A:$A,0))</f>
        <v>2024-2025</v>
      </c>
      <c r="F42" s="63">
        <f>INDEX(Data!$Y:$Y,MATCH('zmena cien tepla'!A42,Data!$A:$A,0))</f>
        <v>0</v>
      </c>
      <c r="G42" s="62">
        <f t="shared" si="95"/>
        <v>0</v>
      </c>
      <c r="H42" s="62">
        <f t="shared" si="95"/>
        <v>0</v>
      </c>
      <c r="I42" s="62">
        <f t="shared" si="95"/>
        <v>0</v>
      </c>
      <c r="J42" s="62">
        <f t="shared" si="95"/>
        <v>0</v>
      </c>
      <c r="K42" s="62">
        <f t="shared" si="95"/>
        <v>0</v>
      </c>
      <c r="L42" s="62">
        <f t="shared" si="95"/>
        <v>0</v>
      </c>
      <c r="M42" s="62">
        <f t="shared" si="95"/>
        <v>0</v>
      </c>
      <c r="N42" s="62">
        <f t="shared" si="95"/>
        <v>0</v>
      </c>
      <c r="O42" s="62">
        <f t="shared" si="95"/>
        <v>0</v>
      </c>
      <c r="P42" s="62">
        <f t="shared" si="95"/>
        <v>0</v>
      </c>
      <c r="Q42" s="62">
        <f t="shared" si="95"/>
        <v>0</v>
      </c>
      <c r="R42" s="62">
        <f t="shared" si="95"/>
        <v>0</v>
      </c>
      <c r="S42" s="62">
        <f t="shared" si="95"/>
        <v>0</v>
      </c>
      <c r="T42" s="62">
        <f t="shared" si="95"/>
        <v>0</v>
      </c>
      <c r="U42" s="62">
        <f t="shared" si="95"/>
        <v>0</v>
      </c>
      <c r="V42" s="62">
        <f t="shared" si="95"/>
        <v>0</v>
      </c>
      <c r="W42" s="62">
        <f t="shared" si="94"/>
        <v>0</v>
      </c>
      <c r="X42" s="62">
        <f t="shared" si="94"/>
        <v>0</v>
      </c>
      <c r="Y42" s="62">
        <f t="shared" si="94"/>
        <v>0</v>
      </c>
      <c r="Z42" s="62">
        <f t="shared" si="94"/>
        <v>0</v>
      </c>
      <c r="AA42" s="62">
        <f t="shared" si="94"/>
        <v>0</v>
      </c>
      <c r="AB42" s="62">
        <f t="shared" si="94"/>
        <v>0</v>
      </c>
      <c r="AC42" s="62">
        <f t="shared" si="94"/>
        <v>0</v>
      </c>
      <c r="AD42" s="62">
        <f t="shared" si="94"/>
        <v>0</v>
      </c>
      <c r="AE42" s="62">
        <f t="shared" si="94"/>
        <v>0</v>
      </c>
      <c r="AF42" s="62">
        <f t="shared" si="94"/>
        <v>0</v>
      </c>
      <c r="AG42" s="62">
        <f t="shared" si="94"/>
        <v>0</v>
      </c>
      <c r="AH42" s="62">
        <f t="shared" si="94"/>
        <v>0</v>
      </c>
      <c r="AI42" s="62">
        <f t="shared" si="94"/>
        <v>0</v>
      </c>
      <c r="AJ42" s="63">
        <f t="shared" si="94"/>
        <v>0</v>
      </c>
      <c r="AK42" s="62">
        <f t="shared" si="96"/>
        <v>0</v>
      </c>
      <c r="AL42" s="62">
        <f>SUM($G42:H42)</f>
        <v>0</v>
      </c>
      <c r="AM42" s="62">
        <f>SUM($G42:I42)</f>
        <v>0</v>
      </c>
      <c r="AN42" s="62">
        <f>SUM($G42:J42)</f>
        <v>0</v>
      </c>
      <c r="AO42" s="62">
        <f>SUM($G42:K42)</f>
        <v>0</v>
      </c>
      <c r="AP42" s="62">
        <f>SUM($G42:L42)</f>
        <v>0</v>
      </c>
      <c r="AQ42" s="62">
        <f>SUM($G42:M42)</f>
        <v>0</v>
      </c>
      <c r="AR42" s="62">
        <f>SUM($G42:N42)</f>
        <v>0</v>
      </c>
      <c r="AS42" s="62">
        <f>SUM($G42:O42)</f>
        <v>0</v>
      </c>
      <c r="AT42" s="62">
        <f>SUM($G42:P42)</f>
        <v>0</v>
      </c>
      <c r="AU42" s="62">
        <f>SUM($G42:Q42)</f>
        <v>0</v>
      </c>
      <c r="AV42" s="62">
        <f>SUM($G42:R42)</f>
        <v>0</v>
      </c>
      <c r="AW42" s="62">
        <f>SUM($G42:S42)</f>
        <v>0</v>
      </c>
      <c r="AX42" s="62">
        <f>SUM($G42:T42)</f>
        <v>0</v>
      </c>
      <c r="AY42" s="62">
        <f>SUM($G42:U42)</f>
        <v>0</v>
      </c>
      <c r="AZ42" s="62">
        <f>SUM($G42:V42)</f>
        <v>0</v>
      </c>
      <c r="BA42" s="62">
        <f>SUM($G42:W42)</f>
        <v>0</v>
      </c>
      <c r="BB42" s="62">
        <f>SUM($G42:X42)</f>
        <v>0</v>
      </c>
      <c r="BC42" s="62">
        <f>SUM($G42:Y42)</f>
        <v>0</v>
      </c>
      <c r="BD42" s="62">
        <f>SUM($G42:Z42)</f>
        <v>0</v>
      </c>
      <c r="BE42" s="62">
        <f>SUM($G42:AA42)</f>
        <v>0</v>
      </c>
      <c r="BF42" s="62">
        <f>SUM($G42:AB42)</f>
        <v>0</v>
      </c>
      <c r="BG42" s="62">
        <f>SUM($G42:AC42)</f>
        <v>0</v>
      </c>
      <c r="BH42" s="62">
        <f>SUM($G42:AD42)</f>
        <v>0</v>
      </c>
      <c r="BI42" s="62">
        <f>SUM($G42:AE42)</f>
        <v>0</v>
      </c>
      <c r="BJ42" s="62">
        <f>SUM($G42:AF42)</f>
        <v>0</v>
      </c>
      <c r="BK42" s="62">
        <f>SUM($G42:AG42)</f>
        <v>0</v>
      </c>
      <c r="BL42" s="62">
        <f>SUM($G42:AH42)</f>
        <v>0</v>
      </c>
      <c r="BM42" s="62">
        <f>SUM($G42:AI42)</f>
        <v>0</v>
      </c>
      <c r="BN42" s="63">
        <f>SUM($G42:AJ42)</f>
        <v>0</v>
      </c>
      <c r="BO42" s="65">
        <f>IF(CU42=0,0,G42/(1+Vychodiská!$C$178)^'zmena cien tepla'!CU42)</f>
        <v>0</v>
      </c>
      <c r="BP42" s="62">
        <f>IF(CV42=0,0,H42/(1+Vychodiská!$C$178)^'zmena cien tepla'!CV42)</f>
        <v>0</v>
      </c>
      <c r="BQ42" s="62">
        <f>IF(CW42=0,0,I42/(1+Vychodiská!$C$178)^'zmena cien tepla'!CW42)</f>
        <v>0</v>
      </c>
      <c r="BR42" s="62">
        <f>IF(CX42=0,0,J42/(1+Vychodiská!$C$178)^'zmena cien tepla'!CX42)</f>
        <v>0</v>
      </c>
      <c r="BS42" s="62">
        <f>IF(CY42=0,0,K42/(1+Vychodiská!$C$178)^'zmena cien tepla'!CY42)</f>
        <v>0</v>
      </c>
      <c r="BT42" s="62">
        <f>IF(CZ42=0,0,L42/(1+Vychodiská!$C$178)^'zmena cien tepla'!CZ42)</f>
        <v>0</v>
      </c>
      <c r="BU42" s="62">
        <f>IF(DA42=0,0,M42/(1+Vychodiská!$C$178)^'zmena cien tepla'!DA42)</f>
        <v>0</v>
      </c>
      <c r="BV42" s="62">
        <f>IF(DB42=0,0,N42/(1+Vychodiská!$C$178)^'zmena cien tepla'!DB42)</f>
        <v>0</v>
      </c>
      <c r="BW42" s="62">
        <f>IF(DC42=0,0,O42/(1+Vychodiská!$C$178)^'zmena cien tepla'!DC42)</f>
        <v>0</v>
      </c>
      <c r="BX42" s="62">
        <f>IF(DD42=0,0,P42/(1+Vychodiská!$C$178)^'zmena cien tepla'!DD42)</f>
        <v>0</v>
      </c>
      <c r="BY42" s="62">
        <f>IF(DE42=0,0,Q42/(1+Vychodiská!$C$178)^'zmena cien tepla'!DE42)</f>
        <v>0</v>
      </c>
      <c r="BZ42" s="62">
        <f>IF(DF42=0,0,R42/(1+Vychodiská!$C$178)^'zmena cien tepla'!DF42)</f>
        <v>0</v>
      </c>
      <c r="CA42" s="62">
        <f>IF(DG42=0,0,S42/(1+Vychodiská!$C$178)^'zmena cien tepla'!DG42)</f>
        <v>0</v>
      </c>
      <c r="CB42" s="62">
        <f>IF(DH42=0,0,T42/(1+Vychodiská!$C$178)^'zmena cien tepla'!DH42)</f>
        <v>0</v>
      </c>
      <c r="CC42" s="62">
        <f>IF(DI42=0,0,U42/(1+Vychodiská!$C$178)^'zmena cien tepla'!DI42)</f>
        <v>0</v>
      </c>
      <c r="CD42" s="62">
        <f>IF(DJ42=0,0,V42/(1+Vychodiská!$C$178)^'zmena cien tepla'!DJ42)</f>
        <v>0</v>
      </c>
      <c r="CE42" s="62">
        <f>IF(DK42=0,0,W42/(1+Vychodiská!$C$178)^'zmena cien tepla'!DK42)</f>
        <v>0</v>
      </c>
      <c r="CF42" s="62">
        <f>IF(DL42=0,0,X42/(1+Vychodiská!$C$178)^'zmena cien tepla'!DL42)</f>
        <v>0</v>
      </c>
      <c r="CG42" s="62">
        <f>IF(DM42=0,0,Y42/(1+Vychodiská!$C$178)^'zmena cien tepla'!DM42)</f>
        <v>0</v>
      </c>
      <c r="CH42" s="62">
        <f>IF(DN42=0,0,Z42/(1+Vychodiská!$C$178)^'zmena cien tepla'!DN42)</f>
        <v>0</v>
      </c>
      <c r="CI42" s="62">
        <f>IF(DO42=0,0,AA42/(1+Vychodiská!$C$178)^'zmena cien tepla'!DO42)</f>
        <v>0</v>
      </c>
      <c r="CJ42" s="62">
        <f>IF(DP42=0,0,AB42/(1+Vychodiská!$C$178)^'zmena cien tepla'!DP42)</f>
        <v>0</v>
      </c>
      <c r="CK42" s="62">
        <f>IF(DQ42=0,0,AC42/(1+Vychodiská!$C$178)^'zmena cien tepla'!DQ42)</f>
        <v>0</v>
      </c>
      <c r="CL42" s="62">
        <f>IF(DR42=0,0,AD42/(1+Vychodiská!$C$178)^'zmena cien tepla'!DR42)</f>
        <v>0</v>
      </c>
      <c r="CM42" s="62">
        <f>IF(DS42=0,0,AE42/(1+Vychodiská!$C$178)^'zmena cien tepla'!DS42)</f>
        <v>0</v>
      </c>
      <c r="CN42" s="62">
        <f>IF(DT42=0,0,AF42/(1+Vychodiská!$C$178)^'zmena cien tepla'!DT42)</f>
        <v>0</v>
      </c>
      <c r="CO42" s="62">
        <f>IF(DU42=0,0,AG42/(1+Vychodiská!$C$178)^'zmena cien tepla'!DU42)</f>
        <v>0</v>
      </c>
      <c r="CP42" s="62">
        <f>IF(DV42=0,0,AH42/(1+Vychodiská!$C$178)^'zmena cien tepla'!DV42)</f>
        <v>0</v>
      </c>
      <c r="CQ42" s="62">
        <f>IF(DW42=0,0,AI42/(1+Vychodiská!$C$178)^'zmena cien tepla'!DW42)</f>
        <v>0</v>
      </c>
      <c r="CR42" s="63">
        <f>IF(DX42=0,0,AJ42/(1+Vychodiská!$C$178)^'zmena cien tepla'!DX42)</f>
        <v>0</v>
      </c>
      <c r="CS42" s="66">
        <f t="shared" si="97"/>
        <v>0</v>
      </c>
      <c r="CU42" s="67">
        <f t="shared" si="98"/>
        <v>3</v>
      </c>
      <c r="CV42" s="67">
        <f t="shared" si="99"/>
        <v>4</v>
      </c>
      <c r="CW42" s="67">
        <f t="shared" si="100"/>
        <v>5</v>
      </c>
      <c r="CX42" s="67">
        <f t="shared" si="101"/>
        <v>6</v>
      </c>
      <c r="CY42" s="67">
        <f t="shared" si="102"/>
        <v>7</v>
      </c>
      <c r="CZ42" s="67">
        <f t="shared" si="103"/>
        <v>8</v>
      </c>
      <c r="DA42" s="67">
        <f t="shared" si="104"/>
        <v>9</v>
      </c>
      <c r="DB42" s="67">
        <f t="shared" si="105"/>
        <v>10</v>
      </c>
      <c r="DC42" s="67">
        <f t="shared" si="106"/>
        <v>11</v>
      </c>
      <c r="DD42" s="67">
        <f t="shared" si="107"/>
        <v>12</v>
      </c>
      <c r="DE42" s="67">
        <f t="shared" si="108"/>
        <v>13</v>
      </c>
      <c r="DF42" s="67">
        <f t="shared" si="109"/>
        <v>14</v>
      </c>
      <c r="DG42" s="67">
        <f t="shared" si="110"/>
        <v>15</v>
      </c>
      <c r="DH42" s="67">
        <f t="shared" si="111"/>
        <v>16</v>
      </c>
      <c r="DI42" s="67">
        <f t="shared" si="112"/>
        <v>17</v>
      </c>
      <c r="DJ42" s="67">
        <f t="shared" si="113"/>
        <v>18</v>
      </c>
      <c r="DK42" s="67">
        <f t="shared" si="114"/>
        <v>19</v>
      </c>
      <c r="DL42" s="67">
        <f t="shared" si="115"/>
        <v>20</v>
      </c>
      <c r="DM42" s="67">
        <f t="shared" si="116"/>
        <v>21</v>
      </c>
      <c r="DN42" s="67">
        <f t="shared" si="117"/>
        <v>22</v>
      </c>
      <c r="DO42" s="67">
        <f t="shared" si="118"/>
        <v>23</v>
      </c>
      <c r="DP42" s="67">
        <f t="shared" si="119"/>
        <v>24</v>
      </c>
      <c r="DQ42" s="67">
        <f t="shared" si="120"/>
        <v>25</v>
      </c>
      <c r="DR42" s="67">
        <f t="shared" si="121"/>
        <v>26</v>
      </c>
      <c r="DS42" s="67">
        <f t="shared" si="122"/>
        <v>27</v>
      </c>
      <c r="DT42" s="67">
        <f t="shared" si="123"/>
        <v>28</v>
      </c>
      <c r="DU42" s="67">
        <f t="shared" si="124"/>
        <v>29</v>
      </c>
      <c r="DV42" s="67">
        <f t="shared" si="125"/>
        <v>30</v>
      </c>
      <c r="DW42" s="67">
        <f t="shared" si="126"/>
        <v>31</v>
      </c>
      <c r="DX42" s="68">
        <f t="shared" si="127"/>
        <v>32</v>
      </c>
    </row>
    <row r="43" spans="1:128" customFormat="1" ht="14.5" x14ac:dyDescent="0.35"/>
    <row r="44" spans="1:128" customFormat="1" ht="14.5" x14ac:dyDescent="0.35"/>
  </sheetData>
  <mergeCells count="3">
    <mergeCell ref="G1:AJ1"/>
    <mergeCell ref="AK1:BN1"/>
    <mergeCell ref="BO1:CR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44"/>
  <sheetViews>
    <sheetView topLeftCell="A40" zoomScale="70" zoomScaleNormal="70" workbookViewId="0">
      <selection activeCell="A43" sqref="A43:XFD44"/>
    </sheetView>
  </sheetViews>
  <sheetFormatPr defaultColWidth="8.81640625" defaultRowHeight="16.5" x14ac:dyDescent="0.45"/>
  <cols>
    <col min="1" max="1" width="8.81640625" style="70" bestFit="1" customWidth="1"/>
    <col min="2" max="2" width="27.81640625" style="70" bestFit="1" customWidth="1"/>
    <col min="3" max="3" width="27.81640625" style="70" customWidth="1"/>
    <col min="4" max="8" width="24.54296875" style="70" customWidth="1"/>
    <col min="9" max="38" width="11" style="70" customWidth="1"/>
    <col min="39" max="39" width="10.453125" style="70" bestFit="1" customWidth="1"/>
    <col min="40" max="45" width="11" style="70" bestFit="1" customWidth="1"/>
    <col min="46" max="47" width="10.54296875" style="70" bestFit="1" customWidth="1"/>
    <col min="48" max="48" width="11.54296875" style="70" bestFit="1" customWidth="1"/>
    <col min="49" max="49" width="11.1796875" style="70" bestFit="1" customWidth="1"/>
    <col min="50" max="53" width="11.54296875" style="70" bestFit="1" customWidth="1"/>
    <col min="54" max="57" width="11.81640625" style="70" bestFit="1" customWidth="1"/>
    <col min="58" max="58" width="12.1796875" style="70" bestFit="1" customWidth="1"/>
    <col min="59" max="59" width="11.81640625" style="70" bestFit="1" customWidth="1"/>
    <col min="60" max="67" width="12.1796875" style="70" bestFit="1" customWidth="1"/>
    <col min="68" max="68" width="11.1796875" style="70" customWidth="1"/>
    <col min="69" max="69" width="9.81640625" style="70" bestFit="1" customWidth="1"/>
    <col min="70" max="75" width="9.54296875" style="70" bestFit="1" customWidth="1"/>
    <col min="76" max="77" width="9.81640625" style="70" bestFit="1" customWidth="1"/>
    <col min="78" max="78" width="9.54296875" style="70" bestFit="1" customWidth="1"/>
    <col min="79" max="80" width="9.81640625" style="70" bestFit="1" customWidth="1"/>
    <col min="81" max="81" width="9.54296875" style="70" bestFit="1" customWidth="1"/>
    <col min="82" max="84" width="9.81640625" style="70" bestFit="1" customWidth="1"/>
    <col min="85" max="85" width="9.54296875" style="70" bestFit="1" customWidth="1"/>
    <col min="86" max="88" width="9.81640625" style="70" bestFit="1" customWidth="1"/>
    <col min="89" max="91" width="9.54296875" style="70" bestFit="1" customWidth="1"/>
    <col min="92" max="92" width="9.453125" style="70" bestFit="1" customWidth="1"/>
    <col min="93" max="93" width="9.54296875" style="70" bestFit="1" customWidth="1"/>
    <col min="94" max="94" width="9.81640625" style="70" bestFit="1" customWidth="1"/>
    <col min="95" max="96" width="9.54296875" style="70" bestFit="1" customWidth="1"/>
    <col min="97" max="97" width="9.81640625" style="70" bestFit="1" customWidth="1"/>
    <col min="98" max="98" width="7.453125" style="70" customWidth="1"/>
    <col min="99" max="99" width="11.1796875" style="70" bestFit="1" customWidth="1"/>
    <col min="100" max="100" width="8.81640625" style="70"/>
    <col min="101" max="101" width="11.81640625" style="70" bestFit="1" customWidth="1"/>
    <col min="102" max="130" width="8.81640625" style="70" bestFit="1" customWidth="1"/>
    <col min="131" max="16384" width="8.81640625" style="70"/>
  </cols>
  <sheetData>
    <row r="1" spans="1:130" s="45" customFormat="1" x14ac:dyDescent="0.45">
      <c r="F1" s="46"/>
      <c r="I1" s="497" t="s">
        <v>400</v>
      </c>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c r="AI1" s="491"/>
      <c r="AJ1" s="491"/>
      <c r="AK1" s="491"/>
      <c r="AL1" s="492"/>
      <c r="AM1" s="498" t="s">
        <v>401</v>
      </c>
      <c r="AN1" s="493"/>
      <c r="AO1" s="493"/>
      <c r="AP1" s="493"/>
      <c r="AQ1" s="493"/>
      <c r="AR1" s="493"/>
      <c r="AS1" s="493"/>
      <c r="AT1" s="493"/>
      <c r="AU1" s="493"/>
      <c r="AV1" s="493"/>
      <c r="AW1" s="493"/>
      <c r="AX1" s="493"/>
      <c r="AY1" s="493"/>
      <c r="AZ1" s="493"/>
      <c r="BA1" s="493"/>
      <c r="BB1" s="493"/>
      <c r="BC1" s="493"/>
      <c r="BD1" s="493"/>
      <c r="BE1" s="493"/>
      <c r="BF1" s="493"/>
      <c r="BG1" s="493"/>
      <c r="BH1" s="493"/>
      <c r="BI1" s="493"/>
      <c r="BJ1" s="493"/>
      <c r="BK1" s="493"/>
      <c r="BL1" s="493"/>
      <c r="BM1" s="493"/>
      <c r="BN1" s="493"/>
      <c r="BO1" s="493"/>
      <c r="BP1" s="499"/>
      <c r="BQ1" s="494" t="s">
        <v>226</v>
      </c>
      <c r="BR1" s="495"/>
      <c r="BS1" s="495"/>
      <c r="BT1" s="495"/>
      <c r="BU1" s="495"/>
      <c r="BV1" s="495"/>
      <c r="BW1" s="495"/>
      <c r="BX1" s="495"/>
      <c r="BY1" s="495"/>
      <c r="BZ1" s="495"/>
      <c r="CA1" s="495"/>
      <c r="CB1" s="495"/>
      <c r="CC1" s="495"/>
      <c r="CD1" s="495"/>
      <c r="CE1" s="495"/>
      <c r="CF1" s="495"/>
      <c r="CG1" s="495"/>
      <c r="CH1" s="495"/>
      <c r="CI1" s="495"/>
      <c r="CJ1" s="495"/>
      <c r="CK1" s="495"/>
      <c r="CL1" s="495"/>
      <c r="CM1" s="495"/>
      <c r="CN1" s="495"/>
      <c r="CO1" s="495"/>
      <c r="CP1" s="495"/>
      <c r="CQ1" s="495"/>
      <c r="CR1" s="495"/>
      <c r="CS1" s="495"/>
      <c r="CT1" s="496"/>
      <c r="CU1" s="47" t="s">
        <v>226</v>
      </c>
      <c r="CV1" s="48"/>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row>
    <row r="2" spans="1:130" s="45" customFormat="1" ht="49.5" x14ac:dyDescent="0.45">
      <c r="A2" s="50" t="s">
        <v>9</v>
      </c>
      <c r="B2" s="50" t="s">
        <v>10</v>
      </c>
      <c r="C2" s="50" t="s">
        <v>12</v>
      </c>
      <c r="D2" s="50" t="s">
        <v>21</v>
      </c>
      <c r="E2" s="50" t="s">
        <v>17</v>
      </c>
      <c r="F2" s="51" t="str">
        <f>Data!AA2</f>
        <v xml:space="preserve">Zmena nákladov na opravy, odstávky a pod (EUR/rok) </v>
      </c>
      <c r="G2" s="51" t="str">
        <f>Data!AC2</f>
        <v>Zmena výrobných nákladov po realizácii projektu (EUR/rok)</v>
      </c>
      <c r="H2" s="52" t="str">
        <f>Data!AD2</f>
        <v>Iné predpokladané dopady na cash-flow (EUR/rok)</v>
      </c>
      <c r="I2" s="53">
        <v>1</v>
      </c>
      <c r="J2" s="53">
        <v>2</v>
      </c>
      <c r="K2" s="53">
        <v>3</v>
      </c>
      <c r="L2" s="53">
        <v>4</v>
      </c>
      <c r="M2" s="53">
        <v>5</v>
      </c>
      <c r="N2" s="53">
        <v>6</v>
      </c>
      <c r="O2" s="53">
        <v>7</v>
      </c>
      <c r="P2" s="53">
        <v>8</v>
      </c>
      <c r="Q2" s="53">
        <v>9</v>
      </c>
      <c r="R2" s="53">
        <v>10</v>
      </c>
      <c r="S2" s="53">
        <v>11</v>
      </c>
      <c r="T2" s="53">
        <v>12</v>
      </c>
      <c r="U2" s="53">
        <v>13</v>
      </c>
      <c r="V2" s="53">
        <v>14</v>
      </c>
      <c r="W2" s="53">
        <v>15</v>
      </c>
      <c r="X2" s="53">
        <v>16</v>
      </c>
      <c r="Y2" s="53">
        <v>17</v>
      </c>
      <c r="Z2" s="53">
        <v>18</v>
      </c>
      <c r="AA2" s="53">
        <v>19</v>
      </c>
      <c r="AB2" s="53">
        <v>20</v>
      </c>
      <c r="AC2" s="53">
        <v>21</v>
      </c>
      <c r="AD2" s="53">
        <v>22</v>
      </c>
      <c r="AE2" s="53">
        <v>23</v>
      </c>
      <c r="AF2" s="53">
        <v>24</v>
      </c>
      <c r="AG2" s="53">
        <v>25</v>
      </c>
      <c r="AH2" s="53">
        <v>26</v>
      </c>
      <c r="AI2" s="53">
        <v>27</v>
      </c>
      <c r="AJ2" s="53">
        <v>28</v>
      </c>
      <c r="AK2" s="53">
        <v>29</v>
      </c>
      <c r="AL2" s="54">
        <v>30</v>
      </c>
      <c r="AM2" s="53">
        <v>1</v>
      </c>
      <c r="AN2" s="53">
        <v>2</v>
      </c>
      <c r="AO2" s="53">
        <v>3</v>
      </c>
      <c r="AP2" s="53">
        <v>4</v>
      </c>
      <c r="AQ2" s="53">
        <v>5</v>
      </c>
      <c r="AR2" s="53">
        <v>6</v>
      </c>
      <c r="AS2" s="53">
        <v>7</v>
      </c>
      <c r="AT2" s="53">
        <v>8</v>
      </c>
      <c r="AU2" s="53">
        <v>9</v>
      </c>
      <c r="AV2" s="53">
        <v>10</v>
      </c>
      <c r="AW2" s="53">
        <v>11</v>
      </c>
      <c r="AX2" s="53">
        <v>12</v>
      </c>
      <c r="AY2" s="53">
        <v>13</v>
      </c>
      <c r="AZ2" s="53">
        <v>14</v>
      </c>
      <c r="BA2" s="53">
        <v>15</v>
      </c>
      <c r="BB2" s="53">
        <v>16</v>
      </c>
      <c r="BC2" s="53">
        <v>17</v>
      </c>
      <c r="BD2" s="53">
        <v>18</v>
      </c>
      <c r="BE2" s="53">
        <v>19</v>
      </c>
      <c r="BF2" s="53">
        <v>20</v>
      </c>
      <c r="BG2" s="53">
        <v>21</v>
      </c>
      <c r="BH2" s="53">
        <v>22</v>
      </c>
      <c r="BI2" s="53">
        <v>23</v>
      </c>
      <c r="BJ2" s="53">
        <v>24</v>
      </c>
      <c r="BK2" s="53">
        <v>25</v>
      </c>
      <c r="BL2" s="53">
        <v>26</v>
      </c>
      <c r="BM2" s="53">
        <v>27</v>
      </c>
      <c r="BN2" s="53">
        <v>28</v>
      </c>
      <c r="BO2" s="53">
        <v>29</v>
      </c>
      <c r="BP2" s="54">
        <v>30</v>
      </c>
      <c r="BQ2" s="55">
        <v>1</v>
      </c>
      <c r="BR2" s="56">
        <v>2</v>
      </c>
      <c r="BS2" s="56">
        <v>3</v>
      </c>
      <c r="BT2" s="56">
        <v>4</v>
      </c>
      <c r="BU2" s="56">
        <v>5</v>
      </c>
      <c r="BV2" s="56">
        <v>6</v>
      </c>
      <c r="BW2" s="56">
        <v>7</v>
      </c>
      <c r="BX2" s="56">
        <v>8</v>
      </c>
      <c r="BY2" s="56">
        <v>9</v>
      </c>
      <c r="BZ2" s="56">
        <v>10</v>
      </c>
      <c r="CA2" s="56">
        <v>11</v>
      </c>
      <c r="CB2" s="56">
        <v>12</v>
      </c>
      <c r="CC2" s="56">
        <v>13</v>
      </c>
      <c r="CD2" s="56">
        <v>14</v>
      </c>
      <c r="CE2" s="56">
        <v>15</v>
      </c>
      <c r="CF2" s="56">
        <v>16</v>
      </c>
      <c r="CG2" s="56">
        <v>17</v>
      </c>
      <c r="CH2" s="56">
        <v>18</v>
      </c>
      <c r="CI2" s="56">
        <v>19</v>
      </c>
      <c r="CJ2" s="56">
        <v>20</v>
      </c>
      <c r="CK2" s="56">
        <v>21</v>
      </c>
      <c r="CL2" s="56">
        <v>22</v>
      </c>
      <c r="CM2" s="56">
        <v>23</v>
      </c>
      <c r="CN2" s="56">
        <v>24</v>
      </c>
      <c r="CO2" s="56">
        <v>25</v>
      </c>
      <c r="CP2" s="56">
        <v>26</v>
      </c>
      <c r="CQ2" s="56">
        <v>27</v>
      </c>
      <c r="CR2" s="56">
        <v>28</v>
      </c>
      <c r="CS2" s="56">
        <v>29</v>
      </c>
      <c r="CT2" s="57">
        <v>30</v>
      </c>
      <c r="CU2" s="58" t="s">
        <v>402</v>
      </c>
      <c r="CV2" s="56"/>
      <c r="CW2" s="56">
        <v>1</v>
      </c>
      <c r="CX2" s="56">
        <v>2</v>
      </c>
      <c r="CY2" s="56">
        <v>3</v>
      </c>
      <c r="CZ2" s="56">
        <v>4</v>
      </c>
      <c r="DA2" s="56">
        <v>5</v>
      </c>
      <c r="DB2" s="56">
        <v>6</v>
      </c>
      <c r="DC2" s="56">
        <v>7</v>
      </c>
      <c r="DD2" s="56">
        <v>8</v>
      </c>
      <c r="DE2" s="56">
        <v>9</v>
      </c>
      <c r="DF2" s="56">
        <v>10</v>
      </c>
      <c r="DG2" s="56">
        <v>11</v>
      </c>
      <c r="DH2" s="56">
        <v>12</v>
      </c>
      <c r="DI2" s="56">
        <v>13</v>
      </c>
      <c r="DJ2" s="56">
        <v>14</v>
      </c>
      <c r="DK2" s="56">
        <v>15</v>
      </c>
      <c r="DL2" s="56">
        <v>16</v>
      </c>
      <c r="DM2" s="56">
        <v>17</v>
      </c>
      <c r="DN2" s="56">
        <v>18</v>
      </c>
      <c r="DO2" s="56">
        <v>19</v>
      </c>
      <c r="DP2" s="56">
        <v>20</v>
      </c>
      <c r="DQ2" s="56">
        <v>21</v>
      </c>
      <c r="DR2" s="56">
        <v>22</v>
      </c>
      <c r="DS2" s="56">
        <v>23</v>
      </c>
      <c r="DT2" s="56">
        <v>24</v>
      </c>
      <c r="DU2" s="56">
        <v>25</v>
      </c>
      <c r="DV2" s="56">
        <v>26</v>
      </c>
      <c r="DW2" s="56">
        <v>27</v>
      </c>
      <c r="DX2" s="56">
        <v>28</v>
      </c>
      <c r="DY2" s="56">
        <v>29</v>
      </c>
      <c r="DZ2" s="57">
        <v>30</v>
      </c>
    </row>
    <row r="3" spans="1:130" s="69" customFormat="1" ht="31" customHeight="1" x14ac:dyDescent="0.35">
      <c r="A3" s="59">
        <f>Investície!A3</f>
        <v>1</v>
      </c>
      <c r="B3" s="60" t="str">
        <f>Investície!B3</f>
        <v xml:space="preserve">MHTH, a.s. - závod Bratislava </v>
      </c>
      <c r="C3" s="60" t="str">
        <f>Investície!C3</f>
        <v>Zokruhovanie Staré mesto II. etapa</v>
      </c>
      <c r="D3" s="61">
        <f>INDEX(Data!$M:$M,MATCH('výrobné a prevádzkové n'!A3,Data!$A:$A,0))</f>
        <v>30</v>
      </c>
      <c r="E3" s="61" t="str">
        <f>INDEX(Data!$J:$J,MATCH('výrobné a prevádzkové n'!A3,Data!$A:$A,0))</f>
        <v>2026-2029</v>
      </c>
      <c r="F3" s="62">
        <f>INDEX(Data!$AA:$AA,MATCH('výrobné a prevádzkové n'!A3,Data!$A:$A,0))</f>
        <v>12000</v>
      </c>
      <c r="G3" s="62">
        <f>INDEX(Data!$AC:$AC,MATCH('výrobné a prevádzkové n'!A3,Data!$A:$A,0))</f>
        <v>-20000</v>
      </c>
      <c r="H3" s="63">
        <f>INDEX(Data!$AD:$AD,MATCH('výrobné a prevádzkové n'!A3,Data!$A:$A,0))</f>
        <v>0</v>
      </c>
      <c r="I3" s="62">
        <f>($F3+$G3-$H3)*-1</f>
        <v>8000</v>
      </c>
      <c r="J3" s="62">
        <f t="shared" ref="J3:AL12" si="0">($F3+$G3-$H3)*-1</f>
        <v>8000</v>
      </c>
      <c r="K3" s="62">
        <f t="shared" si="0"/>
        <v>8000</v>
      </c>
      <c r="L3" s="62">
        <f t="shared" si="0"/>
        <v>8000</v>
      </c>
      <c r="M3" s="62">
        <f t="shared" si="0"/>
        <v>8000</v>
      </c>
      <c r="N3" s="62">
        <f t="shared" si="0"/>
        <v>8000</v>
      </c>
      <c r="O3" s="62">
        <f t="shared" si="0"/>
        <v>8000</v>
      </c>
      <c r="P3" s="62">
        <f t="shared" si="0"/>
        <v>8000</v>
      </c>
      <c r="Q3" s="62">
        <f t="shared" si="0"/>
        <v>8000</v>
      </c>
      <c r="R3" s="62">
        <f t="shared" si="0"/>
        <v>8000</v>
      </c>
      <c r="S3" s="62">
        <f t="shared" si="0"/>
        <v>8000</v>
      </c>
      <c r="T3" s="62">
        <f t="shared" si="0"/>
        <v>8000</v>
      </c>
      <c r="U3" s="62">
        <f t="shared" si="0"/>
        <v>8000</v>
      </c>
      <c r="V3" s="62">
        <f t="shared" si="0"/>
        <v>8000</v>
      </c>
      <c r="W3" s="62">
        <f t="shared" si="0"/>
        <v>8000</v>
      </c>
      <c r="X3" s="62">
        <f t="shared" si="0"/>
        <v>8000</v>
      </c>
      <c r="Y3" s="62">
        <f t="shared" si="0"/>
        <v>8000</v>
      </c>
      <c r="Z3" s="62">
        <f t="shared" si="0"/>
        <v>8000</v>
      </c>
      <c r="AA3" s="62">
        <f t="shared" si="0"/>
        <v>8000</v>
      </c>
      <c r="AB3" s="62">
        <f t="shared" si="0"/>
        <v>8000</v>
      </c>
      <c r="AC3" s="62">
        <f t="shared" si="0"/>
        <v>8000</v>
      </c>
      <c r="AD3" s="62">
        <f t="shared" si="0"/>
        <v>8000</v>
      </c>
      <c r="AE3" s="62">
        <f t="shared" si="0"/>
        <v>8000</v>
      </c>
      <c r="AF3" s="62">
        <f t="shared" si="0"/>
        <v>8000</v>
      </c>
      <c r="AG3" s="62">
        <f t="shared" si="0"/>
        <v>8000</v>
      </c>
      <c r="AH3" s="62">
        <f t="shared" si="0"/>
        <v>8000</v>
      </c>
      <c r="AI3" s="62">
        <f t="shared" si="0"/>
        <v>8000</v>
      </c>
      <c r="AJ3" s="62">
        <f t="shared" si="0"/>
        <v>8000</v>
      </c>
      <c r="AK3" s="62">
        <f t="shared" si="0"/>
        <v>8000</v>
      </c>
      <c r="AL3" s="62">
        <f t="shared" si="0"/>
        <v>8000</v>
      </c>
      <c r="AM3" s="62">
        <f>I3</f>
        <v>8000</v>
      </c>
      <c r="AN3" s="62">
        <f>SUM($I3:J3)</f>
        <v>16000</v>
      </c>
      <c r="AO3" s="62">
        <f>SUM($I3:K3)</f>
        <v>24000</v>
      </c>
      <c r="AP3" s="62">
        <f>SUM($I3:L3)</f>
        <v>32000</v>
      </c>
      <c r="AQ3" s="62">
        <f>SUM($I3:M3)</f>
        <v>40000</v>
      </c>
      <c r="AR3" s="62">
        <f>SUM($I3:N3)</f>
        <v>48000</v>
      </c>
      <c r="AS3" s="62">
        <f>SUM($I3:O3)</f>
        <v>56000</v>
      </c>
      <c r="AT3" s="62">
        <f>SUM($I3:P3)</f>
        <v>64000</v>
      </c>
      <c r="AU3" s="62">
        <f>SUM($I3:Q3)</f>
        <v>72000</v>
      </c>
      <c r="AV3" s="62">
        <f>SUM($I3:R3)</f>
        <v>80000</v>
      </c>
      <c r="AW3" s="62">
        <f>SUM($I3:S3)</f>
        <v>88000</v>
      </c>
      <c r="AX3" s="62">
        <f>SUM($I3:T3)</f>
        <v>96000</v>
      </c>
      <c r="AY3" s="62">
        <f>SUM($I3:U3)</f>
        <v>104000</v>
      </c>
      <c r="AZ3" s="62">
        <f>SUM($I3:V3)</f>
        <v>112000</v>
      </c>
      <c r="BA3" s="62">
        <f>SUM($I3:W3)</f>
        <v>120000</v>
      </c>
      <c r="BB3" s="62">
        <f>SUM($I3:X3)</f>
        <v>128000</v>
      </c>
      <c r="BC3" s="62">
        <f>SUM($I3:Y3)</f>
        <v>136000</v>
      </c>
      <c r="BD3" s="62">
        <f>SUM($I3:Z3)</f>
        <v>144000</v>
      </c>
      <c r="BE3" s="62">
        <f>SUM($I3:AA3)</f>
        <v>152000</v>
      </c>
      <c r="BF3" s="62">
        <f>SUM($I3:AB3)</f>
        <v>160000</v>
      </c>
      <c r="BG3" s="62">
        <f>SUM($I3:AC3)</f>
        <v>168000</v>
      </c>
      <c r="BH3" s="62">
        <f>SUM($I3:AD3)</f>
        <v>176000</v>
      </c>
      <c r="BI3" s="62">
        <f>SUM($I3:AE3)</f>
        <v>184000</v>
      </c>
      <c r="BJ3" s="62">
        <f>SUM($I3:AF3)</f>
        <v>192000</v>
      </c>
      <c r="BK3" s="62">
        <f>SUM($I3:AG3)</f>
        <v>200000</v>
      </c>
      <c r="BL3" s="62">
        <f>SUM($I3:AH3)</f>
        <v>208000</v>
      </c>
      <c r="BM3" s="62">
        <f>SUM($I3:AI3)</f>
        <v>216000</v>
      </c>
      <c r="BN3" s="62">
        <f>SUM($I3:AJ3)</f>
        <v>224000</v>
      </c>
      <c r="BO3" s="62">
        <f>SUM($I3:AK3)</f>
        <v>232000</v>
      </c>
      <c r="BP3" s="64">
        <f>SUM($I3:AL3)</f>
        <v>240000</v>
      </c>
      <c r="BQ3" s="65">
        <f>IF(CW3=0,0,I3/((1+Vychodiská!$C$177)^'výrobné a prevádzkové n'!CW3))</f>
        <v>6575.4168540748124</v>
      </c>
      <c r="BR3" s="62">
        <f>IF(CX3=0,0,J3/((1+Vychodiská!$C$177)^'výrobné a prevádzkové n'!CX3))</f>
        <v>6322.5162058411661</v>
      </c>
      <c r="BS3" s="62">
        <f>IF(CY3=0,0,K3/((1+Vychodiská!$C$177)^'výrobné a prevádzkové n'!CY3))</f>
        <v>6079.3425056165061</v>
      </c>
      <c r="BT3" s="62">
        <f>IF(CZ3=0,0,L3/((1+Vychodiská!$C$177)^'výrobné a prevádzkové n'!CZ3))</f>
        <v>5845.5216400158706</v>
      </c>
      <c r="BU3" s="62">
        <f>IF(DA3=0,0,M3/((1+Vychodiská!$C$177)^'výrobné a prevádzkové n'!DA3))</f>
        <v>5620.6938846306439</v>
      </c>
      <c r="BV3" s="62">
        <f>IF(DB3=0,0,N3/((1+Vychodiská!$C$177)^'výrobné a prevádzkové n'!DB3))</f>
        <v>5404.5133506063885</v>
      </c>
      <c r="BW3" s="62">
        <f>IF(DC3=0,0,O3/((1+Vychodiská!$C$177)^'výrobné a prevádzkové n'!DC3))</f>
        <v>5196.6474525061431</v>
      </c>
      <c r="BX3" s="62">
        <f>IF(DD3=0,0,P3/((1+Vychodiská!$C$177)^'výrobné a prevádzkové n'!DD3))</f>
        <v>4996.7763966405209</v>
      </c>
      <c r="BY3" s="62">
        <f>IF(DE3=0,0,Q3/((1+Vychodiská!$C$177)^'výrobné a prevádzkové n'!DE3))</f>
        <v>4804.5926890774244</v>
      </c>
      <c r="BZ3" s="62">
        <f>IF(DF3=0,0,R3/((1+Vychodiská!$C$177)^'výrobné a prevádzkové n'!DF3))</f>
        <v>4619.8006625744465</v>
      </c>
      <c r="CA3" s="62">
        <f>IF(DG3=0,0,S3/((1+Vychodiská!$C$177)^'výrobné a prevádzkové n'!DG3))</f>
        <v>4442.1160217061988</v>
      </c>
      <c r="CB3" s="62">
        <f>IF(DH3=0,0,T3/((1+Vychodiská!$C$177)^'výrobné a prevádzkové n'!DH3))</f>
        <v>4271.2654054867289</v>
      </c>
      <c r="CC3" s="62">
        <f>IF(DI3=0,0,U3/((1+Vychodiská!$C$177)^'výrobné a prevádzkové n'!DI3))</f>
        <v>4106.9859668141617</v>
      </c>
      <c r="CD3" s="62">
        <f>IF(DJ3=0,0,V3/((1+Vychodiská!$C$177)^'výrobné a prevádzkové n'!DJ3))</f>
        <v>3949.0249680905399</v>
      </c>
      <c r="CE3" s="62">
        <f>IF(DK3=0,0,W3/((1+Vychodiská!$C$177)^'výrobné a prevádzkové n'!DK3))</f>
        <v>3797.1393923947498</v>
      </c>
      <c r="CF3" s="62">
        <f>IF(DL3=0,0,X3/((1+Vychodiská!$C$177)^'výrobné a prevádzkové n'!DL3))</f>
        <v>3651.0955696103365</v>
      </c>
      <c r="CG3" s="62">
        <f>IF(DM3=0,0,Y3/((1+Vychodiská!$C$177)^'výrobné a prevádzkové n'!DM3))</f>
        <v>3510.668816933015</v>
      </c>
      <c r="CH3" s="62">
        <f>IF(DN3=0,0,Z3/((1+Vychodiská!$C$177)^'výrobné a prevádzkové n'!DN3))</f>
        <v>3375.6430932048224</v>
      </c>
      <c r="CI3" s="62">
        <f>IF(DO3=0,0,AA3/((1+Vychodiská!$C$177)^'výrobné a prevádzkové n'!DO3))</f>
        <v>3245.8106665430987</v>
      </c>
      <c r="CJ3" s="62">
        <f>IF(DP3=0,0,AB3/((1+Vychodiská!$C$177)^'výrobné a prevádzkové n'!DP3))</f>
        <v>3120.9717947529793</v>
      </c>
      <c r="CK3" s="62">
        <f>IF(DQ3=0,0,AC3/((1+Vychodiská!$C$177)^'výrobné a prevádzkové n'!DQ3))</f>
        <v>3000.9344180317103</v>
      </c>
      <c r="CL3" s="62">
        <f>IF(DR3=0,0,AD3/((1+Vychodiská!$C$177)^'výrobné a prevádzkové n'!DR3))</f>
        <v>2885.5138634920295</v>
      </c>
      <c r="CM3" s="62">
        <f>IF(DS3=0,0,AE3/((1+Vychodiská!$C$177)^'výrobné a prevádzkové n'!DS3))</f>
        <v>2774.5325610500281</v>
      </c>
      <c r="CN3" s="62">
        <f>IF(DT3=0,0,AF3/((1+Vychodiská!$C$177)^'výrobné a prevádzkové n'!DT3))</f>
        <v>2667.8197702404109</v>
      </c>
      <c r="CO3" s="62">
        <f>IF(DU3=0,0,AG3/((1+Vychodiská!$C$177)^'výrobné a prevádzkové n'!DU3))</f>
        <v>2565.2113175388567</v>
      </c>
      <c r="CP3" s="62">
        <f>IF(DV3=0,0,AH3/((1+Vychodiská!$C$177)^'výrobné a prevádzkové n'!DV3))</f>
        <v>2466.5493437873624</v>
      </c>
      <c r="CQ3" s="62">
        <f>IF(DW3=0,0,AI3/((1+Vychodiská!$C$177)^'výrobné a prevádzkové n'!DW3))</f>
        <v>2371.6820613340024</v>
      </c>
      <c r="CR3" s="62">
        <f>IF(DX3=0,0,AJ3/((1+Vychodiská!$C$177)^'výrobné a prevádzkové n'!DX3))</f>
        <v>2280.4635205134637</v>
      </c>
      <c r="CS3" s="62">
        <f>IF(DY3=0,0,AK3/((1+Vychodiská!$C$177)^'výrobné a prevádzkové n'!DY3))</f>
        <v>2192.7533851090998</v>
      </c>
      <c r="CT3" s="63">
        <f>IF(DZ3=0,0,AL3/((1+Vychodiská!$C$177)^'výrobné a prevádzkové n'!DZ3))</f>
        <v>2108.4167164510573</v>
      </c>
      <c r="CU3" s="66">
        <f>SUM(BQ3:CT3)</f>
        <v>118250.42029466858</v>
      </c>
      <c r="CV3" s="62"/>
      <c r="CW3" s="67">
        <f t="shared" ref="CW3:CW24" si="1">(VALUE(RIGHT(E3,4))-VALUE(LEFT(E3,4)))+2</f>
        <v>5</v>
      </c>
      <c r="CX3" s="67">
        <f>IF(CW3=0,0,IF(CX$2&gt;$D3,0,CW3+1))</f>
        <v>6</v>
      </c>
      <c r="CY3" s="67">
        <f t="shared" ref="CY3:DZ3" si="2">IF(CX3=0,0,IF(CY$2&gt;$D3,0,CX3+1))</f>
        <v>7</v>
      </c>
      <c r="CZ3" s="67">
        <f t="shared" si="2"/>
        <v>8</v>
      </c>
      <c r="DA3" s="67">
        <f t="shared" si="2"/>
        <v>9</v>
      </c>
      <c r="DB3" s="67">
        <f t="shared" si="2"/>
        <v>10</v>
      </c>
      <c r="DC3" s="67">
        <f t="shared" si="2"/>
        <v>11</v>
      </c>
      <c r="DD3" s="67">
        <f t="shared" si="2"/>
        <v>12</v>
      </c>
      <c r="DE3" s="67">
        <f t="shared" si="2"/>
        <v>13</v>
      </c>
      <c r="DF3" s="67">
        <f t="shared" si="2"/>
        <v>14</v>
      </c>
      <c r="DG3" s="67">
        <f t="shared" si="2"/>
        <v>15</v>
      </c>
      <c r="DH3" s="67">
        <f t="shared" si="2"/>
        <v>16</v>
      </c>
      <c r="DI3" s="67">
        <f t="shared" si="2"/>
        <v>17</v>
      </c>
      <c r="DJ3" s="67">
        <f t="shared" si="2"/>
        <v>18</v>
      </c>
      <c r="DK3" s="67">
        <f t="shared" si="2"/>
        <v>19</v>
      </c>
      <c r="DL3" s="67">
        <f t="shared" si="2"/>
        <v>20</v>
      </c>
      <c r="DM3" s="67">
        <f t="shared" si="2"/>
        <v>21</v>
      </c>
      <c r="DN3" s="67">
        <f t="shared" si="2"/>
        <v>22</v>
      </c>
      <c r="DO3" s="67">
        <f t="shared" si="2"/>
        <v>23</v>
      </c>
      <c r="DP3" s="67">
        <f t="shared" si="2"/>
        <v>24</v>
      </c>
      <c r="DQ3" s="67">
        <f t="shared" si="2"/>
        <v>25</v>
      </c>
      <c r="DR3" s="67">
        <f t="shared" si="2"/>
        <v>26</v>
      </c>
      <c r="DS3" s="67">
        <f t="shared" si="2"/>
        <v>27</v>
      </c>
      <c r="DT3" s="67">
        <f t="shared" si="2"/>
        <v>28</v>
      </c>
      <c r="DU3" s="67">
        <f t="shared" si="2"/>
        <v>29</v>
      </c>
      <c r="DV3" s="67">
        <f t="shared" si="2"/>
        <v>30</v>
      </c>
      <c r="DW3" s="67">
        <f t="shared" si="2"/>
        <v>31</v>
      </c>
      <c r="DX3" s="67">
        <f t="shared" si="2"/>
        <v>32</v>
      </c>
      <c r="DY3" s="67">
        <f t="shared" si="2"/>
        <v>33</v>
      </c>
      <c r="DZ3" s="68">
        <f t="shared" si="2"/>
        <v>34</v>
      </c>
    </row>
    <row r="4" spans="1:130" s="69" customFormat="1" ht="31" customHeight="1" x14ac:dyDescent="0.35">
      <c r="A4" s="59">
        <f>Investície!A4</f>
        <v>2</v>
      </c>
      <c r="B4" s="60" t="str">
        <f>Investície!B4</f>
        <v xml:space="preserve">MHTH, a.s. - závod Bratislava </v>
      </c>
      <c r="C4" s="60" t="str">
        <f>Investície!C4</f>
        <v>Prekládka HV DN 300 Mlynská dolina</v>
      </c>
      <c r="D4" s="61">
        <f>INDEX(Data!$M:$M,MATCH('výrobné a prevádzkové n'!A4,Data!$A:$A,0))</f>
        <v>30</v>
      </c>
      <c r="E4" s="61" t="str">
        <f>INDEX(Data!$J:$J,MATCH('výrobné a prevádzkové n'!A4,Data!$A:$A,0))</f>
        <v>2024 - 2025</v>
      </c>
      <c r="F4" s="62">
        <f>INDEX(Data!$AA:$AA,MATCH('výrobné a prevádzkové n'!A4,Data!$A:$A,0))</f>
        <v>-10000</v>
      </c>
      <c r="G4" s="62">
        <f>INDEX(Data!$AC:$AC,MATCH('výrobné a prevádzkové n'!A4,Data!$A:$A,0))</f>
        <v>-15000</v>
      </c>
      <c r="H4" s="63">
        <f>INDEX(Data!$AD:$AD,MATCH('výrobné a prevádzkové n'!A4,Data!$A:$A,0))</f>
        <v>0</v>
      </c>
      <c r="I4" s="62">
        <f t="shared" ref="I4:X25" si="3">($F4+$G4-$H4)*-1</f>
        <v>25000</v>
      </c>
      <c r="J4" s="62">
        <f t="shared" si="3"/>
        <v>25000</v>
      </c>
      <c r="K4" s="62">
        <f t="shared" si="3"/>
        <v>25000</v>
      </c>
      <c r="L4" s="62">
        <f t="shared" si="3"/>
        <v>25000</v>
      </c>
      <c r="M4" s="62">
        <f t="shared" si="3"/>
        <v>25000</v>
      </c>
      <c r="N4" s="62">
        <f t="shared" si="3"/>
        <v>25000</v>
      </c>
      <c r="O4" s="62">
        <f t="shared" si="3"/>
        <v>25000</v>
      </c>
      <c r="P4" s="62">
        <f t="shared" si="3"/>
        <v>25000</v>
      </c>
      <c r="Q4" s="62">
        <f t="shared" si="3"/>
        <v>25000</v>
      </c>
      <c r="R4" s="62">
        <f t="shared" si="3"/>
        <v>25000</v>
      </c>
      <c r="S4" s="62">
        <f t="shared" si="3"/>
        <v>25000</v>
      </c>
      <c r="T4" s="62">
        <f t="shared" si="3"/>
        <v>25000</v>
      </c>
      <c r="U4" s="62">
        <f t="shared" si="3"/>
        <v>25000</v>
      </c>
      <c r="V4" s="62">
        <f t="shared" si="3"/>
        <v>25000</v>
      </c>
      <c r="W4" s="62">
        <f t="shared" si="3"/>
        <v>25000</v>
      </c>
      <c r="X4" s="62">
        <f t="shared" si="3"/>
        <v>25000</v>
      </c>
      <c r="Y4" s="62">
        <f t="shared" si="0"/>
        <v>25000</v>
      </c>
      <c r="Z4" s="62">
        <f t="shared" si="0"/>
        <v>25000</v>
      </c>
      <c r="AA4" s="62">
        <f t="shared" si="0"/>
        <v>25000</v>
      </c>
      <c r="AB4" s="62">
        <f t="shared" si="0"/>
        <v>25000</v>
      </c>
      <c r="AC4" s="62">
        <f t="shared" si="0"/>
        <v>25000</v>
      </c>
      <c r="AD4" s="62">
        <f t="shared" si="0"/>
        <v>25000</v>
      </c>
      <c r="AE4" s="62">
        <f t="shared" si="0"/>
        <v>25000</v>
      </c>
      <c r="AF4" s="62">
        <f t="shared" si="0"/>
        <v>25000</v>
      </c>
      <c r="AG4" s="62">
        <f t="shared" si="0"/>
        <v>25000</v>
      </c>
      <c r="AH4" s="62">
        <f t="shared" si="0"/>
        <v>25000</v>
      </c>
      <c r="AI4" s="62">
        <f t="shared" si="0"/>
        <v>25000</v>
      </c>
      <c r="AJ4" s="62">
        <f t="shared" si="0"/>
        <v>25000</v>
      </c>
      <c r="AK4" s="62">
        <f t="shared" si="0"/>
        <v>25000</v>
      </c>
      <c r="AL4" s="62">
        <f t="shared" si="0"/>
        <v>25000</v>
      </c>
      <c r="AM4" s="62">
        <f t="shared" ref="AM4:AM24" si="4">I4</f>
        <v>25000</v>
      </c>
      <c r="AN4" s="62">
        <f>SUM($I4:J4)</f>
        <v>50000</v>
      </c>
      <c r="AO4" s="62">
        <f>SUM($I4:K4)</f>
        <v>75000</v>
      </c>
      <c r="AP4" s="62">
        <f>SUM($I4:L4)</f>
        <v>100000</v>
      </c>
      <c r="AQ4" s="62">
        <f>SUM($I4:M4)</f>
        <v>125000</v>
      </c>
      <c r="AR4" s="62">
        <f>SUM($I4:N4)</f>
        <v>150000</v>
      </c>
      <c r="AS4" s="62">
        <f>SUM($I4:O4)</f>
        <v>175000</v>
      </c>
      <c r="AT4" s="62">
        <f>SUM($I4:P4)</f>
        <v>200000</v>
      </c>
      <c r="AU4" s="62">
        <f>SUM($I4:Q4)</f>
        <v>225000</v>
      </c>
      <c r="AV4" s="62">
        <f>SUM($I4:R4)</f>
        <v>250000</v>
      </c>
      <c r="AW4" s="62">
        <f>SUM($I4:S4)</f>
        <v>275000</v>
      </c>
      <c r="AX4" s="62">
        <f>SUM($I4:T4)</f>
        <v>300000</v>
      </c>
      <c r="AY4" s="62">
        <f>SUM($I4:U4)</f>
        <v>325000</v>
      </c>
      <c r="AZ4" s="62">
        <f>SUM($I4:V4)</f>
        <v>350000</v>
      </c>
      <c r="BA4" s="62">
        <f>SUM($I4:W4)</f>
        <v>375000</v>
      </c>
      <c r="BB4" s="62">
        <f>SUM($I4:X4)</f>
        <v>400000</v>
      </c>
      <c r="BC4" s="62">
        <f>SUM($I4:Y4)</f>
        <v>425000</v>
      </c>
      <c r="BD4" s="62">
        <f>SUM($I4:Z4)</f>
        <v>450000</v>
      </c>
      <c r="BE4" s="62">
        <f>SUM($I4:AA4)</f>
        <v>475000</v>
      </c>
      <c r="BF4" s="62">
        <f>SUM($I4:AB4)</f>
        <v>500000</v>
      </c>
      <c r="BG4" s="62">
        <f>SUM($I4:AC4)</f>
        <v>525000</v>
      </c>
      <c r="BH4" s="62">
        <f>SUM($I4:AD4)</f>
        <v>550000</v>
      </c>
      <c r="BI4" s="62">
        <f>SUM($I4:AE4)</f>
        <v>575000</v>
      </c>
      <c r="BJ4" s="62">
        <f>SUM($I4:AF4)</f>
        <v>600000</v>
      </c>
      <c r="BK4" s="62">
        <f>SUM($I4:AG4)</f>
        <v>625000</v>
      </c>
      <c r="BL4" s="62">
        <f>SUM($I4:AH4)</f>
        <v>650000</v>
      </c>
      <c r="BM4" s="62">
        <f>SUM($I4:AI4)</f>
        <v>675000</v>
      </c>
      <c r="BN4" s="62">
        <f>SUM($I4:AJ4)</f>
        <v>700000</v>
      </c>
      <c r="BO4" s="62">
        <f>SUM($I4:AK4)</f>
        <v>725000</v>
      </c>
      <c r="BP4" s="63">
        <f>SUM($I4:AL4)</f>
        <v>750000</v>
      </c>
      <c r="BQ4" s="65">
        <f>IF(CW4=0,0,I4/((1+Vychodiská!$C$177)^'výrobné a prevádzkové n'!CW4))</f>
        <v>22224.908966772869</v>
      </c>
      <c r="BR4" s="62">
        <f>IF(CX4=0,0,J4/((1+Vychodiská!$C$177)^'výrobné a prevádzkové n'!CX4))</f>
        <v>21370.104775743141</v>
      </c>
      <c r="BS4" s="62">
        <f>IF(CY4=0,0,K4/((1+Vychodiská!$C$177)^'výrobné a prevádzkové n'!CY4))</f>
        <v>20548.17766898379</v>
      </c>
      <c r="BT4" s="62">
        <f>IF(CZ4=0,0,L4/((1+Vychodiská!$C$177)^'výrobné a prevádzkové n'!CZ4))</f>
        <v>19757.863143253642</v>
      </c>
      <c r="BU4" s="62">
        <f>IF(DA4=0,0,M4/((1+Vychodiská!$C$177)^'výrobné a prevádzkové n'!DA4))</f>
        <v>18997.945330051582</v>
      </c>
      <c r="BV4" s="62">
        <f>IF(DB4=0,0,N4/((1+Vychodiská!$C$177)^'výrobné a prevádzkové n'!DB4))</f>
        <v>18267.255125049593</v>
      </c>
      <c r="BW4" s="62">
        <f>IF(DC4=0,0,O4/((1+Vychodiská!$C$177)^'výrobné a prevádzkové n'!DC4))</f>
        <v>17564.668389470764</v>
      </c>
      <c r="BX4" s="62">
        <f>IF(DD4=0,0,P4/((1+Vychodiská!$C$177)^'výrobné a prevádzkové n'!DD4))</f>
        <v>16889.104220644964</v>
      </c>
      <c r="BY4" s="62">
        <f>IF(DE4=0,0,Q4/((1+Vychodiská!$C$177)^'výrobné a prevádzkové n'!DE4))</f>
        <v>16239.523289081697</v>
      </c>
      <c r="BZ4" s="62">
        <f>IF(DF4=0,0,R4/((1+Vychodiská!$C$177)^'výrobné a prevádzkové n'!DF4))</f>
        <v>15614.926239501629</v>
      </c>
      <c r="CA4" s="62">
        <f>IF(DG4=0,0,S4/((1+Vychodiská!$C$177)^'výrobné a prevádzkové n'!DG4))</f>
        <v>15014.35215336695</v>
      </c>
      <c r="CB4" s="62">
        <f>IF(DH4=0,0,T4/((1+Vychodiská!$C$177)^'výrobné a prevádzkové n'!DH4))</f>
        <v>14436.877070545144</v>
      </c>
      <c r="CC4" s="62">
        <f>IF(DI4=0,0,U4/((1+Vychodiská!$C$177)^'výrobné a prevádzkové n'!DI4))</f>
        <v>13881.612567831869</v>
      </c>
      <c r="CD4" s="62">
        <f>IF(DJ4=0,0,V4/((1+Vychodiská!$C$177)^'výrobné a prevádzkové n'!DJ4))</f>
        <v>13347.704392146026</v>
      </c>
      <c r="CE4" s="62">
        <f>IF(DK4=0,0,W4/((1+Vychodiská!$C$177)^'výrobné a prevádzkové n'!DK4))</f>
        <v>12834.331146294257</v>
      </c>
      <c r="CF4" s="62">
        <f>IF(DL4=0,0,X4/((1+Vychodiská!$C$177)^'výrobné a prevádzkové n'!DL4))</f>
        <v>12340.703025282937</v>
      </c>
      <c r="CG4" s="62">
        <f>IF(DM4=0,0,Y4/((1+Vychodiská!$C$177)^'výrobné a prevádzkové n'!DM4))</f>
        <v>11866.060601233594</v>
      </c>
      <c r="CH4" s="62">
        <f>IF(DN4=0,0,Z4/((1+Vychodiská!$C$177)^'výrobné a prevádzkové n'!DN4))</f>
        <v>11409.673655032302</v>
      </c>
      <c r="CI4" s="62">
        <f>IF(DO4=0,0,AA4/((1+Vychodiská!$C$177)^'výrobné a prevádzkové n'!DO4))</f>
        <v>10970.840052915672</v>
      </c>
      <c r="CJ4" s="62">
        <f>IF(DP4=0,0,AB4/((1+Vychodiská!$C$177)^'výrobné a prevádzkové n'!DP4))</f>
        <v>10548.88466626507</v>
      </c>
      <c r="CK4" s="62">
        <f>IF(DQ4=0,0,AC4/((1+Vychodiská!$C$177)^'výrobné a prevádzkové n'!DQ4))</f>
        <v>10143.158332947183</v>
      </c>
      <c r="CL4" s="62">
        <f>IF(DR4=0,0,AD4/((1+Vychodiská!$C$177)^'výrobné a prevádzkové n'!DR4))</f>
        <v>9753.03685860306</v>
      </c>
      <c r="CM4" s="62">
        <f>IF(DS4=0,0,AE4/((1+Vychodiská!$C$177)^'výrobné a prevádzkové n'!DS4))</f>
        <v>9377.920056349094</v>
      </c>
      <c r="CN4" s="62">
        <f>IF(DT4=0,0,AF4/((1+Vychodiská!$C$177)^'výrobné a prevádzkové n'!DT4))</f>
        <v>9017.2308234125921</v>
      </c>
      <c r="CO4" s="62">
        <f>IF(DU4=0,0,AG4/((1+Vychodiská!$C$177)^'výrobné a prevádzkové n'!DU4))</f>
        <v>8670.4142532813385</v>
      </c>
      <c r="CP4" s="62">
        <f>IF(DV4=0,0,AH4/((1+Vychodiská!$C$177)^'výrobné a prevádzkové n'!DV4))</f>
        <v>8336.9367820012849</v>
      </c>
      <c r="CQ4" s="62">
        <f>IF(DW4=0,0,AI4/((1+Vychodiská!$C$177)^'výrobné a prevádzkové n'!DW4))</f>
        <v>8016.2853673089276</v>
      </c>
      <c r="CR4" s="62">
        <f>IF(DX4=0,0,AJ4/((1+Vychodiská!$C$177)^'výrobné a prevádzkové n'!DX4))</f>
        <v>7707.9666993355077</v>
      </c>
      <c r="CS4" s="62">
        <f>IF(DY4=0,0,AK4/((1+Vychodiská!$C$177)^'výrobné a prevádzkové n'!DY4))</f>
        <v>7411.5064416687574</v>
      </c>
      <c r="CT4" s="63">
        <f>IF(DZ4=0,0,AL4/((1+Vychodiská!$C$177)^'výrobné a prevádzkové n'!DZ4))</f>
        <v>7126.4485016045737</v>
      </c>
      <c r="CU4" s="66">
        <f>SUM(BQ4:CT4)</f>
        <v>399686.42059597973</v>
      </c>
      <c r="CV4" s="62"/>
      <c r="CW4" s="67">
        <f t="shared" si="1"/>
        <v>3</v>
      </c>
      <c r="CX4" s="67">
        <f t="shared" ref="CX4:DZ4" si="5">IF(CW4=0,0,IF(CX$2&gt;$D4,0,CW4+1))</f>
        <v>4</v>
      </c>
      <c r="CY4" s="67">
        <f t="shared" si="5"/>
        <v>5</v>
      </c>
      <c r="CZ4" s="67">
        <f t="shared" si="5"/>
        <v>6</v>
      </c>
      <c r="DA4" s="67">
        <f t="shared" si="5"/>
        <v>7</v>
      </c>
      <c r="DB4" s="67">
        <f t="shared" si="5"/>
        <v>8</v>
      </c>
      <c r="DC4" s="67">
        <f t="shared" si="5"/>
        <v>9</v>
      </c>
      <c r="DD4" s="67">
        <f t="shared" si="5"/>
        <v>10</v>
      </c>
      <c r="DE4" s="67">
        <f t="shared" si="5"/>
        <v>11</v>
      </c>
      <c r="DF4" s="67">
        <f t="shared" si="5"/>
        <v>12</v>
      </c>
      <c r="DG4" s="67">
        <f t="shared" si="5"/>
        <v>13</v>
      </c>
      <c r="DH4" s="67">
        <f t="shared" si="5"/>
        <v>14</v>
      </c>
      <c r="DI4" s="67">
        <f t="shared" si="5"/>
        <v>15</v>
      </c>
      <c r="DJ4" s="67">
        <f t="shared" si="5"/>
        <v>16</v>
      </c>
      <c r="DK4" s="67">
        <f t="shared" si="5"/>
        <v>17</v>
      </c>
      <c r="DL4" s="67">
        <f t="shared" si="5"/>
        <v>18</v>
      </c>
      <c r="DM4" s="67">
        <f t="shared" si="5"/>
        <v>19</v>
      </c>
      <c r="DN4" s="67">
        <f t="shared" si="5"/>
        <v>20</v>
      </c>
      <c r="DO4" s="67">
        <f t="shared" si="5"/>
        <v>21</v>
      </c>
      <c r="DP4" s="67">
        <f t="shared" si="5"/>
        <v>22</v>
      </c>
      <c r="DQ4" s="67">
        <f t="shared" si="5"/>
        <v>23</v>
      </c>
      <c r="DR4" s="67">
        <f t="shared" si="5"/>
        <v>24</v>
      </c>
      <c r="DS4" s="67">
        <f t="shared" si="5"/>
        <v>25</v>
      </c>
      <c r="DT4" s="67">
        <f t="shared" si="5"/>
        <v>26</v>
      </c>
      <c r="DU4" s="67">
        <f t="shared" si="5"/>
        <v>27</v>
      </c>
      <c r="DV4" s="67">
        <f t="shared" si="5"/>
        <v>28</v>
      </c>
      <c r="DW4" s="67">
        <f t="shared" si="5"/>
        <v>29</v>
      </c>
      <c r="DX4" s="67">
        <f t="shared" si="5"/>
        <v>30</v>
      </c>
      <c r="DY4" s="67">
        <f t="shared" si="5"/>
        <v>31</v>
      </c>
      <c r="DZ4" s="68">
        <f t="shared" si="5"/>
        <v>32</v>
      </c>
    </row>
    <row r="5" spans="1:130" s="69" customFormat="1" ht="31" customHeight="1" x14ac:dyDescent="0.35">
      <c r="A5" s="59">
        <f>Investície!A5</f>
        <v>3</v>
      </c>
      <c r="B5" s="60" t="str">
        <f>Investície!B5</f>
        <v xml:space="preserve">MHTH, a.s. - závod Bratislava </v>
      </c>
      <c r="C5" s="60" t="str">
        <f>Investície!C5</f>
        <v>Výstavba technológie na vysoko účinnú kombinovanú výrobu elektriny a tepla ako náhrady za súčasné zdroje v SCZT Západ</v>
      </c>
      <c r="D5" s="61">
        <f>INDEX(Data!$M:$M,MATCH('výrobné a prevádzkové n'!A5,Data!$A:$A,0))</f>
        <v>30</v>
      </c>
      <c r="E5" s="61" t="str">
        <f>INDEX(Data!$J:$J,MATCH('výrobné a prevádzkové n'!A5,Data!$A:$A,0))</f>
        <v>2024 - 2027</v>
      </c>
      <c r="F5" s="62">
        <f>INDEX(Data!$AA:$AA,MATCH('výrobné a prevádzkové n'!A5,Data!$A:$A,0))</f>
        <v>224792</v>
      </c>
      <c r="G5" s="62">
        <f>INDEX(Data!$AC:$AC,MATCH('výrobné a prevádzkové n'!A5,Data!$A:$A,0))</f>
        <v>-1857668</v>
      </c>
      <c r="H5" s="63">
        <f>INDEX(Data!$AD:$AD,MATCH('výrobné a prevádzkové n'!A5,Data!$A:$A,0))</f>
        <v>6421484</v>
      </c>
      <c r="I5" s="62">
        <f t="shared" si="3"/>
        <v>8054360</v>
      </c>
      <c r="J5" s="62">
        <f t="shared" si="0"/>
        <v>8054360</v>
      </c>
      <c r="K5" s="62">
        <f t="shared" si="0"/>
        <v>8054360</v>
      </c>
      <c r="L5" s="62">
        <f t="shared" si="0"/>
        <v>8054360</v>
      </c>
      <c r="M5" s="62">
        <f t="shared" si="0"/>
        <v>8054360</v>
      </c>
      <c r="N5" s="62">
        <f t="shared" si="0"/>
        <v>8054360</v>
      </c>
      <c r="O5" s="62">
        <f t="shared" si="0"/>
        <v>8054360</v>
      </c>
      <c r="P5" s="62">
        <f t="shared" si="0"/>
        <v>8054360</v>
      </c>
      <c r="Q5" s="62">
        <f t="shared" si="0"/>
        <v>8054360</v>
      </c>
      <c r="R5" s="62">
        <f t="shared" si="0"/>
        <v>8054360</v>
      </c>
      <c r="S5" s="62">
        <f t="shared" si="0"/>
        <v>8054360</v>
      </c>
      <c r="T5" s="62">
        <f t="shared" si="0"/>
        <v>8054360</v>
      </c>
      <c r="U5" s="62">
        <f t="shared" si="0"/>
        <v>8054360</v>
      </c>
      <c r="V5" s="62">
        <f t="shared" si="0"/>
        <v>8054360</v>
      </c>
      <c r="W5" s="62">
        <f t="shared" si="0"/>
        <v>8054360</v>
      </c>
      <c r="X5" s="62">
        <f t="shared" si="0"/>
        <v>8054360</v>
      </c>
      <c r="Y5" s="62">
        <f t="shared" si="0"/>
        <v>8054360</v>
      </c>
      <c r="Z5" s="62">
        <f t="shared" si="0"/>
        <v>8054360</v>
      </c>
      <c r="AA5" s="62">
        <f t="shared" si="0"/>
        <v>8054360</v>
      </c>
      <c r="AB5" s="62">
        <f t="shared" si="0"/>
        <v>8054360</v>
      </c>
      <c r="AC5" s="62">
        <f t="shared" si="0"/>
        <v>8054360</v>
      </c>
      <c r="AD5" s="62">
        <f t="shared" si="0"/>
        <v>8054360</v>
      </c>
      <c r="AE5" s="62">
        <f t="shared" si="0"/>
        <v>8054360</v>
      </c>
      <c r="AF5" s="62">
        <f t="shared" si="0"/>
        <v>8054360</v>
      </c>
      <c r="AG5" s="62">
        <f t="shared" si="0"/>
        <v>8054360</v>
      </c>
      <c r="AH5" s="62">
        <f t="shared" si="0"/>
        <v>8054360</v>
      </c>
      <c r="AI5" s="62">
        <f t="shared" si="0"/>
        <v>8054360</v>
      </c>
      <c r="AJ5" s="62">
        <f t="shared" si="0"/>
        <v>8054360</v>
      </c>
      <c r="AK5" s="62">
        <f t="shared" si="0"/>
        <v>8054360</v>
      </c>
      <c r="AL5" s="62">
        <f t="shared" si="0"/>
        <v>8054360</v>
      </c>
      <c r="AM5" s="62">
        <f t="shared" si="4"/>
        <v>8054360</v>
      </c>
      <c r="AN5" s="62">
        <f>SUM($I5:J5)</f>
        <v>16108720</v>
      </c>
      <c r="AO5" s="62">
        <f>SUM($I5:K5)</f>
        <v>24163080</v>
      </c>
      <c r="AP5" s="62">
        <f>SUM($I5:L5)</f>
        <v>32217440</v>
      </c>
      <c r="AQ5" s="62">
        <f>SUM($I5:M5)</f>
        <v>40271800</v>
      </c>
      <c r="AR5" s="62">
        <f>SUM($I5:N5)</f>
        <v>48326160</v>
      </c>
      <c r="AS5" s="62">
        <f>SUM($I5:O5)</f>
        <v>56380520</v>
      </c>
      <c r="AT5" s="62">
        <f>SUM($I5:P5)</f>
        <v>64434880</v>
      </c>
      <c r="AU5" s="62">
        <f>SUM($I5:Q5)</f>
        <v>72489240</v>
      </c>
      <c r="AV5" s="62">
        <f>SUM($I5:R5)</f>
        <v>80543600</v>
      </c>
      <c r="AW5" s="62">
        <f>SUM($I5:S5)</f>
        <v>88597960</v>
      </c>
      <c r="AX5" s="62">
        <f>SUM($I5:T5)</f>
        <v>96652320</v>
      </c>
      <c r="AY5" s="62">
        <f>SUM($I5:U5)</f>
        <v>104706680</v>
      </c>
      <c r="AZ5" s="62">
        <f>SUM($I5:V5)</f>
        <v>112761040</v>
      </c>
      <c r="BA5" s="62">
        <f>SUM($I5:W5)</f>
        <v>120815400</v>
      </c>
      <c r="BB5" s="62">
        <f>SUM($I5:X5)</f>
        <v>128869760</v>
      </c>
      <c r="BC5" s="62">
        <f>SUM($I5:Y5)</f>
        <v>136924120</v>
      </c>
      <c r="BD5" s="62">
        <f>SUM($I5:Z5)</f>
        <v>144978480</v>
      </c>
      <c r="BE5" s="62">
        <f>SUM($I5:AA5)</f>
        <v>153032840</v>
      </c>
      <c r="BF5" s="62">
        <f>SUM($I5:AB5)</f>
        <v>161087200</v>
      </c>
      <c r="BG5" s="62">
        <f>SUM($I5:AC5)</f>
        <v>169141560</v>
      </c>
      <c r="BH5" s="62">
        <f>SUM($I5:AD5)</f>
        <v>177195920</v>
      </c>
      <c r="BI5" s="62">
        <f>SUM($I5:AE5)</f>
        <v>185250280</v>
      </c>
      <c r="BJ5" s="62">
        <f>SUM($I5:AF5)</f>
        <v>193304640</v>
      </c>
      <c r="BK5" s="62">
        <f>SUM($I5:AG5)</f>
        <v>201359000</v>
      </c>
      <c r="BL5" s="62">
        <f>SUM($I5:AH5)</f>
        <v>209413360</v>
      </c>
      <c r="BM5" s="62">
        <f>SUM($I5:AI5)</f>
        <v>217467720</v>
      </c>
      <c r="BN5" s="62">
        <f>SUM($I5:AJ5)</f>
        <v>225522080</v>
      </c>
      <c r="BO5" s="62">
        <f>SUM($I5:AK5)</f>
        <v>233576440</v>
      </c>
      <c r="BP5" s="63">
        <f>SUM($I5:AL5)</f>
        <v>241630800</v>
      </c>
      <c r="BQ5" s="65">
        <f>IF(CW5=0,0,I5/((1+Vychodiská!$C$177)^'výrobné a prevádzkové n'!CW5))</f>
        <v>6620096.8115982506</v>
      </c>
      <c r="BR5" s="62">
        <f>IF(CX5=0,0,J5/((1+Vychodiská!$C$177)^'výrobné a prevádzkové n'!CX5))</f>
        <v>6365477.7034598561</v>
      </c>
      <c r="BS5" s="62">
        <f>IF(CY5=0,0,K5/((1+Vychodiská!$C$177)^'výrobné a prevádzkové n'!CY5))</f>
        <v>6120651.6379421698</v>
      </c>
      <c r="BT5" s="62">
        <f>IF(CZ5=0,0,L5/((1+Vychodiská!$C$177)^'výrobné a prevádzkové n'!CZ5))</f>
        <v>5885241.9595597778</v>
      </c>
      <c r="BU5" s="62">
        <f>IF(DA5=0,0,M5/((1+Vychodiská!$C$177)^'výrobné a prevádzkové n'!DA5))</f>
        <v>5658886.4995767092</v>
      </c>
      <c r="BV5" s="62">
        <f>IF(DB5=0,0,N5/((1+Vychodiská!$C$177)^'výrobné a prevádzkové n'!DB5))</f>
        <v>5441237.0188237587</v>
      </c>
      <c r="BW5" s="62">
        <f>IF(DC5=0,0,O5/((1+Vychodiská!$C$177)^'výrobné a prevádzkové n'!DC5))</f>
        <v>5231958.6719459221</v>
      </c>
      <c r="BX5" s="62">
        <f>IF(DD5=0,0,P5/((1+Vychodiská!$C$177)^'výrobné a prevádzkové n'!DD5))</f>
        <v>5030729.4922556933</v>
      </c>
      <c r="BY5" s="62">
        <f>IF(DE5=0,0,Q5/((1+Vychodiská!$C$177)^'výrobné a prevádzkové n'!DE5))</f>
        <v>4837239.8963997047</v>
      </c>
      <c r="BZ5" s="62">
        <f>IF(DF5=0,0,R5/((1+Vychodiská!$C$177)^'výrobné a prevádzkové n'!DF5))</f>
        <v>4651192.20807664</v>
      </c>
      <c r="CA5" s="62">
        <f>IF(DG5=0,0,S5/((1+Vychodiská!$C$177)^'výrobné a prevádzkové n'!DG5))</f>
        <v>4472300.200073692</v>
      </c>
      <c r="CB5" s="62">
        <f>IF(DH5=0,0,T5/((1+Vychodiská!$C$177)^'výrobné a prevádzkové n'!DH5))</f>
        <v>4300288.6539170109</v>
      </c>
      <c r="CC5" s="62">
        <f>IF(DI5=0,0,U5/((1+Vychodiská!$C$177)^'výrobné a prevádzkové n'!DI5))</f>
        <v>4134892.936458664</v>
      </c>
      <c r="CD5" s="62">
        <f>IF(DJ5=0,0,V5/((1+Vychodiská!$C$177)^'výrobné a prevádzkové n'!DJ5))</f>
        <v>3975858.5927487151</v>
      </c>
      <c r="CE5" s="62">
        <f>IF(DK5=0,0,W5/((1+Vychodiská!$C$177)^'výrobné a prevádzkové n'!DK5))</f>
        <v>3822940.9545660722</v>
      </c>
      <c r="CF5" s="62">
        <f>IF(DL5=0,0,X5/((1+Vychodiská!$C$177)^'výrobné a prevádzkové n'!DL5))</f>
        <v>3675904.7640058389</v>
      </c>
      <c r="CG5" s="62">
        <f>IF(DM5=0,0,Y5/((1+Vychodiská!$C$177)^'výrobné a prevádzkové n'!DM5))</f>
        <v>3534523.8115440747</v>
      </c>
      <c r="CH5" s="62">
        <f>IF(DN5=0,0,Z5/((1+Vychodiská!$C$177)^'výrobné a prevádzkové n'!DN5))</f>
        <v>3398580.5880231489</v>
      </c>
      <c r="CI5" s="62">
        <f>IF(DO5=0,0,AA5/((1+Vychodiská!$C$177)^'výrobné a prevádzkové n'!DO5))</f>
        <v>3267865.9500222588</v>
      </c>
      <c r="CJ5" s="62">
        <f>IF(DP5=0,0,AB5/((1+Vychodiská!$C$177)^'výrobné a prevádzkové n'!DP5))</f>
        <v>3142178.7980983257</v>
      </c>
      <c r="CK5" s="62">
        <f>IF(DQ5=0,0,AC5/((1+Vychodiská!$C$177)^'výrobné a prevádzkové n'!DQ5))</f>
        <v>3021325.7674022354</v>
      </c>
      <c r="CL5" s="62">
        <f>IF(DR5=0,0,AD5/((1+Vychodiská!$C$177)^'výrobné a prevádzkové n'!DR5))</f>
        <v>2905120.9301944575</v>
      </c>
      <c r="CM5" s="62">
        <f>IF(DS5=0,0,AE5/((1+Vychodiská!$C$177)^'výrobné a prevádzkové n'!DS5))</f>
        <v>2793385.5098023629</v>
      </c>
      <c r="CN5" s="62">
        <f>IF(DT5=0,0,AF5/((1+Vychodiská!$C$177)^'výrobné a prevádzkové n'!DT5))</f>
        <v>2685947.6055791946</v>
      </c>
      <c r="CO5" s="62">
        <f>IF(DU5=0,0,AG5/((1+Vychodiská!$C$177)^'výrobné a prevádzkové n'!DU5))</f>
        <v>2582641.9284415334</v>
      </c>
      <c r="CP5" s="62">
        <f>IF(DV5=0,0,AH5/((1+Vychodiská!$C$177)^'výrobné a prevádzkové n'!DV5))</f>
        <v>2483309.5465783975</v>
      </c>
      <c r="CQ5" s="62">
        <f>IF(DW5=0,0,AI5/((1+Vychodiská!$C$177)^'výrobné a prevádzkové n'!DW5))</f>
        <v>2387797.6409407668</v>
      </c>
      <c r="CR5" s="62">
        <f>IF(DX5=0,0,AJ5/((1+Vychodiská!$C$177)^'výrobné a prevádzkové n'!DX5))</f>
        <v>2295959.2701353524</v>
      </c>
      <c r="CS5" s="62">
        <f>IF(DY5=0,0,AK5/((1+Vychodiská!$C$177)^'výrobné a prevádzkové n'!DY5))</f>
        <v>2207653.1443609158</v>
      </c>
      <c r="CT5" s="63">
        <f>IF(DZ5=0,0,AL5/((1+Vychodiská!$C$177)^'výrobné a prevádzkové n'!DZ5))</f>
        <v>2122743.4080393421</v>
      </c>
      <c r="CU5" s="66">
        <f t="shared" ref="CU5:CU24" si="6">SUM(BQ5:CT5)</f>
        <v>119053931.90057087</v>
      </c>
      <c r="CV5" s="62"/>
      <c r="CW5" s="67">
        <f t="shared" si="1"/>
        <v>5</v>
      </c>
      <c r="CX5" s="67">
        <f t="shared" ref="CX5:DZ5" si="7">IF(CW5=0,0,IF(CX$2&gt;$D5,0,CW5+1))</f>
        <v>6</v>
      </c>
      <c r="CY5" s="67">
        <f t="shared" si="7"/>
        <v>7</v>
      </c>
      <c r="CZ5" s="67">
        <f t="shared" si="7"/>
        <v>8</v>
      </c>
      <c r="DA5" s="67">
        <f t="shared" si="7"/>
        <v>9</v>
      </c>
      <c r="DB5" s="67">
        <f t="shared" si="7"/>
        <v>10</v>
      </c>
      <c r="DC5" s="67">
        <f t="shared" si="7"/>
        <v>11</v>
      </c>
      <c r="DD5" s="67">
        <f t="shared" si="7"/>
        <v>12</v>
      </c>
      <c r="DE5" s="67">
        <f t="shared" si="7"/>
        <v>13</v>
      </c>
      <c r="DF5" s="67">
        <f t="shared" si="7"/>
        <v>14</v>
      </c>
      <c r="DG5" s="67">
        <f t="shared" si="7"/>
        <v>15</v>
      </c>
      <c r="DH5" s="67">
        <f t="shared" si="7"/>
        <v>16</v>
      </c>
      <c r="DI5" s="67">
        <f t="shared" si="7"/>
        <v>17</v>
      </c>
      <c r="DJ5" s="67">
        <f t="shared" si="7"/>
        <v>18</v>
      </c>
      <c r="DK5" s="67">
        <f t="shared" si="7"/>
        <v>19</v>
      </c>
      <c r="DL5" s="67">
        <f t="shared" si="7"/>
        <v>20</v>
      </c>
      <c r="DM5" s="67">
        <f t="shared" si="7"/>
        <v>21</v>
      </c>
      <c r="DN5" s="67">
        <f t="shared" si="7"/>
        <v>22</v>
      </c>
      <c r="DO5" s="67">
        <f t="shared" si="7"/>
        <v>23</v>
      </c>
      <c r="DP5" s="67">
        <f t="shared" si="7"/>
        <v>24</v>
      </c>
      <c r="DQ5" s="67">
        <f t="shared" si="7"/>
        <v>25</v>
      </c>
      <c r="DR5" s="67">
        <f t="shared" si="7"/>
        <v>26</v>
      </c>
      <c r="DS5" s="67">
        <f t="shared" si="7"/>
        <v>27</v>
      </c>
      <c r="DT5" s="67">
        <f t="shared" si="7"/>
        <v>28</v>
      </c>
      <c r="DU5" s="67">
        <f t="shared" si="7"/>
        <v>29</v>
      </c>
      <c r="DV5" s="67">
        <f t="shared" si="7"/>
        <v>30</v>
      </c>
      <c r="DW5" s="67">
        <f t="shared" si="7"/>
        <v>31</v>
      </c>
      <c r="DX5" s="67">
        <f t="shared" si="7"/>
        <v>32</v>
      </c>
      <c r="DY5" s="67">
        <f t="shared" si="7"/>
        <v>33</v>
      </c>
      <c r="DZ5" s="68">
        <f t="shared" si="7"/>
        <v>34</v>
      </c>
    </row>
    <row r="6" spans="1:130" s="69" customFormat="1" ht="31" customHeight="1" x14ac:dyDescent="0.35">
      <c r="A6" s="59">
        <f>Investície!A6</f>
        <v>4</v>
      </c>
      <c r="B6" s="60" t="str">
        <f>Investície!B6</f>
        <v xml:space="preserve">MHTH, a.s. - závod Bratislava </v>
      </c>
      <c r="C6" s="60" t="str">
        <f>Investície!C6</f>
        <v>Výstavba technológie navysoko účinnú kombinovanú výrobu elektriny a tepla ako náhrady za súčasné zdroje v SCZT Východ</v>
      </c>
      <c r="D6" s="61">
        <f>INDEX(Data!$M:$M,MATCH('výrobné a prevádzkové n'!A6,Data!$A:$A,0))</f>
        <v>30</v>
      </c>
      <c r="E6" s="61" t="str">
        <f>INDEX(Data!$J:$J,MATCH('výrobné a prevádzkové n'!A6,Data!$A:$A,0))</f>
        <v>2024 - 2027</v>
      </c>
      <c r="F6" s="62">
        <f>INDEX(Data!$AA:$AA,MATCH('výrobné a prevádzkové n'!A6,Data!$A:$A,0))</f>
        <v>214995</v>
      </c>
      <c r="G6" s="62">
        <f>INDEX(Data!$AC:$AC,MATCH('výrobné a prevádzkové n'!A6,Data!$A:$A,0))</f>
        <v>-2787905</v>
      </c>
      <c r="H6" s="63">
        <f>INDEX(Data!$AD:$AD,MATCH('výrobné a prevádzkové n'!A6,Data!$A:$A,0))</f>
        <v>6094357</v>
      </c>
      <c r="I6" s="62">
        <f t="shared" si="3"/>
        <v>8667267</v>
      </c>
      <c r="J6" s="62">
        <f t="shared" si="0"/>
        <v>8667267</v>
      </c>
      <c r="K6" s="62">
        <f t="shared" si="0"/>
        <v>8667267</v>
      </c>
      <c r="L6" s="62">
        <f t="shared" si="0"/>
        <v>8667267</v>
      </c>
      <c r="M6" s="62">
        <f t="shared" si="0"/>
        <v>8667267</v>
      </c>
      <c r="N6" s="62">
        <f t="shared" si="0"/>
        <v>8667267</v>
      </c>
      <c r="O6" s="62">
        <f t="shared" si="0"/>
        <v>8667267</v>
      </c>
      <c r="P6" s="62">
        <f t="shared" si="0"/>
        <v>8667267</v>
      </c>
      <c r="Q6" s="62">
        <f t="shared" si="0"/>
        <v>8667267</v>
      </c>
      <c r="R6" s="62">
        <f t="shared" si="0"/>
        <v>8667267</v>
      </c>
      <c r="S6" s="62">
        <f t="shared" si="0"/>
        <v>8667267</v>
      </c>
      <c r="T6" s="62">
        <f t="shared" si="0"/>
        <v>8667267</v>
      </c>
      <c r="U6" s="62">
        <f t="shared" si="0"/>
        <v>8667267</v>
      </c>
      <c r="V6" s="62">
        <f t="shared" si="0"/>
        <v>8667267</v>
      </c>
      <c r="W6" s="62">
        <f t="shared" si="0"/>
        <v>8667267</v>
      </c>
      <c r="X6" s="62">
        <f t="shared" si="0"/>
        <v>8667267</v>
      </c>
      <c r="Y6" s="62">
        <f t="shared" si="0"/>
        <v>8667267</v>
      </c>
      <c r="Z6" s="62">
        <f t="shared" si="0"/>
        <v>8667267</v>
      </c>
      <c r="AA6" s="62">
        <f t="shared" si="0"/>
        <v>8667267</v>
      </c>
      <c r="AB6" s="62">
        <f t="shared" si="0"/>
        <v>8667267</v>
      </c>
      <c r="AC6" s="62">
        <f t="shared" si="0"/>
        <v>8667267</v>
      </c>
      <c r="AD6" s="62">
        <f t="shared" si="0"/>
        <v>8667267</v>
      </c>
      <c r="AE6" s="62">
        <f t="shared" si="0"/>
        <v>8667267</v>
      </c>
      <c r="AF6" s="62">
        <f t="shared" si="0"/>
        <v>8667267</v>
      </c>
      <c r="AG6" s="62">
        <f t="shared" si="0"/>
        <v>8667267</v>
      </c>
      <c r="AH6" s="62">
        <f t="shared" si="0"/>
        <v>8667267</v>
      </c>
      <c r="AI6" s="62">
        <f t="shared" si="0"/>
        <v>8667267</v>
      </c>
      <c r="AJ6" s="62">
        <f t="shared" si="0"/>
        <v>8667267</v>
      </c>
      <c r="AK6" s="62">
        <f t="shared" si="0"/>
        <v>8667267</v>
      </c>
      <c r="AL6" s="62">
        <f t="shared" si="0"/>
        <v>8667267</v>
      </c>
      <c r="AM6" s="62">
        <f t="shared" si="4"/>
        <v>8667267</v>
      </c>
      <c r="AN6" s="62">
        <f>SUM($I6:J6)</f>
        <v>17334534</v>
      </c>
      <c r="AO6" s="62">
        <f>SUM($I6:K6)</f>
        <v>26001801</v>
      </c>
      <c r="AP6" s="62">
        <f>SUM($I6:L6)</f>
        <v>34669068</v>
      </c>
      <c r="AQ6" s="62">
        <f>SUM($I6:M6)</f>
        <v>43336335</v>
      </c>
      <c r="AR6" s="62">
        <f>SUM($I6:N6)</f>
        <v>52003602</v>
      </c>
      <c r="AS6" s="62">
        <f>SUM($I6:O6)</f>
        <v>60670869</v>
      </c>
      <c r="AT6" s="62">
        <f>SUM($I6:P6)</f>
        <v>69338136</v>
      </c>
      <c r="AU6" s="62">
        <f>SUM($I6:Q6)</f>
        <v>78005403</v>
      </c>
      <c r="AV6" s="62">
        <f>SUM($I6:R6)</f>
        <v>86672670</v>
      </c>
      <c r="AW6" s="62">
        <f>SUM($I6:S6)</f>
        <v>95339937</v>
      </c>
      <c r="AX6" s="62">
        <f>SUM($I6:T6)</f>
        <v>104007204</v>
      </c>
      <c r="AY6" s="62">
        <f>SUM($I6:U6)</f>
        <v>112674471</v>
      </c>
      <c r="AZ6" s="62">
        <f>SUM($I6:V6)</f>
        <v>121341738</v>
      </c>
      <c r="BA6" s="62">
        <f>SUM($I6:W6)</f>
        <v>130009005</v>
      </c>
      <c r="BB6" s="62">
        <f>SUM($I6:X6)</f>
        <v>138676272</v>
      </c>
      <c r="BC6" s="62">
        <f>SUM($I6:Y6)</f>
        <v>147343539</v>
      </c>
      <c r="BD6" s="62">
        <f>SUM($I6:Z6)</f>
        <v>156010806</v>
      </c>
      <c r="BE6" s="62">
        <f>SUM($I6:AA6)</f>
        <v>164678073</v>
      </c>
      <c r="BF6" s="62">
        <f>SUM($I6:AB6)</f>
        <v>173345340</v>
      </c>
      <c r="BG6" s="62">
        <f>SUM($I6:AC6)</f>
        <v>182012607</v>
      </c>
      <c r="BH6" s="62">
        <f>SUM($I6:AD6)</f>
        <v>190679874</v>
      </c>
      <c r="BI6" s="62">
        <f>SUM($I6:AE6)</f>
        <v>199347141</v>
      </c>
      <c r="BJ6" s="62">
        <f>SUM($I6:AF6)</f>
        <v>208014408</v>
      </c>
      <c r="BK6" s="62">
        <f>SUM($I6:AG6)</f>
        <v>216681675</v>
      </c>
      <c r="BL6" s="62">
        <f>SUM($I6:AH6)</f>
        <v>225348942</v>
      </c>
      <c r="BM6" s="62">
        <f>SUM($I6:AI6)</f>
        <v>234016209</v>
      </c>
      <c r="BN6" s="62">
        <f>SUM($I6:AJ6)</f>
        <v>242683476</v>
      </c>
      <c r="BO6" s="62">
        <f>SUM($I6:AK6)</f>
        <v>251350743</v>
      </c>
      <c r="BP6" s="63">
        <f>SUM($I6:AL6)</f>
        <v>260018010</v>
      </c>
      <c r="BQ6" s="65">
        <f>IF(CW6=0,0,I6/((1+Vychodiská!$C$177)^'výrobné a prevádzkové n'!CW6))</f>
        <v>7123861.6888208045</v>
      </c>
      <c r="BR6" s="62">
        <f>IF(CX6=0,0,J6/((1+Vychodiská!$C$177)^'výrobné a prevádzkové n'!CX6))</f>
        <v>6849867.0084815426</v>
      </c>
      <c r="BS6" s="62">
        <f>IF(CY6=0,0,K6/((1+Vychodiská!$C$177)^'výrobné a prevádzkové n'!CY6))</f>
        <v>6586410.5850784071</v>
      </c>
      <c r="BT6" s="62">
        <f>IF(CZ6=0,0,L6/((1+Vychodiská!$C$177)^'výrobné a prevádzkové n'!CZ6))</f>
        <v>6333087.1010369286</v>
      </c>
      <c r="BU6" s="62">
        <f>IF(DA6=0,0,M6/((1+Vychodiská!$C$177)^'výrobné a prevádzkové n'!DA6))</f>
        <v>6089506.827920123</v>
      </c>
      <c r="BV6" s="62">
        <f>IF(DB6=0,0,N6/((1+Vychodiská!$C$177)^'výrobné a prevádzkové n'!DB6))</f>
        <v>5855295.0268462729</v>
      </c>
      <c r="BW6" s="62">
        <f>IF(DC6=0,0,O6/((1+Vychodiská!$C$177)^'výrobné a prevádzkové n'!DC6))</f>
        <v>5630091.3719675699</v>
      </c>
      <c r="BX6" s="62">
        <f>IF(DD6=0,0,P6/((1+Vychodiská!$C$177)^'výrobné a prevádzkové n'!DD6))</f>
        <v>5413549.3961226624</v>
      </c>
      <c r="BY6" s="62">
        <f>IF(DE6=0,0,Q6/((1+Vychodiská!$C$177)^'výrobné a prevádzkové n'!DE6))</f>
        <v>5205335.957810252</v>
      </c>
      <c r="BZ6" s="62">
        <f>IF(DF6=0,0,R6/((1+Vychodiská!$C$177)^'výrobné a prevádzkové n'!DF6))</f>
        <v>5005130.7286637044</v>
      </c>
      <c r="CA6" s="62">
        <f>IF(DG6=0,0,S6/((1+Vychodiská!$C$177)^'výrobné a prevádzkové n'!DG6))</f>
        <v>4812625.7006381769</v>
      </c>
      <c r="CB6" s="62">
        <f>IF(DH6=0,0,T6/((1+Vychodiská!$C$177)^'výrobné a prevádzkové n'!DH6))</f>
        <v>4627524.7121520927</v>
      </c>
      <c r="CC6" s="62">
        <f>IF(DI6=0,0,U6/((1+Vychodiská!$C$177)^'výrobné a prevádzkové n'!DI6))</f>
        <v>4449542.9924539346</v>
      </c>
      <c r="CD6" s="62">
        <f>IF(DJ6=0,0,V6/((1+Vychodiská!$C$177)^'výrobné a prevádzkové n'!DJ6))</f>
        <v>4278406.7235133983</v>
      </c>
      <c r="CE6" s="62">
        <f>IF(DK6=0,0,W6/((1+Vychodiská!$C$177)^'výrobné a prevádzkové n'!DK6))</f>
        <v>4113852.6187628834</v>
      </c>
      <c r="CF6" s="62">
        <f>IF(DL6=0,0,X6/((1+Vychodiská!$C$177)^'výrobné a prevádzkové n'!DL6))</f>
        <v>3955627.518041234</v>
      </c>
      <c r="CG6" s="62">
        <f>IF(DM6=0,0,Y6/((1+Vychodiská!$C$177)^'výrobné a prevádzkové n'!DM6))</f>
        <v>3803487.9981165701</v>
      </c>
      <c r="CH6" s="62">
        <f>IF(DN6=0,0,Z6/((1+Vychodiská!$C$177)^'výrobné a prevádzkové n'!DN6))</f>
        <v>3657199.9981890102</v>
      </c>
      <c r="CI6" s="62">
        <f>IF(DO6=0,0,AA6/((1+Vychodiská!$C$177)^'výrobné a prevádzkové n'!DO6))</f>
        <v>3516538.4597971253</v>
      </c>
      <c r="CJ6" s="62">
        <f>IF(DP6=0,0,AB6/((1+Vychodiská!$C$177)^'výrobné a prevádzkové n'!DP6))</f>
        <v>3381286.9805741585</v>
      </c>
      <c r="CK6" s="62">
        <f>IF(DQ6=0,0,AC6/((1+Vychodiská!$C$177)^'výrobné a prevádzkové n'!DQ6))</f>
        <v>3251237.481321306</v>
      </c>
      <c r="CL6" s="62">
        <f>IF(DR6=0,0,AD6/((1+Vychodiská!$C$177)^'výrobné a prevádzkové n'!DR6))</f>
        <v>3126189.8858858715</v>
      </c>
      <c r="CM6" s="62">
        <f>IF(DS6=0,0,AE6/((1+Vychodiská!$C$177)^'výrobné a prevádzkové n'!DS6))</f>
        <v>3005951.8133517993</v>
      </c>
      <c r="CN6" s="62">
        <f>IF(DT6=0,0,AF6/((1+Vychodiská!$C$177)^'výrobné a prevádzkové n'!DT6))</f>
        <v>2890338.2820690372</v>
      </c>
      <c r="CO6" s="62">
        <f>IF(DU6=0,0,AG6/((1+Vychodiská!$C$177)^'výrobné a prevádzkové n'!DU6))</f>
        <v>2779171.4250663817</v>
      </c>
      <c r="CP6" s="62">
        <f>IF(DV6=0,0,AH6/((1+Vychodiská!$C$177)^'výrobné a prevádzkové n'!DV6))</f>
        <v>2672280.2164099826</v>
      </c>
      <c r="CQ6" s="62">
        <f>IF(DW6=0,0,AI6/((1+Vychodiská!$C$177)^'výrobné a prevádzkové n'!DW6))</f>
        <v>2569500.2080865218</v>
      </c>
      <c r="CR6" s="62">
        <f>IF(DX6=0,0,AJ6/((1+Vychodiská!$C$177)^'výrobné a prevádzkové n'!DX6))</f>
        <v>2470673.2770062708</v>
      </c>
      <c r="CS6" s="62">
        <f>IF(DY6=0,0,AK6/((1+Vychodiská!$C$177)^'výrobné a prevádzkové n'!DY6))</f>
        <v>2375647.3817367987</v>
      </c>
      <c r="CT6" s="63">
        <f>IF(DZ6=0,0,AL6/((1+Vychodiská!$C$177)^'výrobné a prevádzkové n'!DZ6))</f>
        <v>2284276.3285930757</v>
      </c>
      <c r="CU6" s="66">
        <f t="shared" si="6"/>
        <v>128113495.69451389</v>
      </c>
      <c r="CV6" s="62"/>
      <c r="CW6" s="67">
        <f t="shared" si="1"/>
        <v>5</v>
      </c>
      <c r="CX6" s="67">
        <f t="shared" ref="CX6:DZ6" si="8">IF(CW6=0,0,IF(CX$2&gt;$D6,0,CW6+1))</f>
        <v>6</v>
      </c>
      <c r="CY6" s="67">
        <f t="shared" si="8"/>
        <v>7</v>
      </c>
      <c r="CZ6" s="67">
        <f t="shared" si="8"/>
        <v>8</v>
      </c>
      <c r="DA6" s="67">
        <f t="shared" si="8"/>
        <v>9</v>
      </c>
      <c r="DB6" s="67">
        <f t="shared" si="8"/>
        <v>10</v>
      </c>
      <c r="DC6" s="67">
        <f t="shared" si="8"/>
        <v>11</v>
      </c>
      <c r="DD6" s="67">
        <f t="shared" si="8"/>
        <v>12</v>
      </c>
      <c r="DE6" s="67">
        <f t="shared" si="8"/>
        <v>13</v>
      </c>
      <c r="DF6" s="67">
        <f t="shared" si="8"/>
        <v>14</v>
      </c>
      <c r="DG6" s="67">
        <f t="shared" si="8"/>
        <v>15</v>
      </c>
      <c r="DH6" s="67">
        <f t="shared" si="8"/>
        <v>16</v>
      </c>
      <c r="DI6" s="67">
        <f t="shared" si="8"/>
        <v>17</v>
      </c>
      <c r="DJ6" s="67">
        <f t="shared" si="8"/>
        <v>18</v>
      </c>
      <c r="DK6" s="67">
        <f t="shared" si="8"/>
        <v>19</v>
      </c>
      <c r="DL6" s="67">
        <f t="shared" si="8"/>
        <v>20</v>
      </c>
      <c r="DM6" s="67">
        <f t="shared" si="8"/>
        <v>21</v>
      </c>
      <c r="DN6" s="67">
        <f t="shared" si="8"/>
        <v>22</v>
      </c>
      <c r="DO6" s="67">
        <f t="shared" si="8"/>
        <v>23</v>
      </c>
      <c r="DP6" s="67">
        <f t="shared" si="8"/>
        <v>24</v>
      </c>
      <c r="DQ6" s="67">
        <f t="shared" si="8"/>
        <v>25</v>
      </c>
      <c r="DR6" s="67">
        <f t="shared" si="8"/>
        <v>26</v>
      </c>
      <c r="DS6" s="67">
        <f t="shared" si="8"/>
        <v>27</v>
      </c>
      <c r="DT6" s="67">
        <f t="shared" si="8"/>
        <v>28</v>
      </c>
      <c r="DU6" s="67">
        <f t="shared" si="8"/>
        <v>29</v>
      </c>
      <c r="DV6" s="67">
        <f t="shared" si="8"/>
        <v>30</v>
      </c>
      <c r="DW6" s="67">
        <f t="shared" si="8"/>
        <v>31</v>
      </c>
      <c r="DX6" s="67">
        <f t="shared" si="8"/>
        <v>32</v>
      </c>
      <c r="DY6" s="67">
        <f t="shared" si="8"/>
        <v>33</v>
      </c>
      <c r="DZ6" s="68">
        <f t="shared" si="8"/>
        <v>34</v>
      </c>
    </row>
    <row r="7" spans="1:130" s="69" customFormat="1" ht="31" customHeight="1" x14ac:dyDescent="0.35">
      <c r="A7" s="59">
        <f>Investície!A7</f>
        <v>5</v>
      </c>
      <c r="B7" s="60" t="str">
        <f>Investície!B7</f>
        <v xml:space="preserve">MHTH, a.s. - závod Bratislava </v>
      </c>
      <c r="C7" s="60" t="str">
        <f>Investície!C7</f>
        <v>Výmena tepelnej izolácie a oplechovania HV potrubí BA východ napájač JUH, Akumulácia tepelnej energie</v>
      </c>
      <c r="D7" s="61">
        <f>INDEX(Data!$M:$M,MATCH('výrobné a prevádzkové n'!A7,Data!$A:$A,0))</f>
        <v>30</v>
      </c>
      <c r="E7" s="61" t="str">
        <f>INDEX(Data!$J:$J,MATCH('výrobné a prevádzkové n'!A7,Data!$A:$A,0))</f>
        <v>2024 - 2025</v>
      </c>
      <c r="F7" s="62">
        <f>INDEX(Data!$AA:$AA,MATCH('výrobné a prevádzkové n'!A7,Data!$A:$A,0))</f>
        <v>10000</v>
      </c>
      <c r="G7" s="62">
        <f>INDEX(Data!$AC:$AC,MATCH('výrobné a prevádzkové n'!A7,Data!$A:$A,0))</f>
        <v>-180000</v>
      </c>
      <c r="H7" s="63">
        <f>INDEX(Data!$AD:$AD,MATCH('výrobné a prevádzkové n'!A7,Data!$A:$A,0))</f>
        <v>0</v>
      </c>
      <c r="I7" s="62">
        <f t="shared" si="3"/>
        <v>170000</v>
      </c>
      <c r="J7" s="62">
        <f t="shared" si="0"/>
        <v>170000</v>
      </c>
      <c r="K7" s="62">
        <f t="shared" si="0"/>
        <v>170000</v>
      </c>
      <c r="L7" s="62">
        <f t="shared" si="0"/>
        <v>170000</v>
      </c>
      <c r="M7" s="62">
        <f t="shared" si="0"/>
        <v>170000</v>
      </c>
      <c r="N7" s="62">
        <f t="shared" si="0"/>
        <v>170000</v>
      </c>
      <c r="O7" s="62">
        <f t="shared" si="0"/>
        <v>170000</v>
      </c>
      <c r="P7" s="62">
        <f t="shared" si="0"/>
        <v>170000</v>
      </c>
      <c r="Q7" s="62">
        <f t="shared" si="0"/>
        <v>170000</v>
      </c>
      <c r="R7" s="62">
        <f t="shared" si="0"/>
        <v>170000</v>
      </c>
      <c r="S7" s="62">
        <f t="shared" si="0"/>
        <v>170000</v>
      </c>
      <c r="T7" s="62">
        <f t="shared" si="0"/>
        <v>170000</v>
      </c>
      <c r="U7" s="62">
        <f t="shared" si="0"/>
        <v>170000</v>
      </c>
      <c r="V7" s="62">
        <f t="shared" si="0"/>
        <v>170000</v>
      </c>
      <c r="W7" s="62">
        <f t="shared" si="0"/>
        <v>170000</v>
      </c>
      <c r="X7" s="62">
        <f t="shared" si="0"/>
        <v>170000</v>
      </c>
      <c r="Y7" s="62">
        <f t="shared" si="0"/>
        <v>170000</v>
      </c>
      <c r="Z7" s="62">
        <f t="shared" si="0"/>
        <v>170000</v>
      </c>
      <c r="AA7" s="62">
        <f t="shared" si="0"/>
        <v>170000</v>
      </c>
      <c r="AB7" s="62">
        <f t="shared" si="0"/>
        <v>170000</v>
      </c>
      <c r="AC7" s="62">
        <f t="shared" si="0"/>
        <v>170000</v>
      </c>
      <c r="AD7" s="62">
        <f t="shared" si="0"/>
        <v>170000</v>
      </c>
      <c r="AE7" s="62">
        <f t="shared" si="0"/>
        <v>170000</v>
      </c>
      <c r="AF7" s="62">
        <f t="shared" si="0"/>
        <v>170000</v>
      </c>
      <c r="AG7" s="62">
        <f t="shared" si="0"/>
        <v>170000</v>
      </c>
      <c r="AH7" s="62">
        <f t="shared" si="0"/>
        <v>170000</v>
      </c>
      <c r="AI7" s="62">
        <f t="shared" si="0"/>
        <v>170000</v>
      </c>
      <c r="AJ7" s="62">
        <f t="shared" si="0"/>
        <v>170000</v>
      </c>
      <c r="AK7" s="62">
        <f t="shared" si="0"/>
        <v>170000</v>
      </c>
      <c r="AL7" s="62">
        <f t="shared" si="0"/>
        <v>170000</v>
      </c>
      <c r="AM7" s="62">
        <f t="shared" si="4"/>
        <v>170000</v>
      </c>
      <c r="AN7" s="62">
        <f>SUM($I7:J7)</f>
        <v>340000</v>
      </c>
      <c r="AO7" s="62">
        <f>SUM($I7:K7)</f>
        <v>510000</v>
      </c>
      <c r="AP7" s="62">
        <f>SUM($I7:L7)</f>
        <v>680000</v>
      </c>
      <c r="AQ7" s="62">
        <f>SUM($I7:M7)</f>
        <v>850000</v>
      </c>
      <c r="AR7" s="62">
        <f>SUM($I7:N7)</f>
        <v>1020000</v>
      </c>
      <c r="AS7" s="62">
        <f>SUM($I7:O7)</f>
        <v>1190000</v>
      </c>
      <c r="AT7" s="62">
        <f>SUM($I7:P7)</f>
        <v>1360000</v>
      </c>
      <c r="AU7" s="62">
        <f>SUM($I7:Q7)</f>
        <v>1530000</v>
      </c>
      <c r="AV7" s="62">
        <f>SUM($I7:R7)</f>
        <v>1700000</v>
      </c>
      <c r="AW7" s="62">
        <f>SUM($I7:S7)</f>
        <v>1870000</v>
      </c>
      <c r="AX7" s="62">
        <f>SUM($I7:T7)</f>
        <v>2040000</v>
      </c>
      <c r="AY7" s="62">
        <f>SUM($I7:U7)</f>
        <v>2210000</v>
      </c>
      <c r="AZ7" s="62">
        <f>SUM($I7:V7)</f>
        <v>2380000</v>
      </c>
      <c r="BA7" s="62">
        <f>SUM($I7:W7)</f>
        <v>2550000</v>
      </c>
      <c r="BB7" s="62">
        <f>SUM($I7:X7)</f>
        <v>2720000</v>
      </c>
      <c r="BC7" s="62">
        <f>SUM($I7:Y7)</f>
        <v>2890000</v>
      </c>
      <c r="BD7" s="62">
        <f>SUM($I7:Z7)</f>
        <v>3060000</v>
      </c>
      <c r="BE7" s="62">
        <f>SUM($I7:AA7)</f>
        <v>3230000</v>
      </c>
      <c r="BF7" s="62">
        <f>SUM($I7:AB7)</f>
        <v>3400000</v>
      </c>
      <c r="BG7" s="62">
        <f>SUM($I7:AC7)</f>
        <v>3570000</v>
      </c>
      <c r="BH7" s="62">
        <f>SUM($I7:AD7)</f>
        <v>3740000</v>
      </c>
      <c r="BI7" s="62">
        <f>SUM($I7:AE7)</f>
        <v>3910000</v>
      </c>
      <c r="BJ7" s="62">
        <f>SUM($I7:AF7)</f>
        <v>4080000</v>
      </c>
      <c r="BK7" s="62">
        <f>SUM($I7:AG7)</f>
        <v>4250000</v>
      </c>
      <c r="BL7" s="62">
        <f>SUM($I7:AH7)</f>
        <v>4420000</v>
      </c>
      <c r="BM7" s="62">
        <f>SUM($I7:AI7)</f>
        <v>4590000</v>
      </c>
      <c r="BN7" s="62">
        <f>SUM($I7:AJ7)</f>
        <v>4760000</v>
      </c>
      <c r="BO7" s="62">
        <f>SUM($I7:AK7)</f>
        <v>4930000</v>
      </c>
      <c r="BP7" s="63">
        <f>SUM($I7:AL7)</f>
        <v>5100000</v>
      </c>
      <c r="BQ7" s="65">
        <f>IF(CW7=0,0,I7/((1+Vychodiská!$C$177)^'výrobné a prevádzkové n'!CW7))</f>
        <v>151129.38097405553</v>
      </c>
      <c r="BR7" s="62">
        <f>IF(CX7=0,0,J7/((1+Vychodiská!$C$177)^'výrobné a prevádzkové n'!CX7))</f>
        <v>145316.71247505335</v>
      </c>
      <c r="BS7" s="62">
        <f>IF(CY7=0,0,K7/((1+Vychodiská!$C$177)^'výrobné a prevádzkové n'!CY7))</f>
        <v>139727.60814908976</v>
      </c>
      <c r="BT7" s="62">
        <f>IF(CZ7=0,0,L7/((1+Vychodiská!$C$177)^'výrobné a prevádzkové n'!CZ7))</f>
        <v>134353.46937412478</v>
      </c>
      <c r="BU7" s="62">
        <f>IF(DA7=0,0,M7/((1+Vychodiská!$C$177)^'výrobné a prevádzkové n'!DA7))</f>
        <v>129186.02824435076</v>
      </c>
      <c r="BV7" s="62">
        <f>IF(DB7=0,0,N7/((1+Vychodiská!$C$177)^'výrobné a prevádzkové n'!DB7))</f>
        <v>124217.33485033724</v>
      </c>
      <c r="BW7" s="62">
        <f>IF(DC7=0,0,O7/((1+Vychodiská!$C$177)^'výrobné a prevádzkové n'!DC7))</f>
        <v>119439.74504840118</v>
      </c>
      <c r="BX7" s="62">
        <f>IF(DD7=0,0,P7/((1+Vychodiská!$C$177)^'výrobné a prevádzkové n'!DD7))</f>
        <v>114845.90870038576</v>
      </c>
      <c r="BY7" s="62">
        <f>IF(DE7=0,0,Q7/((1+Vychodiská!$C$177)^'výrobné a prevádzkové n'!DE7))</f>
        <v>110428.75836575554</v>
      </c>
      <c r="BZ7" s="62">
        <f>IF(DF7=0,0,R7/((1+Vychodiská!$C$177)^'výrobné a prevádzkové n'!DF7))</f>
        <v>106181.49842861107</v>
      </c>
      <c r="CA7" s="62">
        <f>IF(DG7=0,0,S7/((1+Vychodiská!$C$177)^'výrobné a prevádzkové n'!DG7))</f>
        <v>102097.59464289526</v>
      </c>
      <c r="CB7" s="62">
        <f>IF(DH7=0,0,T7/((1+Vychodiská!$C$177)^'výrobné a prevádzkové n'!DH7))</f>
        <v>98170.764079706976</v>
      </c>
      <c r="CC7" s="62">
        <f>IF(DI7=0,0,U7/((1+Vychodiská!$C$177)^'výrobné a prevádzkové n'!DI7))</f>
        <v>94394.96546125671</v>
      </c>
      <c r="CD7" s="62">
        <f>IF(DJ7=0,0,V7/((1+Vychodiská!$C$177)^'výrobné a prevádzkové n'!DJ7))</f>
        <v>90764.389866592988</v>
      </c>
      <c r="CE7" s="62">
        <f>IF(DK7=0,0,W7/((1+Vychodiská!$C$177)^'výrobné a prevádzkové n'!DK7))</f>
        <v>87273.451794800945</v>
      </c>
      <c r="CF7" s="62">
        <f>IF(DL7=0,0,X7/((1+Vychodiská!$C$177)^'výrobné a prevádzkové n'!DL7))</f>
        <v>83916.78057192397</v>
      </c>
      <c r="CG7" s="62">
        <f>IF(DM7=0,0,Y7/((1+Vychodiská!$C$177)^'výrobné a prevádzkové n'!DM7))</f>
        <v>80689.212088388434</v>
      </c>
      <c r="CH7" s="62">
        <f>IF(DN7=0,0,Z7/((1+Vychodiská!$C$177)^'výrobné a prevádzkové n'!DN7))</f>
        <v>77585.780854219644</v>
      </c>
      <c r="CI7" s="62">
        <f>IF(DO7=0,0,AA7/((1+Vychodiská!$C$177)^'výrobné a prevádzkové n'!DO7))</f>
        <v>74601.712359826575</v>
      </c>
      <c r="CJ7" s="62">
        <f>IF(DP7=0,0,AB7/((1+Vychodiská!$C$177)^'výrobné a prevádzkové n'!DP7))</f>
        <v>71732.415730602472</v>
      </c>
      <c r="CK7" s="62">
        <f>IF(DQ7=0,0,AC7/((1+Vychodiská!$C$177)^'výrobné a prevádzkové n'!DQ7))</f>
        <v>68973.476664040849</v>
      </c>
      <c r="CL7" s="62">
        <f>IF(DR7=0,0,AD7/((1+Vychodiská!$C$177)^'výrobné a prevádzkové n'!DR7))</f>
        <v>66320.650638500811</v>
      </c>
      <c r="CM7" s="62">
        <f>IF(DS7=0,0,AE7/((1+Vychodiská!$C$177)^'výrobné a prevádzkové n'!DS7))</f>
        <v>63769.856383173843</v>
      </c>
      <c r="CN7" s="62">
        <f>IF(DT7=0,0,AF7/((1+Vychodiská!$C$177)^'výrobné a prevádzkové n'!DT7))</f>
        <v>61317.169599205627</v>
      </c>
      <c r="CO7" s="62">
        <f>IF(DU7=0,0,AG7/((1+Vychodiská!$C$177)^'výrobné a prevádzkové n'!DU7))</f>
        <v>58958.816922313097</v>
      </c>
      <c r="CP7" s="62">
        <f>IF(DV7=0,0,AH7/((1+Vychodiská!$C$177)^'výrobné a prevádzkové n'!DV7))</f>
        <v>56691.170117608737</v>
      </c>
      <c r="CQ7" s="62">
        <f>IF(DW7=0,0,AI7/((1+Vychodiská!$C$177)^'výrobné a prevádzkové n'!DW7))</f>
        <v>54510.740497700703</v>
      </c>
      <c r="CR7" s="62">
        <f>IF(DX7=0,0,AJ7/((1+Vychodiská!$C$177)^'výrobné a prevádzkové n'!DX7))</f>
        <v>52414.173555481451</v>
      </c>
      <c r="CS7" s="62">
        <f>IF(DY7=0,0,AK7/((1+Vychodiská!$C$177)^'výrobné a prevádzkové n'!DY7))</f>
        <v>50398.243803347548</v>
      </c>
      <c r="CT7" s="63">
        <f>IF(DZ7=0,0,AL7/((1+Vychodiská!$C$177)^'výrobné a prevádzkové n'!DZ7))</f>
        <v>48459.849810911102</v>
      </c>
      <c r="CU7" s="66">
        <f t="shared" si="6"/>
        <v>2717867.6600526622</v>
      </c>
      <c r="CV7" s="62"/>
      <c r="CW7" s="67">
        <f t="shared" si="1"/>
        <v>3</v>
      </c>
      <c r="CX7" s="67">
        <f t="shared" ref="CX7:DZ7" si="9">IF(CW7=0,0,IF(CX$2&gt;$D7,0,CW7+1))</f>
        <v>4</v>
      </c>
      <c r="CY7" s="67">
        <f t="shared" si="9"/>
        <v>5</v>
      </c>
      <c r="CZ7" s="67">
        <f t="shared" si="9"/>
        <v>6</v>
      </c>
      <c r="DA7" s="67">
        <f t="shared" si="9"/>
        <v>7</v>
      </c>
      <c r="DB7" s="67">
        <f t="shared" si="9"/>
        <v>8</v>
      </c>
      <c r="DC7" s="67">
        <f t="shared" si="9"/>
        <v>9</v>
      </c>
      <c r="DD7" s="67">
        <f t="shared" si="9"/>
        <v>10</v>
      </c>
      <c r="DE7" s="67">
        <f t="shared" si="9"/>
        <v>11</v>
      </c>
      <c r="DF7" s="67">
        <f t="shared" si="9"/>
        <v>12</v>
      </c>
      <c r="DG7" s="67">
        <f t="shared" si="9"/>
        <v>13</v>
      </c>
      <c r="DH7" s="67">
        <f t="shared" si="9"/>
        <v>14</v>
      </c>
      <c r="DI7" s="67">
        <f t="shared" si="9"/>
        <v>15</v>
      </c>
      <c r="DJ7" s="67">
        <f t="shared" si="9"/>
        <v>16</v>
      </c>
      <c r="DK7" s="67">
        <f t="shared" si="9"/>
        <v>17</v>
      </c>
      <c r="DL7" s="67">
        <f t="shared" si="9"/>
        <v>18</v>
      </c>
      <c r="DM7" s="67">
        <f t="shared" si="9"/>
        <v>19</v>
      </c>
      <c r="DN7" s="67">
        <f t="shared" si="9"/>
        <v>20</v>
      </c>
      <c r="DO7" s="67">
        <f t="shared" si="9"/>
        <v>21</v>
      </c>
      <c r="DP7" s="67">
        <f t="shared" si="9"/>
        <v>22</v>
      </c>
      <c r="DQ7" s="67">
        <f t="shared" si="9"/>
        <v>23</v>
      </c>
      <c r="DR7" s="67">
        <f t="shared" si="9"/>
        <v>24</v>
      </c>
      <c r="DS7" s="67">
        <f t="shared" si="9"/>
        <v>25</v>
      </c>
      <c r="DT7" s="67">
        <f t="shared" si="9"/>
        <v>26</v>
      </c>
      <c r="DU7" s="67">
        <f t="shared" si="9"/>
        <v>27</v>
      </c>
      <c r="DV7" s="67">
        <f t="shared" si="9"/>
        <v>28</v>
      </c>
      <c r="DW7" s="67">
        <f t="shared" si="9"/>
        <v>29</v>
      </c>
      <c r="DX7" s="67">
        <f t="shared" si="9"/>
        <v>30</v>
      </c>
      <c r="DY7" s="67">
        <f t="shared" si="9"/>
        <v>31</v>
      </c>
      <c r="DZ7" s="68">
        <f t="shared" si="9"/>
        <v>32</v>
      </c>
    </row>
    <row r="8" spans="1:130" s="69" customFormat="1" ht="31" customHeight="1" x14ac:dyDescent="0.35">
      <c r="A8" s="59">
        <f>Investície!A8</f>
        <v>6</v>
      </c>
      <c r="B8" s="60" t="str">
        <f>Investície!B8</f>
        <v xml:space="preserve">MHTH, a.s. - závod Bratislava </v>
      </c>
      <c r="C8" s="60" t="str">
        <f>Investície!C8</f>
        <v>Výstavba technológie na vysoko účinnú kombinovanú výrobu elektriny a tepla ako náhrady za súčasné zdroje v SCZT Západ - Akumulácia</v>
      </c>
      <c r="D8" s="61">
        <f>INDEX(Data!$M:$M,MATCH('výrobné a prevádzkové n'!A8,Data!$A:$A,0))</f>
        <v>30</v>
      </c>
      <c r="E8" s="61" t="str">
        <f>INDEX(Data!$J:$J,MATCH('výrobné a prevádzkové n'!A8,Data!$A:$A,0))</f>
        <v>2024 - 2025</v>
      </c>
      <c r="F8" s="62">
        <f>INDEX(Data!$AA:$AA,MATCH('výrobné a prevádzkové n'!A8,Data!$A:$A,0))</f>
        <v>10000</v>
      </c>
      <c r="G8" s="62">
        <f>INDEX(Data!$AC:$AC,MATCH('výrobné a prevádzkové n'!A8,Data!$A:$A,0))</f>
        <v>-170000</v>
      </c>
      <c r="H8" s="63">
        <f>INDEX(Data!$AD:$AD,MATCH('výrobné a prevádzkové n'!A8,Data!$A:$A,0))</f>
        <v>0</v>
      </c>
      <c r="I8" s="62">
        <f t="shared" si="3"/>
        <v>160000</v>
      </c>
      <c r="J8" s="62">
        <f t="shared" si="0"/>
        <v>160000</v>
      </c>
      <c r="K8" s="62">
        <f t="shared" si="0"/>
        <v>160000</v>
      </c>
      <c r="L8" s="62">
        <f t="shared" si="0"/>
        <v>160000</v>
      </c>
      <c r="M8" s="62">
        <f t="shared" si="0"/>
        <v>160000</v>
      </c>
      <c r="N8" s="62">
        <f t="shared" si="0"/>
        <v>160000</v>
      </c>
      <c r="O8" s="62">
        <f t="shared" si="0"/>
        <v>160000</v>
      </c>
      <c r="P8" s="62">
        <f t="shared" si="0"/>
        <v>160000</v>
      </c>
      <c r="Q8" s="62">
        <f t="shared" si="0"/>
        <v>160000</v>
      </c>
      <c r="R8" s="62">
        <f t="shared" si="0"/>
        <v>160000</v>
      </c>
      <c r="S8" s="62">
        <f t="shared" si="0"/>
        <v>160000</v>
      </c>
      <c r="T8" s="62">
        <f t="shared" si="0"/>
        <v>160000</v>
      </c>
      <c r="U8" s="62">
        <f t="shared" si="0"/>
        <v>160000</v>
      </c>
      <c r="V8" s="62">
        <f t="shared" si="0"/>
        <v>160000</v>
      </c>
      <c r="W8" s="62">
        <f t="shared" si="0"/>
        <v>160000</v>
      </c>
      <c r="X8" s="62">
        <f t="shared" si="0"/>
        <v>160000</v>
      </c>
      <c r="Y8" s="62">
        <f t="shared" si="0"/>
        <v>160000</v>
      </c>
      <c r="Z8" s="62">
        <f t="shared" si="0"/>
        <v>160000</v>
      </c>
      <c r="AA8" s="62">
        <f t="shared" si="0"/>
        <v>160000</v>
      </c>
      <c r="AB8" s="62">
        <f t="shared" si="0"/>
        <v>160000</v>
      </c>
      <c r="AC8" s="62">
        <f t="shared" si="0"/>
        <v>160000</v>
      </c>
      <c r="AD8" s="62">
        <f t="shared" si="0"/>
        <v>160000</v>
      </c>
      <c r="AE8" s="62">
        <f t="shared" si="0"/>
        <v>160000</v>
      </c>
      <c r="AF8" s="62">
        <f t="shared" si="0"/>
        <v>160000</v>
      </c>
      <c r="AG8" s="62">
        <f t="shared" si="0"/>
        <v>160000</v>
      </c>
      <c r="AH8" s="62">
        <f t="shared" si="0"/>
        <v>160000</v>
      </c>
      <c r="AI8" s="62">
        <f t="shared" si="0"/>
        <v>160000</v>
      </c>
      <c r="AJ8" s="62">
        <f t="shared" si="0"/>
        <v>160000</v>
      </c>
      <c r="AK8" s="62">
        <f t="shared" si="0"/>
        <v>160000</v>
      </c>
      <c r="AL8" s="62">
        <f t="shared" si="0"/>
        <v>160000</v>
      </c>
      <c r="AM8" s="62">
        <f t="shared" si="4"/>
        <v>160000</v>
      </c>
      <c r="AN8" s="62">
        <f>SUM($I8:J8)</f>
        <v>320000</v>
      </c>
      <c r="AO8" s="62">
        <f>SUM($I8:K8)</f>
        <v>480000</v>
      </c>
      <c r="AP8" s="62">
        <f>SUM($I8:L8)</f>
        <v>640000</v>
      </c>
      <c r="AQ8" s="62">
        <f>SUM($I8:M8)</f>
        <v>800000</v>
      </c>
      <c r="AR8" s="62">
        <f>SUM($I8:N8)</f>
        <v>960000</v>
      </c>
      <c r="AS8" s="62">
        <f>SUM($I8:O8)</f>
        <v>1120000</v>
      </c>
      <c r="AT8" s="62">
        <f>SUM($I8:P8)</f>
        <v>1280000</v>
      </c>
      <c r="AU8" s="62">
        <f>SUM($I8:Q8)</f>
        <v>1440000</v>
      </c>
      <c r="AV8" s="62">
        <f>SUM($I8:R8)</f>
        <v>1600000</v>
      </c>
      <c r="AW8" s="62">
        <f>SUM($I8:S8)</f>
        <v>1760000</v>
      </c>
      <c r="AX8" s="62">
        <f>SUM($I8:T8)</f>
        <v>1920000</v>
      </c>
      <c r="AY8" s="62">
        <f>SUM($I8:U8)</f>
        <v>2080000</v>
      </c>
      <c r="AZ8" s="62">
        <f>SUM($I8:V8)</f>
        <v>2240000</v>
      </c>
      <c r="BA8" s="62">
        <f>SUM($I8:W8)</f>
        <v>2400000</v>
      </c>
      <c r="BB8" s="62">
        <f>SUM($I8:X8)</f>
        <v>2560000</v>
      </c>
      <c r="BC8" s="62">
        <f>SUM($I8:Y8)</f>
        <v>2720000</v>
      </c>
      <c r="BD8" s="62">
        <f>SUM($I8:Z8)</f>
        <v>2880000</v>
      </c>
      <c r="BE8" s="62">
        <f>SUM($I8:AA8)</f>
        <v>3040000</v>
      </c>
      <c r="BF8" s="62">
        <f>SUM($I8:AB8)</f>
        <v>3200000</v>
      </c>
      <c r="BG8" s="62">
        <f>SUM($I8:AC8)</f>
        <v>3360000</v>
      </c>
      <c r="BH8" s="62">
        <f>SUM($I8:AD8)</f>
        <v>3520000</v>
      </c>
      <c r="BI8" s="62">
        <f>SUM($I8:AE8)</f>
        <v>3680000</v>
      </c>
      <c r="BJ8" s="62">
        <f>SUM($I8:AF8)</f>
        <v>3840000</v>
      </c>
      <c r="BK8" s="62">
        <f>SUM($I8:AG8)</f>
        <v>4000000</v>
      </c>
      <c r="BL8" s="62">
        <f>SUM($I8:AH8)</f>
        <v>4160000</v>
      </c>
      <c r="BM8" s="62">
        <f>SUM($I8:AI8)</f>
        <v>4320000</v>
      </c>
      <c r="BN8" s="62">
        <f>SUM($I8:AJ8)</f>
        <v>4480000</v>
      </c>
      <c r="BO8" s="62">
        <f>SUM($I8:AK8)</f>
        <v>4640000</v>
      </c>
      <c r="BP8" s="63">
        <f>SUM($I8:AL8)</f>
        <v>4800000</v>
      </c>
      <c r="BQ8" s="65">
        <f>IF(CW8=0,0,I8/((1+Vychodiská!$C$177)^'výrobné a prevádzkové n'!CW8))</f>
        <v>142239.41738734636</v>
      </c>
      <c r="BR8" s="62">
        <f>IF(CX8=0,0,J8/((1+Vychodiská!$C$177)^'výrobné a prevádzkové n'!CX8))</f>
        <v>136768.67056475612</v>
      </c>
      <c r="BS8" s="62">
        <f>IF(CY8=0,0,K8/((1+Vychodiská!$C$177)^'výrobné a prevádzkové n'!CY8))</f>
        <v>131508.33708149625</v>
      </c>
      <c r="BT8" s="62">
        <f>IF(CZ8=0,0,L8/((1+Vychodiská!$C$177)^'výrobné a prevádzkové n'!CZ8))</f>
        <v>126450.32411682331</v>
      </c>
      <c r="BU8" s="62">
        <f>IF(DA8=0,0,M8/((1+Vychodiská!$C$177)^'výrobné a prevádzkové n'!DA8))</f>
        <v>121586.85011233012</v>
      </c>
      <c r="BV8" s="62">
        <f>IF(DB8=0,0,N8/((1+Vychodiská!$C$177)^'výrobné a prevádzkové n'!DB8))</f>
        <v>116910.4328003174</v>
      </c>
      <c r="BW8" s="62">
        <f>IF(DC8=0,0,O8/((1+Vychodiská!$C$177)^'výrobné a prevádzkové n'!DC8))</f>
        <v>112413.87769261288</v>
      </c>
      <c r="BX8" s="62">
        <f>IF(DD8=0,0,P8/((1+Vychodiská!$C$177)^'výrobné a prevádzkové n'!DD8))</f>
        <v>108090.26701212776</v>
      </c>
      <c r="BY8" s="62">
        <f>IF(DE8=0,0,Q8/((1+Vychodiská!$C$177)^'výrobné a prevádzkové n'!DE8))</f>
        <v>103932.94905012286</v>
      </c>
      <c r="BZ8" s="62">
        <f>IF(DF8=0,0,R8/((1+Vychodiská!$C$177)^'výrobné a prevádzkové n'!DF8))</f>
        <v>99935.527932810422</v>
      </c>
      <c r="CA8" s="62">
        <f>IF(DG8=0,0,S8/((1+Vychodiská!$C$177)^'výrobné a prevádzkové n'!DG8))</f>
        <v>96091.853781548474</v>
      </c>
      <c r="CB8" s="62">
        <f>IF(DH8=0,0,T8/((1+Vychodiská!$C$177)^'výrobné a prevádzkové n'!DH8))</f>
        <v>92396.013251488926</v>
      </c>
      <c r="CC8" s="62">
        <f>IF(DI8=0,0,U8/((1+Vychodiská!$C$177)^'výrobné a prevádzkové n'!DI8))</f>
        <v>88842.320434123962</v>
      </c>
      <c r="CD8" s="62">
        <f>IF(DJ8=0,0,V8/((1+Vychodiská!$C$177)^'výrobné a prevádzkové n'!DJ8))</f>
        <v>85425.308109734571</v>
      </c>
      <c r="CE8" s="62">
        <f>IF(DK8=0,0,W8/((1+Vychodiská!$C$177)^'výrobné a prevádzkové n'!DK8))</f>
        <v>82139.719336283233</v>
      </c>
      <c r="CF8" s="62">
        <f>IF(DL8=0,0,X8/((1+Vychodiská!$C$177)^'výrobné a prevádzkové n'!DL8))</f>
        <v>78980.499361810798</v>
      </c>
      <c r="CG8" s="62">
        <f>IF(DM8=0,0,Y8/((1+Vychodiská!$C$177)^'výrobné a prevádzkové n'!DM8))</f>
        <v>75942.787847895001</v>
      </c>
      <c r="CH8" s="62">
        <f>IF(DN8=0,0,Z8/((1+Vychodiská!$C$177)^'výrobné a prevádzkové n'!DN8))</f>
        <v>73021.911392206734</v>
      </c>
      <c r="CI8" s="62">
        <f>IF(DO8=0,0,AA8/((1+Vychodiská!$C$177)^'výrobné a prevádzkové n'!DO8))</f>
        <v>70213.376338660295</v>
      </c>
      <c r="CJ8" s="62">
        <f>IF(DP8=0,0,AB8/((1+Vychodiská!$C$177)^'výrobné a prevádzkové n'!DP8))</f>
        <v>67512.861864096441</v>
      </c>
      <c r="CK8" s="62">
        <f>IF(DQ8=0,0,AC8/((1+Vychodiská!$C$177)^'výrobné a prevádzkové n'!DQ8))</f>
        <v>64916.213330861974</v>
      </c>
      <c r="CL8" s="62">
        <f>IF(DR8=0,0,AD8/((1+Vychodiská!$C$177)^'výrobné a prevádzkové n'!DR8))</f>
        <v>62419.435895059585</v>
      </c>
      <c r="CM8" s="62">
        <f>IF(DS8=0,0,AE8/((1+Vychodiská!$C$177)^'výrobné a prevádzkové n'!DS8))</f>
        <v>60018.688360634202</v>
      </c>
      <c r="CN8" s="62">
        <f>IF(DT8=0,0,AF8/((1+Vychodiská!$C$177)^'výrobné a prevádzkové n'!DT8))</f>
        <v>57710.27726984059</v>
      </c>
      <c r="CO8" s="62">
        <f>IF(DU8=0,0,AG8/((1+Vychodiská!$C$177)^'výrobné a prevádzkové n'!DU8))</f>
        <v>55490.65122100056</v>
      </c>
      <c r="CP8" s="62">
        <f>IF(DV8=0,0,AH8/((1+Vychodiská!$C$177)^'výrobné a prevádzkové n'!DV8))</f>
        <v>53356.395404808223</v>
      </c>
      <c r="CQ8" s="62">
        <f>IF(DW8=0,0,AI8/((1+Vychodiská!$C$177)^'výrobné a prevádzkové n'!DW8))</f>
        <v>51304.226350777135</v>
      </c>
      <c r="CR8" s="62">
        <f>IF(DX8=0,0,AJ8/((1+Vychodiská!$C$177)^'výrobné a prevádzkové n'!DX8))</f>
        <v>49330.98687574725</v>
      </c>
      <c r="CS8" s="62">
        <f>IF(DY8=0,0,AK8/((1+Vychodiská!$C$177)^'výrobné a prevádzkové n'!DY8))</f>
        <v>47433.641226680047</v>
      </c>
      <c r="CT8" s="63">
        <f>IF(DZ8=0,0,AL8/((1+Vychodiská!$C$177)^'výrobné a prevádzkové n'!DZ8))</f>
        <v>45609.270410269273</v>
      </c>
      <c r="CU8" s="66">
        <f t="shared" si="6"/>
        <v>2557993.0918142716</v>
      </c>
      <c r="CV8" s="62"/>
      <c r="CW8" s="67">
        <f t="shared" si="1"/>
        <v>3</v>
      </c>
      <c r="CX8" s="67">
        <f t="shared" ref="CX8:DZ8" si="10">IF(CW8=0,0,IF(CX$2&gt;$D8,0,CW8+1))</f>
        <v>4</v>
      </c>
      <c r="CY8" s="67">
        <f t="shared" si="10"/>
        <v>5</v>
      </c>
      <c r="CZ8" s="67">
        <f t="shared" si="10"/>
        <v>6</v>
      </c>
      <c r="DA8" s="67">
        <f t="shared" si="10"/>
        <v>7</v>
      </c>
      <c r="DB8" s="67">
        <f t="shared" si="10"/>
        <v>8</v>
      </c>
      <c r="DC8" s="67">
        <f t="shared" si="10"/>
        <v>9</v>
      </c>
      <c r="DD8" s="67">
        <f t="shared" si="10"/>
        <v>10</v>
      </c>
      <c r="DE8" s="67">
        <f t="shared" si="10"/>
        <v>11</v>
      </c>
      <c r="DF8" s="67">
        <f t="shared" si="10"/>
        <v>12</v>
      </c>
      <c r="DG8" s="67">
        <f t="shared" si="10"/>
        <v>13</v>
      </c>
      <c r="DH8" s="67">
        <f t="shared" si="10"/>
        <v>14</v>
      </c>
      <c r="DI8" s="67">
        <f t="shared" si="10"/>
        <v>15</v>
      </c>
      <c r="DJ8" s="67">
        <f t="shared" si="10"/>
        <v>16</v>
      </c>
      <c r="DK8" s="67">
        <f t="shared" si="10"/>
        <v>17</v>
      </c>
      <c r="DL8" s="67">
        <f t="shared" si="10"/>
        <v>18</v>
      </c>
      <c r="DM8" s="67">
        <f t="shared" si="10"/>
        <v>19</v>
      </c>
      <c r="DN8" s="67">
        <f t="shared" si="10"/>
        <v>20</v>
      </c>
      <c r="DO8" s="67">
        <f t="shared" si="10"/>
        <v>21</v>
      </c>
      <c r="DP8" s="67">
        <f t="shared" si="10"/>
        <v>22</v>
      </c>
      <c r="DQ8" s="67">
        <f t="shared" si="10"/>
        <v>23</v>
      </c>
      <c r="DR8" s="67">
        <f t="shared" si="10"/>
        <v>24</v>
      </c>
      <c r="DS8" s="67">
        <f t="shared" si="10"/>
        <v>25</v>
      </c>
      <c r="DT8" s="67">
        <f t="shared" si="10"/>
        <v>26</v>
      </c>
      <c r="DU8" s="67">
        <f t="shared" si="10"/>
        <v>27</v>
      </c>
      <c r="DV8" s="67">
        <f t="shared" si="10"/>
        <v>28</v>
      </c>
      <c r="DW8" s="67">
        <f t="shared" si="10"/>
        <v>29</v>
      </c>
      <c r="DX8" s="67">
        <f t="shared" si="10"/>
        <v>30</v>
      </c>
      <c r="DY8" s="67">
        <f t="shared" si="10"/>
        <v>31</v>
      </c>
      <c r="DZ8" s="68">
        <f t="shared" si="10"/>
        <v>32</v>
      </c>
    </row>
    <row r="9" spans="1:130" s="69" customFormat="1" ht="31" customHeight="1" x14ac:dyDescent="0.35">
      <c r="A9" s="59">
        <f>Investície!A9</f>
        <v>7</v>
      </c>
      <c r="B9" s="60" t="str">
        <f>Investície!B9</f>
        <v xml:space="preserve">MHTH, a.s. - závod Bratislava </v>
      </c>
      <c r="C9" s="60" t="str">
        <f>Investície!C9</f>
        <v>Modernizácia rozšírenia HV pre oblasť Dúbravka</v>
      </c>
      <c r="D9" s="61">
        <f>INDEX(Data!$M:$M,MATCH('výrobné a prevádzkové n'!A9,Data!$A:$A,0))</f>
        <v>30</v>
      </c>
      <c r="E9" s="61" t="str">
        <f>INDEX(Data!$J:$J,MATCH('výrobné a prevádzkové n'!A9,Data!$A:$A,0))</f>
        <v>2025 - 2026</v>
      </c>
      <c r="F9" s="62">
        <f>INDEX(Data!$AA:$AA,MATCH('výrobné a prevádzkové n'!A9,Data!$A:$A,0))</f>
        <v>5000</v>
      </c>
      <c r="G9" s="62">
        <f>INDEX(Data!$AC:$AC,MATCH('výrobné a prevádzkové n'!A9,Data!$A:$A,0))</f>
        <v>-2500</v>
      </c>
      <c r="H9" s="63">
        <f>INDEX(Data!$AD:$AD,MATCH('výrobné a prevádzkové n'!A9,Data!$A:$A,0))</f>
        <v>15000</v>
      </c>
      <c r="I9" s="62">
        <f t="shared" si="3"/>
        <v>12500</v>
      </c>
      <c r="J9" s="62">
        <f t="shared" si="0"/>
        <v>12500</v>
      </c>
      <c r="K9" s="62">
        <f t="shared" si="0"/>
        <v>12500</v>
      </c>
      <c r="L9" s="62">
        <f t="shared" si="0"/>
        <v>12500</v>
      </c>
      <c r="M9" s="62">
        <f t="shared" si="0"/>
        <v>12500</v>
      </c>
      <c r="N9" s="62">
        <f t="shared" si="0"/>
        <v>12500</v>
      </c>
      <c r="O9" s="62">
        <f t="shared" si="0"/>
        <v>12500</v>
      </c>
      <c r="P9" s="62">
        <f t="shared" si="0"/>
        <v>12500</v>
      </c>
      <c r="Q9" s="62">
        <f t="shared" si="0"/>
        <v>12500</v>
      </c>
      <c r="R9" s="62">
        <f t="shared" si="0"/>
        <v>12500</v>
      </c>
      <c r="S9" s="62">
        <f t="shared" si="0"/>
        <v>12500</v>
      </c>
      <c r="T9" s="62">
        <f t="shared" si="0"/>
        <v>12500</v>
      </c>
      <c r="U9" s="62">
        <f t="shared" si="0"/>
        <v>12500</v>
      </c>
      <c r="V9" s="62">
        <f t="shared" si="0"/>
        <v>12500</v>
      </c>
      <c r="W9" s="62">
        <f t="shared" si="0"/>
        <v>12500</v>
      </c>
      <c r="X9" s="62">
        <f t="shared" si="0"/>
        <v>12500</v>
      </c>
      <c r="Y9" s="62">
        <f t="shared" si="0"/>
        <v>12500</v>
      </c>
      <c r="Z9" s="62">
        <f t="shared" si="0"/>
        <v>12500</v>
      </c>
      <c r="AA9" s="62">
        <f t="shared" si="0"/>
        <v>12500</v>
      </c>
      <c r="AB9" s="62">
        <f t="shared" si="0"/>
        <v>12500</v>
      </c>
      <c r="AC9" s="62">
        <f t="shared" si="0"/>
        <v>12500</v>
      </c>
      <c r="AD9" s="62">
        <f t="shared" si="0"/>
        <v>12500</v>
      </c>
      <c r="AE9" s="62">
        <f t="shared" si="0"/>
        <v>12500</v>
      </c>
      <c r="AF9" s="62">
        <f t="shared" si="0"/>
        <v>12500</v>
      </c>
      <c r="AG9" s="62">
        <f t="shared" si="0"/>
        <v>12500</v>
      </c>
      <c r="AH9" s="62">
        <f t="shared" si="0"/>
        <v>12500</v>
      </c>
      <c r="AI9" s="62">
        <f t="shared" si="0"/>
        <v>12500</v>
      </c>
      <c r="AJ9" s="62">
        <f t="shared" si="0"/>
        <v>12500</v>
      </c>
      <c r="AK9" s="62">
        <f t="shared" si="0"/>
        <v>12500</v>
      </c>
      <c r="AL9" s="62">
        <f t="shared" si="0"/>
        <v>12500</v>
      </c>
      <c r="AM9" s="62">
        <f t="shared" si="4"/>
        <v>12500</v>
      </c>
      <c r="AN9" s="62">
        <f>SUM($I9:J9)</f>
        <v>25000</v>
      </c>
      <c r="AO9" s="62">
        <f>SUM($I9:K9)</f>
        <v>37500</v>
      </c>
      <c r="AP9" s="62">
        <f>SUM($I9:L9)</f>
        <v>50000</v>
      </c>
      <c r="AQ9" s="62">
        <f>SUM($I9:M9)</f>
        <v>62500</v>
      </c>
      <c r="AR9" s="62">
        <f>SUM($I9:N9)</f>
        <v>75000</v>
      </c>
      <c r="AS9" s="62">
        <f>SUM($I9:O9)</f>
        <v>87500</v>
      </c>
      <c r="AT9" s="62">
        <f>SUM($I9:P9)</f>
        <v>100000</v>
      </c>
      <c r="AU9" s="62">
        <f>SUM($I9:Q9)</f>
        <v>112500</v>
      </c>
      <c r="AV9" s="62">
        <f>SUM($I9:R9)</f>
        <v>125000</v>
      </c>
      <c r="AW9" s="62">
        <f>SUM($I9:S9)</f>
        <v>137500</v>
      </c>
      <c r="AX9" s="62">
        <f>SUM($I9:T9)</f>
        <v>150000</v>
      </c>
      <c r="AY9" s="62">
        <f>SUM($I9:U9)</f>
        <v>162500</v>
      </c>
      <c r="AZ9" s="62">
        <f>SUM($I9:V9)</f>
        <v>175000</v>
      </c>
      <c r="BA9" s="62">
        <f>SUM($I9:W9)</f>
        <v>187500</v>
      </c>
      <c r="BB9" s="62">
        <f>SUM($I9:X9)</f>
        <v>200000</v>
      </c>
      <c r="BC9" s="62">
        <f>SUM($I9:Y9)</f>
        <v>212500</v>
      </c>
      <c r="BD9" s="62">
        <f>SUM($I9:Z9)</f>
        <v>225000</v>
      </c>
      <c r="BE9" s="62">
        <f>SUM($I9:AA9)</f>
        <v>237500</v>
      </c>
      <c r="BF9" s="62">
        <f>SUM($I9:AB9)</f>
        <v>250000</v>
      </c>
      <c r="BG9" s="62">
        <f>SUM($I9:AC9)</f>
        <v>262500</v>
      </c>
      <c r="BH9" s="62">
        <f>SUM($I9:AD9)</f>
        <v>275000</v>
      </c>
      <c r="BI9" s="62">
        <f>SUM($I9:AE9)</f>
        <v>287500</v>
      </c>
      <c r="BJ9" s="62">
        <f>SUM($I9:AF9)</f>
        <v>300000</v>
      </c>
      <c r="BK9" s="62">
        <f>SUM($I9:AG9)</f>
        <v>312500</v>
      </c>
      <c r="BL9" s="62">
        <f>SUM($I9:AH9)</f>
        <v>325000</v>
      </c>
      <c r="BM9" s="62">
        <f>SUM($I9:AI9)</f>
        <v>337500</v>
      </c>
      <c r="BN9" s="62">
        <f>SUM($I9:AJ9)</f>
        <v>350000</v>
      </c>
      <c r="BO9" s="62">
        <f>SUM($I9:AK9)</f>
        <v>362500</v>
      </c>
      <c r="BP9" s="63">
        <f>SUM($I9:AL9)</f>
        <v>375000</v>
      </c>
      <c r="BQ9" s="65">
        <f>IF(CW9=0,0,I9/((1+Vychodiská!$C$177)^'výrobné a prevádzkové n'!CW9))</f>
        <v>11112.454483386435</v>
      </c>
      <c r="BR9" s="62">
        <f>IF(CX9=0,0,J9/((1+Vychodiská!$C$177)^'výrobné a prevádzkové n'!CX9))</f>
        <v>10685.05238787157</v>
      </c>
      <c r="BS9" s="62">
        <f>IF(CY9=0,0,K9/((1+Vychodiská!$C$177)^'výrobné a prevádzkové n'!CY9))</f>
        <v>10274.088834491895</v>
      </c>
      <c r="BT9" s="62">
        <f>IF(CZ9=0,0,L9/((1+Vychodiská!$C$177)^'výrobné a prevádzkové n'!CZ9))</f>
        <v>9878.9315716268211</v>
      </c>
      <c r="BU9" s="62">
        <f>IF(DA9=0,0,M9/((1+Vychodiská!$C$177)^'výrobné a prevádzkové n'!DA9))</f>
        <v>9498.9726650257908</v>
      </c>
      <c r="BV9" s="62">
        <f>IF(DB9=0,0,N9/((1+Vychodiská!$C$177)^'výrobné a prevádzkové n'!DB9))</f>
        <v>9133.6275625247963</v>
      </c>
      <c r="BW9" s="62">
        <f>IF(DC9=0,0,O9/((1+Vychodiská!$C$177)^'výrobné a prevádzkové n'!DC9))</f>
        <v>8782.334194735382</v>
      </c>
      <c r="BX9" s="62">
        <f>IF(DD9=0,0,P9/((1+Vychodiská!$C$177)^'výrobné a prevádzkové n'!DD9))</f>
        <v>8444.5521103224819</v>
      </c>
      <c r="BY9" s="62">
        <f>IF(DE9=0,0,Q9/((1+Vychodiská!$C$177)^'výrobné a prevádzkové n'!DE9))</f>
        <v>8119.7616445408485</v>
      </c>
      <c r="BZ9" s="62">
        <f>IF(DF9=0,0,R9/((1+Vychodiská!$C$177)^'výrobné a prevádzkové n'!DF9))</f>
        <v>7807.4631197508143</v>
      </c>
      <c r="CA9" s="62">
        <f>IF(DG9=0,0,S9/((1+Vychodiská!$C$177)^'výrobné a prevádzkové n'!DG9))</f>
        <v>7507.176076683475</v>
      </c>
      <c r="CB9" s="62">
        <f>IF(DH9=0,0,T9/((1+Vychodiská!$C$177)^'výrobné a prevádzkové n'!DH9))</f>
        <v>7218.4385352725722</v>
      </c>
      <c r="CC9" s="62">
        <f>IF(DI9=0,0,U9/((1+Vychodiská!$C$177)^'výrobné a prevádzkové n'!DI9))</f>
        <v>6940.8062839159347</v>
      </c>
      <c r="CD9" s="62">
        <f>IF(DJ9=0,0,V9/((1+Vychodiská!$C$177)^'výrobné a prevádzkové n'!DJ9))</f>
        <v>6673.8521960730131</v>
      </c>
      <c r="CE9" s="62">
        <f>IF(DK9=0,0,W9/((1+Vychodiská!$C$177)^'výrobné a prevádzkové n'!DK9))</f>
        <v>6417.1655731471283</v>
      </c>
      <c r="CF9" s="62">
        <f>IF(DL9=0,0,X9/((1+Vychodiská!$C$177)^'výrobné a prevádzkové n'!DL9))</f>
        <v>6170.3515126414686</v>
      </c>
      <c r="CG9" s="62">
        <f>IF(DM9=0,0,Y9/((1+Vychodiská!$C$177)^'výrobné a prevádzkové n'!DM9))</f>
        <v>5933.0303006167969</v>
      </c>
      <c r="CH9" s="62">
        <f>IF(DN9=0,0,Z9/((1+Vychodiská!$C$177)^'výrobné a prevádzkové n'!DN9))</f>
        <v>5704.8368275161511</v>
      </c>
      <c r="CI9" s="62">
        <f>IF(DO9=0,0,AA9/((1+Vychodiská!$C$177)^'výrobné a prevádzkové n'!DO9))</f>
        <v>5485.4200264578358</v>
      </c>
      <c r="CJ9" s="62">
        <f>IF(DP9=0,0,AB9/((1+Vychodiská!$C$177)^'výrobné a prevádzkové n'!DP9))</f>
        <v>5274.4423331325352</v>
      </c>
      <c r="CK9" s="62">
        <f>IF(DQ9=0,0,AC9/((1+Vychodiská!$C$177)^'výrobné a prevádzkové n'!DQ9))</f>
        <v>5071.5791664735916</v>
      </c>
      <c r="CL9" s="62">
        <f>IF(DR9=0,0,AD9/((1+Vychodiská!$C$177)^'výrobné a prevádzkové n'!DR9))</f>
        <v>4876.51842930153</v>
      </c>
      <c r="CM9" s="62">
        <f>IF(DS9=0,0,AE9/((1+Vychodiská!$C$177)^'výrobné a prevádzkové n'!DS9))</f>
        <v>4688.960028174547</v>
      </c>
      <c r="CN9" s="62">
        <f>IF(DT9=0,0,AF9/((1+Vychodiská!$C$177)^'výrobné a prevádzkové n'!DT9))</f>
        <v>4508.6154117062961</v>
      </c>
      <c r="CO9" s="62">
        <f>IF(DU9=0,0,AG9/((1+Vychodiská!$C$177)^'výrobné a prevádzkové n'!DU9))</f>
        <v>4335.2071266406692</v>
      </c>
      <c r="CP9" s="62">
        <f>IF(DV9=0,0,AH9/((1+Vychodiská!$C$177)^'výrobné a prevádzkové n'!DV9))</f>
        <v>4168.4683910006424</v>
      </c>
      <c r="CQ9" s="62">
        <f>IF(DW9=0,0,AI9/((1+Vychodiská!$C$177)^'výrobné a prevádzkové n'!DW9))</f>
        <v>4008.1426836544638</v>
      </c>
      <c r="CR9" s="62">
        <f>IF(DX9=0,0,AJ9/((1+Vychodiská!$C$177)^'výrobné a prevádzkové n'!DX9))</f>
        <v>3853.9833496677538</v>
      </c>
      <c r="CS9" s="62">
        <f>IF(DY9=0,0,AK9/((1+Vychodiská!$C$177)^'výrobné a prevádzkové n'!DY9))</f>
        <v>3705.7532208343787</v>
      </c>
      <c r="CT9" s="63">
        <f>IF(DZ9=0,0,AL9/((1+Vychodiská!$C$177)^'výrobné a prevádzkové n'!DZ9))</f>
        <v>3563.2242508022869</v>
      </c>
      <c r="CU9" s="66">
        <f t="shared" si="6"/>
        <v>199843.21029798986</v>
      </c>
      <c r="CV9" s="62"/>
      <c r="CW9" s="67">
        <f t="shared" si="1"/>
        <v>3</v>
      </c>
      <c r="CX9" s="67">
        <f t="shared" ref="CX9:DZ9" si="11">IF(CW9=0,0,IF(CX$2&gt;$D9,0,CW9+1))</f>
        <v>4</v>
      </c>
      <c r="CY9" s="67">
        <f t="shared" si="11"/>
        <v>5</v>
      </c>
      <c r="CZ9" s="67">
        <f t="shared" si="11"/>
        <v>6</v>
      </c>
      <c r="DA9" s="67">
        <f t="shared" si="11"/>
        <v>7</v>
      </c>
      <c r="DB9" s="67">
        <f t="shared" si="11"/>
        <v>8</v>
      </c>
      <c r="DC9" s="67">
        <f t="shared" si="11"/>
        <v>9</v>
      </c>
      <c r="DD9" s="67">
        <f t="shared" si="11"/>
        <v>10</v>
      </c>
      <c r="DE9" s="67">
        <f t="shared" si="11"/>
        <v>11</v>
      </c>
      <c r="DF9" s="67">
        <f t="shared" si="11"/>
        <v>12</v>
      </c>
      <c r="DG9" s="67">
        <f t="shared" si="11"/>
        <v>13</v>
      </c>
      <c r="DH9" s="67">
        <f t="shared" si="11"/>
        <v>14</v>
      </c>
      <c r="DI9" s="67">
        <f t="shared" si="11"/>
        <v>15</v>
      </c>
      <c r="DJ9" s="67">
        <f t="shared" si="11"/>
        <v>16</v>
      </c>
      <c r="DK9" s="67">
        <f t="shared" si="11"/>
        <v>17</v>
      </c>
      <c r="DL9" s="67">
        <f t="shared" si="11"/>
        <v>18</v>
      </c>
      <c r="DM9" s="67">
        <f t="shared" si="11"/>
        <v>19</v>
      </c>
      <c r="DN9" s="67">
        <f t="shared" si="11"/>
        <v>20</v>
      </c>
      <c r="DO9" s="67">
        <f t="shared" si="11"/>
        <v>21</v>
      </c>
      <c r="DP9" s="67">
        <f t="shared" si="11"/>
        <v>22</v>
      </c>
      <c r="DQ9" s="67">
        <f t="shared" si="11"/>
        <v>23</v>
      </c>
      <c r="DR9" s="67">
        <f t="shared" si="11"/>
        <v>24</v>
      </c>
      <c r="DS9" s="67">
        <f t="shared" si="11"/>
        <v>25</v>
      </c>
      <c r="DT9" s="67">
        <f t="shared" si="11"/>
        <v>26</v>
      </c>
      <c r="DU9" s="67">
        <f t="shared" si="11"/>
        <v>27</v>
      </c>
      <c r="DV9" s="67">
        <f t="shared" si="11"/>
        <v>28</v>
      </c>
      <c r="DW9" s="67">
        <f t="shared" si="11"/>
        <v>29</v>
      </c>
      <c r="DX9" s="67">
        <f t="shared" si="11"/>
        <v>30</v>
      </c>
      <c r="DY9" s="67">
        <f t="shared" si="11"/>
        <v>31</v>
      </c>
      <c r="DZ9" s="68">
        <f t="shared" si="11"/>
        <v>32</v>
      </c>
    </row>
    <row r="10" spans="1:130" s="69" customFormat="1" ht="31" customHeight="1" x14ac:dyDescent="0.35">
      <c r="A10" s="59">
        <f>Investície!A10</f>
        <v>8</v>
      </c>
      <c r="B10" s="60" t="str">
        <f>Investície!B10</f>
        <v xml:space="preserve">MHTH, a.s. - závod Bratislava </v>
      </c>
      <c r="C10" s="60" t="str">
        <f>Investície!C10</f>
        <v xml:space="preserve">Rekonštrukcia vodného hospodárstva </v>
      </c>
      <c r="D10" s="61">
        <f>INDEX(Data!$M:$M,MATCH('výrobné a prevádzkové n'!A10,Data!$A:$A,0))</f>
        <v>30</v>
      </c>
      <c r="E10" s="61">
        <f>INDEX(Data!$J:$J,MATCH('výrobné a prevádzkové n'!A10,Data!$A:$A,0))</f>
        <v>2028</v>
      </c>
      <c r="F10" s="62">
        <f>INDEX(Data!$AA:$AA,MATCH('výrobné a prevádzkové n'!A10,Data!$A:$A,0))</f>
        <v>-10000</v>
      </c>
      <c r="G10" s="62">
        <f>INDEX(Data!$AC:$AC,MATCH('výrobné a prevádzkové n'!A10,Data!$A:$A,0))</f>
        <v>-8000</v>
      </c>
      <c r="H10" s="63">
        <f>INDEX(Data!$AD:$AD,MATCH('výrobné a prevádzkové n'!A10,Data!$A:$A,0))</f>
        <v>15000</v>
      </c>
      <c r="I10" s="62">
        <f t="shared" si="3"/>
        <v>33000</v>
      </c>
      <c r="J10" s="62">
        <f t="shared" si="0"/>
        <v>33000</v>
      </c>
      <c r="K10" s="62">
        <f t="shared" si="0"/>
        <v>33000</v>
      </c>
      <c r="L10" s="62">
        <f t="shared" si="0"/>
        <v>33000</v>
      </c>
      <c r="M10" s="62">
        <f t="shared" si="0"/>
        <v>33000</v>
      </c>
      <c r="N10" s="62">
        <f t="shared" si="0"/>
        <v>33000</v>
      </c>
      <c r="O10" s="62">
        <f t="shared" si="0"/>
        <v>33000</v>
      </c>
      <c r="P10" s="62">
        <f t="shared" si="0"/>
        <v>33000</v>
      </c>
      <c r="Q10" s="62">
        <f t="shared" si="0"/>
        <v>33000</v>
      </c>
      <c r="R10" s="62">
        <f t="shared" si="0"/>
        <v>33000</v>
      </c>
      <c r="S10" s="62">
        <f t="shared" si="0"/>
        <v>33000</v>
      </c>
      <c r="T10" s="62">
        <f t="shared" si="0"/>
        <v>33000</v>
      </c>
      <c r="U10" s="62">
        <f t="shared" si="0"/>
        <v>33000</v>
      </c>
      <c r="V10" s="62">
        <f t="shared" si="0"/>
        <v>33000</v>
      </c>
      <c r="W10" s="62">
        <f t="shared" si="0"/>
        <v>33000</v>
      </c>
      <c r="X10" s="62">
        <f t="shared" si="0"/>
        <v>33000</v>
      </c>
      <c r="Y10" s="62">
        <f t="shared" si="0"/>
        <v>33000</v>
      </c>
      <c r="Z10" s="62">
        <f t="shared" si="0"/>
        <v>33000</v>
      </c>
      <c r="AA10" s="62">
        <f t="shared" si="0"/>
        <v>33000</v>
      </c>
      <c r="AB10" s="62">
        <f t="shared" si="0"/>
        <v>33000</v>
      </c>
      <c r="AC10" s="62">
        <f t="shared" si="0"/>
        <v>33000</v>
      </c>
      <c r="AD10" s="62">
        <f t="shared" si="0"/>
        <v>33000</v>
      </c>
      <c r="AE10" s="62">
        <f t="shared" si="0"/>
        <v>33000</v>
      </c>
      <c r="AF10" s="62">
        <f t="shared" si="0"/>
        <v>33000</v>
      </c>
      <c r="AG10" s="62">
        <f t="shared" si="0"/>
        <v>33000</v>
      </c>
      <c r="AH10" s="62">
        <f t="shared" si="0"/>
        <v>33000</v>
      </c>
      <c r="AI10" s="62">
        <f t="shared" si="0"/>
        <v>33000</v>
      </c>
      <c r="AJ10" s="62">
        <f t="shared" si="0"/>
        <v>33000</v>
      </c>
      <c r="AK10" s="62">
        <f t="shared" si="0"/>
        <v>33000</v>
      </c>
      <c r="AL10" s="62">
        <f t="shared" si="0"/>
        <v>33000</v>
      </c>
      <c r="AM10" s="62">
        <f t="shared" si="4"/>
        <v>33000</v>
      </c>
      <c r="AN10" s="62">
        <f>SUM($I10:J10)</f>
        <v>66000</v>
      </c>
      <c r="AO10" s="62">
        <f>SUM($I10:K10)</f>
        <v>99000</v>
      </c>
      <c r="AP10" s="62">
        <f>SUM($I10:L10)</f>
        <v>132000</v>
      </c>
      <c r="AQ10" s="62">
        <f>SUM($I10:M10)</f>
        <v>165000</v>
      </c>
      <c r="AR10" s="62">
        <f>SUM($I10:N10)</f>
        <v>198000</v>
      </c>
      <c r="AS10" s="62">
        <f>SUM($I10:O10)</f>
        <v>231000</v>
      </c>
      <c r="AT10" s="62">
        <f>SUM($I10:P10)</f>
        <v>264000</v>
      </c>
      <c r="AU10" s="62">
        <f>SUM($I10:Q10)</f>
        <v>297000</v>
      </c>
      <c r="AV10" s="62">
        <f>SUM($I10:R10)</f>
        <v>330000</v>
      </c>
      <c r="AW10" s="62">
        <f>SUM($I10:S10)</f>
        <v>363000</v>
      </c>
      <c r="AX10" s="62">
        <f>SUM($I10:T10)</f>
        <v>396000</v>
      </c>
      <c r="AY10" s="62">
        <f>SUM($I10:U10)</f>
        <v>429000</v>
      </c>
      <c r="AZ10" s="62">
        <f>SUM($I10:V10)</f>
        <v>462000</v>
      </c>
      <c r="BA10" s="62">
        <f>SUM($I10:W10)</f>
        <v>495000</v>
      </c>
      <c r="BB10" s="62">
        <f>SUM($I10:X10)</f>
        <v>528000</v>
      </c>
      <c r="BC10" s="62">
        <f>SUM($I10:Y10)</f>
        <v>561000</v>
      </c>
      <c r="BD10" s="62">
        <f>SUM($I10:Z10)</f>
        <v>594000</v>
      </c>
      <c r="BE10" s="62">
        <f>SUM($I10:AA10)</f>
        <v>627000</v>
      </c>
      <c r="BF10" s="62">
        <f>SUM($I10:AB10)</f>
        <v>660000</v>
      </c>
      <c r="BG10" s="62">
        <f>SUM($I10:AC10)</f>
        <v>693000</v>
      </c>
      <c r="BH10" s="62">
        <f>SUM($I10:AD10)</f>
        <v>726000</v>
      </c>
      <c r="BI10" s="62">
        <f>SUM($I10:AE10)</f>
        <v>759000</v>
      </c>
      <c r="BJ10" s="62">
        <f>SUM($I10:AF10)</f>
        <v>792000</v>
      </c>
      <c r="BK10" s="62">
        <f>SUM($I10:AG10)</f>
        <v>825000</v>
      </c>
      <c r="BL10" s="62">
        <f>SUM($I10:AH10)</f>
        <v>858000</v>
      </c>
      <c r="BM10" s="62">
        <f>SUM($I10:AI10)</f>
        <v>891000</v>
      </c>
      <c r="BN10" s="62">
        <f>SUM($I10:AJ10)</f>
        <v>924000</v>
      </c>
      <c r="BO10" s="62">
        <f>SUM($I10:AK10)</f>
        <v>957000</v>
      </c>
      <c r="BP10" s="63">
        <f>SUM($I10:AL10)</f>
        <v>990000</v>
      </c>
      <c r="BQ10" s="65">
        <f>IF(CW10=0,0,I10/((1+Vychodiská!$C$177)^'výrobné a prevádzkové n'!CW10))</f>
        <v>30510.355029585797</v>
      </c>
      <c r="BR10" s="62">
        <f>IF(CX10=0,0,J10/((1+Vychodiská!$C$177)^'výrobné a prevádzkové n'!CX10))</f>
        <v>29336.87983614019</v>
      </c>
      <c r="BS10" s="62">
        <f>IF(CY10=0,0,K10/((1+Vychodiská!$C$177)^'výrobné a prevádzkové n'!CY10))</f>
        <v>28208.538303980949</v>
      </c>
      <c r="BT10" s="62">
        <f>IF(CZ10=0,0,L10/((1+Vychodiská!$C$177)^'výrobné a prevádzkové n'!CZ10))</f>
        <v>27123.5945230586</v>
      </c>
      <c r="BU10" s="62">
        <f>IF(DA10=0,0,M10/((1+Vychodiská!$C$177)^'výrobné a prevádzkové n'!DA10))</f>
        <v>26080.379349094808</v>
      </c>
      <c r="BV10" s="62">
        <f>IF(DB10=0,0,N10/((1+Vychodiská!$C$177)^'výrobné a prevádzkové n'!DB10))</f>
        <v>25077.287835668089</v>
      </c>
      <c r="BW10" s="62">
        <f>IF(DC10=0,0,O10/((1+Vychodiská!$C$177)^'výrobné a prevádzkové n'!DC10))</f>
        <v>24112.776765065464</v>
      </c>
      <c r="BX10" s="62">
        <f>IF(DD10=0,0,P10/((1+Vychodiská!$C$177)^'výrobné a prevádzkové n'!DD10))</f>
        <v>23185.362274101408</v>
      </c>
      <c r="BY10" s="62">
        <f>IF(DE10=0,0,Q10/((1+Vychodiská!$C$177)^'výrobné a prevádzkové n'!DE10))</f>
        <v>22293.617571251354</v>
      </c>
      <c r="BZ10" s="62">
        <f>IF(DF10=0,0,R10/((1+Vychodiská!$C$177)^'výrobné a prevádzkové n'!DF10))</f>
        <v>21436.170741587841</v>
      </c>
      <c r="CA10" s="62">
        <f>IF(DG10=0,0,S10/((1+Vychodiská!$C$177)^'výrobné a prevádzkové n'!DG10))</f>
        <v>20611.702636142149</v>
      </c>
      <c r="CB10" s="62">
        <f>IF(DH10=0,0,T10/((1+Vychodiská!$C$177)^'výrobné a prevádzkové n'!DH10))</f>
        <v>19818.944842444373</v>
      </c>
      <c r="CC10" s="62">
        <f>IF(DI10=0,0,U10/((1+Vychodiská!$C$177)^'výrobné a prevádzkové n'!DI10))</f>
        <v>19056.677733119592</v>
      </c>
      <c r="CD10" s="62">
        <f>IF(DJ10=0,0,V10/((1+Vychodiská!$C$177)^'výrobné a prevádzkové n'!DJ10))</f>
        <v>18323.72858953807</v>
      </c>
      <c r="CE10" s="62">
        <f>IF(DK10=0,0,W10/((1+Vychodiská!$C$177)^'výrobné a prevádzkové n'!DK10))</f>
        <v>17618.969797632755</v>
      </c>
      <c r="CF10" s="62">
        <f>IF(DL10=0,0,X10/((1+Vychodiská!$C$177)^'výrobné a prevádzkové n'!DL10))</f>
        <v>16941.317113108416</v>
      </c>
      <c r="CG10" s="62">
        <f>IF(DM10=0,0,Y10/((1+Vychodiská!$C$177)^'výrobné a prevádzkové n'!DM10))</f>
        <v>16289.727993373477</v>
      </c>
      <c r="CH10" s="62">
        <f>IF(DN10=0,0,Z10/((1+Vychodiská!$C$177)^'výrobné a prevádzkové n'!DN10))</f>
        <v>15663.199993628343</v>
      </c>
      <c r="CI10" s="62">
        <f>IF(DO10=0,0,AA10/((1+Vychodiská!$C$177)^'výrobné a prevádzkové n'!DO10))</f>
        <v>15060.769224642638</v>
      </c>
      <c r="CJ10" s="62">
        <f>IF(DP10=0,0,AB10/((1+Vychodiská!$C$177)^'výrobné a prevádzkové n'!DP10))</f>
        <v>14481.508869848687</v>
      </c>
      <c r="CK10" s="62">
        <f>IF(DQ10=0,0,AC10/((1+Vychodiská!$C$177)^'výrobné a prevádzkové n'!DQ10))</f>
        <v>13924.527759469893</v>
      </c>
      <c r="CL10" s="62">
        <f>IF(DR10=0,0,AD10/((1+Vychodiská!$C$177)^'výrobné a prevádzkové n'!DR10))</f>
        <v>13388.968999490282</v>
      </c>
      <c r="CM10" s="62">
        <f>IF(DS10=0,0,AE10/((1+Vychodiská!$C$177)^'výrobné a prevádzkové n'!DS10))</f>
        <v>12874.008653356039</v>
      </c>
      <c r="CN10" s="62">
        <f>IF(DT10=0,0,AF10/((1+Vychodiská!$C$177)^'výrobné a prevádzkové n'!DT10))</f>
        <v>12378.854474380805</v>
      </c>
      <c r="CO10" s="62">
        <f>IF(DU10=0,0,AG10/((1+Vychodiská!$C$177)^'výrobné a prevádzkové n'!DU10))</f>
        <v>11902.744686904622</v>
      </c>
      <c r="CP10" s="62">
        <f>IF(DV10=0,0,AH10/((1+Vychodiská!$C$177)^'výrobné a prevádzkové n'!DV10))</f>
        <v>11444.946814331366</v>
      </c>
      <c r="CQ10" s="62">
        <f>IF(DW10=0,0,AI10/((1+Vychodiská!$C$177)^'výrobné a prevádzkové n'!DW10))</f>
        <v>11004.756552241695</v>
      </c>
      <c r="CR10" s="62">
        <f>IF(DX10=0,0,AJ10/((1+Vychodiská!$C$177)^'výrobné a prevádzkové n'!DX10))</f>
        <v>10581.496684847783</v>
      </c>
      <c r="CS10" s="62">
        <f>IF(DY10=0,0,AK10/((1+Vychodiská!$C$177)^'výrobné a prevádzkové n'!DY10))</f>
        <v>10174.516043122871</v>
      </c>
      <c r="CT10" s="63">
        <f>IF(DZ10=0,0,AL10/((1+Vychodiská!$C$177)^'výrobné a prevádzkové n'!DZ10))</f>
        <v>9783.1885030027588</v>
      </c>
      <c r="CU10" s="66">
        <f t="shared" si="6"/>
        <v>548689.51819416101</v>
      </c>
      <c r="CV10" s="62"/>
      <c r="CW10" s="67">
        <f t="shared" si="1"/>
        <v>2</v>
      </c>
      <c r="CX10" s="67">
        <f t="shared" ref="CX10:DZ10" si="12">IF(CW10=0,0,IF(CX$2&gt;$D10,0,CW10+1))</f>
        <v>3</v>
      </c>
      <c r="CY10" s="67">
        <f t="shared" si="12"/>
        <v>4</v>
      </c>
      <c r="CZ10" s="67">
        <f t="shared" si="12"/>
        <v>5</v>
      </c>
      <c r="DA10" s="67">
        <f t="shared" si="12"/>
        <v>6</v>
      </c>
      <c r="DB10" s="67">
        <f t="shared" si="12"/>
        <v>7</v>
      </c>
      <c r="DC10" s="67">
        <f t="shared" si="12"/>
        <v>8</v>
      </c>
      <c r="DD10" s="67">
        <f t="shared" si="12"/>
        <v>9</v>
      </c>
      <c r="DE10" s="67">
        <f t="shared" si="12"/>
        <v>10</v>
      </c>
      <c r="DF10" s="67">
        <f t="shared" si="12"/>
        <v>11</v>
      </c>
      <c r="DG10" s="67">
        <f t="shared" si="12"/>
        <v>12</v>
      </c>
      <c r="DH10" s="67">
        <f t="shared" si="12"/>
        <v>13</v>
      </c>
      <c r="DI10" s="67">
        <f t="shared" si="12"/>
        <v>14</v>
      </c>
      <c r="DJ10" s="67">
        <f t="shared" si="12"/>
        <v>15</v>
      </c>
      <c r="DK10" s="67">
        <f t="shared" si="12"/>
        <v>16</v>
      </c>
      <c r="DL10" s="67">
        <f t="shared" si="12"/>
        <v>17</v>
      </c>
      <c r="DM10" s="67">
        <f t="shared" si="12"/>
        <v>18</v>
      </c>
      <c r="DN10" s="67">
        <f t="shared" si="12"/>
        <v>19</v>
      </c>
      <c r="DO10" s="67">
        <f t="shared" si="12"/>
        <v>20</v>
      </c>
      <c r="DP10" s="67">
        <f t="shared" si="12"/>
        <v>21</v>
      </c>
      <c r="DQ10" s="67">
        <f t="shared" si="12"/>
        <v>22</v>
      </c>
      <c r="DR10" s="67">
        <f t="shared" si="12"/>
        <v>23</v>
      </c>
      <c r="DS10" s="67">
        <f t="shared" si="12"/>
        <v>24</v>
      </c>
      <c r="DT10" s="67">
        <f t="shared" si="12"/>
        <v>25</v>
      </c>
      <c r="DU10" s="67">
        <f t="shared" si="12"/>
        <v>26</v>
      </c>
      <c r="DV10" s="67">
        <f t="shared" si="12"/>
        <v>27</v>
      </c>
      <c r="DW10" s="67">
        <f t="shared" si="12"/>
        <v>28</v>
      </c>
      <c r="DX10" s="67">
        <f t="shared" si="12"/>
        <v>29</v>
      </c>
      <c r="DY10" s="67">
        <f t="shared" si="12"/>
        <v>30</v>
      </c>
      <c r="DZ10" s="68">
        <f t="shared" si="12"/>
        <v>31</v>
      </c>
    </row>
    <row r="11" spans="1:130" s="69" customFormat="1" ht="31" customHeight="1" x14ac:dyDescent="0.35">
      <c r="A11" s="59">
        <f>Investície!A11</f>
        <v>9</v>
      </c>
      <c r="B11" s="60" t="str">
        <f>Investície!B11</f>
        <v>MHTH, a.s. - závod Košice</v>
      </c>
      <c r="C11" s="60" t="str">
        <f>Investície!C11</f>
        <v>Modernizácia nadzemných častí primárnych napájačov SCZT</v>
      </c>
      <c r="D11" s="61">
        <f>INDEX(Data!$M:$M,MATCH('výrobné a prevádzkové n'!A11,Data!$A:$A,0))</f>
        <v>20</v>
      </c>
      <c r="E11" s="61" t="str">
        <f>INDEX(Data!$J:$J,MATCH('výrobné a prevádzkové n'!A11,Data!$A:$A,0))</f>
        <v>2024 - 2025</v>
      </c>
      <c r="F11" s="62">
        <f>INDEX(Data!$AA:$AA,MATCH('výrobné a prevádzkové n'!A11,Data!$A:$A,0))</f>
        <v>-500</v>
      </c>
      <c r="G11" s="62">
        <f>INDEX(Data!$AC:$AC,MATCH('výrobné a prevádzkové n'!A11,Data!$A:$A,0))</f>
        <v>-300095</v>
      </c>
      <c r="H11" s="63">
        <f>INDEX(Data!$AD:$AD,MATCH('výrobné a prevádzkové n'!A11,Data!$A:$A,0))</f>
        <v>0</v>
      </c>
      <c r="I11" s="62">
        <f t="shared" si="3"/>
        <v>300595</v>
      </c>
      <c r="J11" s="62">
        <f t="shared" si="0"/>
        <v>300595</v>
      </c>
      <c r="K11" s="62">
        <f t="shared" si="0"/>
        <v>300595</v>
      </c>
      <c r="L11" s="62">
        <f t="shared" si="0"/>
        <v>300595</v>
      </c>
      <c r="M11" s="62">
        <f t="shared" si="0"/>
        <v>300595</v>
      </c>
      <c r="N11" s="62">
        <f t="shared" si="0"/>
        <v>300595</v>
      </c>
      <c r="O11" s="62">
        <f t="shared" si="0"/>
        <v>300595</v>
      </c>
      <c r="P11" s="62">
        <f t="shared" si="0"/>
        <v>300595</v>
      </c>
      <c r="Q11" s="62">
        <f t="shared" si="0"/>
        <v>300595</v>
      </c>
      <c r="R11" s="62">
        <f t="shared" si="0"/>
        <v>300595</v>
      </c>
      <c r="S11" s="62">
        <f t="shared" si="0"/>
        <v>300595</v>
      </c>
      <c r="T11" s="62">
        <f t="shared" si="0"/>
        <v>300595</v>
      </c>
      <c r="U11" s="62">
        <f t="shared" si="0"/>
        <v>300595</v>
      </c>
      <c r="V11" s="62">
        <f t="shared" si="0"/>
        <v>300595</v>
      </c>
      <c r="W11" s="62">
        <f t="shared" si="0"/>
        <v>300595</v>
      </c>
      <c r="X11" s="62">
        <f t="shared" si="0"/>
        <v>300595</v>
      </c>
      <c r="Y11" s="62">
        <f t="shared" si="0"/>
        <v>300595</v>
      </c>
      <c r="Z11" s="62">
        <f t="shared" si="0"/>
        <v>300595</v>
      </c>
      <c r="AA11" s="62">
        <f t="shared" si="0"/>
        <v>300595</v>
      </c>
      <c r="AB11" s="62">
        <f t="shared" si="0"/>
        <v>300595</v>
      </c>
      <c r="AC11" s="62">
        <f t="shared" si="0"/>
        <v>300595</v>
      </c>
      <c r="AD11" s="62">
        <f t="shared" si="0"/>
        <v>300595</v>
      </c>
      <c r="AE11" s="62">
        <f t="shared" si="0"/>
        <v>300595</v>
      </c>
      <c r="AF11" s="62">
        <f t="shared" si="0"/>
        <v>300595</v>
      </c>
      <c r="AG11" s="62">
        <f t="shared" si="0"/>
        <v>300595</v>
      </c>
      <c r="AH11" s="62">
        <f t="shared" si="0"/>
        <v>300595</v>
      </c>
      <c r="AI11" s="62">
        <f t="shared" si="0"/>
        <v>300595</v>
      </c>
      <c r="AJ11" s="62">
        <f t="shared" si="0"/>
        <v>300595</v>
      </c>
      <c r="AK11" s="62">
        <f t="shared" si="0"/>
        <v>300595</v>
      </c>
      <c r="AL11" s="62">
        <f t="shared" si="0"/>
        <v>300595</v>
      </c>
      <c r="AM11" s="62">
        <f t="shared" si="4"/>
        <v>300595</v>
      </c>
      <c r="AN11" s="62">
        <f>SUM($I11:J11)</f>
        <v>601190</v>
      </c>
      <c r="AO11" s="62">
        <f>SUM($I11:K11)</f>
        <v>901785</v>
      </c>
      <c r="AP11" s="62">
        <f>SUM($I11:L11)</f>
        <v>1202380</v>
      </c>
      <c r="AQ11" s="62">
        <f>SUM($I11:M11)</f>
        <v>1502975</v>
      </c>
      <c r="AR11" s="62">
        <f>SUM($I11:N11)</f>
        <v>1803570</v>
      </c>
      <c r="AS11" s="62">
        <f>SUM($I11:O11)</f>
        <v>2104165</v>
      </c>
      <c r="AT11" s="62">
        <f>SUM($I11:P11)</f>
        <v>2404760</v>
      </c>
      <c r="AU11" s="62">
        <f>SUM($I11:Q11)</f>
        <v>2705355</v>
      </c>
      <c r="AV11" s="62">
        <f>SUM($I11:R11)</f>
        <v>3005950</v>
      </c>
      <c r="AW11" s="62">
        <f>SUM($I11:S11)</f>
        <v>3306545</v>
      </c>
      <c r="AX11" s="62">
        <f>SUM($I11:T11)</f>
        <v>3607140</v>
      </c>
      <c r="AY11" s="62">
        <f>SUM($I11:U11)</f>
        <v>3907735</v>
      </c>
      <c r="AZ11" s="62">
        <f>SUM($I11:V11)</f>
        <v>4208330</v>
      </c>
      <c r="BA11" s="62">
        <f>SUM($I11:W11)</f>
        <v>4508925</v>
      </c>
      <c r="BB11" s="62">
        <f>SUM($I11:X11)</f>
        <v>4809520</v>
      </c>
      <c r="BC11" s="62">
        <f>SUM($I11:Y11)</f>
        <v>5110115</v>
      </c>
      <c r="BD11" s="62">
        <f>SUM($I11:Z11)</f>
        <v>5410710</v>
      </c>
      <c r="BE11" s="62">
        <f>SUM($I11:AA11)</f>
        <v>5711305</v>
      </c>
      <c r="BF11" s="62">
        <f>SUM($I11:AB11)</f>
        <v>6011900</v>
      </c>
      <c r="BG11" s="62">
        <f>SUM($I11:AC11)</f>
        <v>6312495</v>
      </c>
      <c r="BH11" s="62">
        <f>SUM($I11:AD11)</f>
        <v>6613090</v>
      </c>
      <c r="BI11" s="62">
        <f>SUM($I11:AE11)</f>
        <v>6913685</v>
      </c>
      <c r="BJ11" s="62">
        <f>SUM($I11:AF11)</f>
        <v>7214280</v>
      </c>
      <c r="BK11" s="62">
        <f>SUM($I11:AG11)</f>
        <v>7514875</v>
      </c>
      <c r="BL11" s="62">
        <f>SUM($I11:AH11)</f>
        <v>7815470</v>
      </c>
      <c r="BM11" s="62">
        <f>SUM($I11:AI11)</f>
        <v>8116065</v>
      </c>
      <c r="BN11" s="62">
        <f>SUM($I11:AJ11)</f>
        <v>8416660</v>
      </c>
      <c r="BO11" s="62">
        <f>SUM($I11:AK11)</f>
        <v>8717255</v>
      </c>
      <c r="BP11" s="63">
        <f>SUM($I11:AL11)</f>
        <v>9017850</v>
      </c>
      <c r="BQ11" s="65">
        <f>IF(CW11=0,0,I11/((1+Vychodiská!$C$177)^'výrobné a prevádzkové n'!CW11))</f>
        <v>267227.86043468362</v>
      </c>
      <c r="BR11" s="62">
        <f>IF(CX11=0,0,J11/((1+Vychodiská!$C$177)^'výrobné a prevádzkové n'!CX11))</f>
        <v>256949.8658025804</v>
      </c>
      <c r="BS11" s="62">
        <f>IF(CY11=0,0,K11/((1+Vychodiská!$C$177)^'výrobné a prevádzkové n'!CY11))</f>
        <v>247067.17865632728</v>
      </c>
      <c r="BT11" s="62">
        <f>IF(CZ11=0,0,L11/((1+Vychodiská!$C$177)^'výrobné a prevádzkové n'!CZ11))</f>
        <v>237564.59486185314</v>
      </c>
      <c r="BU11" s="62">
        <f>IF(DA11=0,0,M11/((1+Vychodiská!$C$177)^'výrobné a prevádzkové n'!DA11))</f>
        <v>228427.4950594742</v>
      </c>
      <c r="BV11" s="62">
        <f>IF(DB11=0,0,N11/((1+Vychodiská!$C$177)^'výrobné a prevádzkové n'!DB11))</f>
        <v>219641.82217257132</v>
      </c>
      <c r="BW11" s="62">
        <f>IF(DC11=0,0,O11/((1+Vychodiská!$C$177)^'výrobné a prevádzkové n'!DC11))</f>
        <v>211194.05978131856</v>
      </c>
      <c r="BX11" s="62">
        <f>IF(DD11=0,0,P11/((1+Vychodiská!$C$177)^'výrobné a prevádzkové n'!DD11))</f>
        <v>203071.21132819093</v>
      </c>
      <c r="BY11" s="62">
        <f>IF(DE11=0,0,Q11/((1+Vychodiská!$C$177)^'výrobné a prevádzkové n'!DE11))</f>
        <v>195260.78012326051</v>
      </c>
      <c r="BZ11" s="62">
        <f>IF(DF11=0,0,R11/((1+Vychodiská!$C$177)^'výrobné a prevádzkové n'!DF11))</f>
        <v>187750.75011851967</v>
      </c>
      <c r="CA11" s="62">
        <f>IF(DG11=0,0,S11/((1+Vychodiská!$C$177)^'výrobné a prevádzkové n'!DG11))</f>
        <v>180529.56742165354</v>
      </c>
      <c r="CB11" s="62">
        <f>IF(DH11=0,0,T11/((1+Vychodiská!$C$177)^'výrobné a prevádzkové n'!DH11))</f>
        <v>173586.1225208207</v>
      </c>
      <c r="CC11" s="62">
        <f>IF(DI11=0,0,U11/((1+Vychodiská!$C$177)^'výrobné a prevádzkové n'!DI11))</f>
        <v>166909.73319309685</v>
      </c>
      <c r="CD11" s="62">
        <f>IF(DJ11=0,0,V11/((1+Vychodiská!$C$177)^'výrobné a prevádzkové n'!DJ11))</f>
        <v>160490.1280702854</v>
      </c>
      <c r="CE11" s="62">
        <f>IF(DK11=0,0,W11/((1+Vychodiská!$C$177)^'výrobné a prevádzkové n'!DK11))</f>
        <v>154317.43083681288</v>
      </c>
      <c r="CF11" s="62">
        <f>IF(DL11=0,0,X11/((1+Vychodiská!$C$177)^'výrobné a prevádzkové n'!DL11))</f>
        <v>148382.14503539697</v>
      </c>
      <c r="CG11" s="62">
        <f>IF(DM11=0,0,Y11/((1+Vychodiská!$C$177)^'výrobné a prevádzkové n'!DM11))</f>
        <v>142675.1394571125</v>
      </c>
      <c r="CH11" s="62">
        <f>IF(DN11=0,0,Z11/((1+Vychodiská!$C$177)^'výrobné a prevádzkové n'!DN11))</f>
        <v>137187.63409337739</v>
      </c>
      <c r="CI11" s="62">
        <f>IF(DO11=0,0,AA11/((1+Vychodiská!$C$177)^'výrobné a prevádzkové n'!DO11))</f>
        <v>131911.18662824747</v>
      </c>
      <c r="CJ11" s="62">
        <f>IF(DP11=0,0,AB11/((1+Vychodiská!$C$177)^'výrobné a prevádzkové n'!DP11))</f>
        <v>126837.67945023795</v>
      </c>
      <c r="CK11" s="62">
        <f>IF(DQ11=0,0,AC11/((1+Vychodiská!$C$177)^'výrobné a prevádzkové n'!DQ11))</f>
        <v>0</v>
      </c>
      <c r="CL11" s="62">
        <f>IF(DR11=0,0,AD11/((1+Vychodiská!$C$177)^'výrobné a prevádzkové n'!DR11))</f>
        <v>0</v>
      </c>
      <c r="CM11" s="62">
        <f>IF(DS11=0,0,AE11/((1+Vychodiská!$C$177)^'výrobné a prevádzkové n'!DS11))</f>
        <v>0</v>
      </c>
      <c r="CN11" s="62">
        <f>IF(DT11=0,0,AF11/((1+Vychodiská!$C$177)^'výrobné a prevádzkové n'!DT11))</f>
        <v>0</v>
      </c>
      <c r="CO11" s="62">
        <f>IF(DU11=0,0,AG11/((1+Vychodiská!$C$177)^'výrobné a prevádzkové n'!DU11))</f>
        <v>0</v>
      </c>
      <c r="CP11" s="62">
        <f>IF(DV11=0,0,AH11/((1+Vychodiská!$C$177)^'výrobné a prevádzkové n'!DV11))</f>
        <v>0</v>
      </c>
      <c r="CQ11" s="62">
        <f>IF(DW11=0,0,AI11/((1+Vychodiská!$C$177)^'výrobné a prevádzkové n'!DW11))</f>
        <v>0</v>
      </c>
      <c r="CR11" s="62">
        <f>IF(DX11=0,0,AJ11/((1+Vychodiská!$C$177)^'výrobné a prevádzkové n'!DX11))</f>
        <v>0</v>
      </c>
      <c r="CS11" s="62">
        <f>IF(DY11=0,0,AK11/((1+Vychodiská!$C$177)^'výrobné a prevádzkové n'!DY11))</f>
        <v>0</v>
      </c>
      <c r="CT11" s="63">
        <f>IF(DZ11=0,0,AL11/((1+Vychodiská!$C$177)^'výrobné a prevádzkové n'!DZ11))</f>
        <v>0</v>
      </c>
      <c r="CU11" s="66">
        <f t="shared" si="6"/>
        <v>3776982.3850458213</v>
      </c>
      <c r="CV11" s="62"/>
      <c r="CW11" s="67">
        <f t="shared" si="1"/>
        <v>3</v>
      </c>
      <c r="CX11" s="67">
        <f t="shared" ref="CX11:DZ11" si="13">IF(CW11=0,0,IF(CX$2&gt;$D11,0,CW11+1))</f>
        <v>4</v>
      </c>
      <c r="CY11" s="67">
        <f t="shared" si="13"/>
        <v>5</v>
      </c>
      <c r="CZ11" s="67">
        <f t="shared" si="13"/>
        <v>6</v>
      </c>
      <c r="DA11" s="67">
        <f t="shared" si="13"/>
        <v>7</v>
      </c>
      <c r="DB11" s="67">
        <f t="shared" si="13"/>
        <v>8</v>
      </c>
      <c r="DC11" s="67">
        <f t="shared" si="13"/>
        <v>9</v>
      </c>
      <c r="DD11" s="67">
        <f t="shared" si="13"/>
        <v>10</v>
      </c>
      <c r="DE11" s="67">
        <f t="shared" si="13"/>
        <v>11</v>
      </c>
      <c r="DF11" s="67">
        <f t="shared" si="13"/>
        <v>12</v>
      </c>
      <c r="DG11" s="67">
        <f t="shared" si="13"/>
        <v>13</v>
      </c>
      <c r="DH11" s="67">
        <f t="shared" si="13"/>
        <v>14</v>
      </c>
      <c r="DI11" s="67">
        <f t="shared" si="13"/>
        <v>15</v>
      </c>
      <c r="DJ11" s="67">
        <f t="shared" si="13"/>
        <v>16</v>
      </c>
      <c r="DK11" s="67">
        <f t="shared" si="13"/>
        <v>17</v>
      </c>
      <c r="DL11" s="67">
        <f t="shared" si="13"/>
        <v>18</v>
      </c>
      <c r="DM11" s="67">
        <f t="shared" si="13"/>
        <v>19</v>
      </c>
      <c r="DN11" s="67">
        <f t="shared" si="13"/>
        <v>20</v>
      </c>
      <c r="DO11" s="67">
        <f t="shared" si="13"/>
        <v>21</v>
      </c>
      <c r="DP11" s="67">
        <f t="shared" si="13"/>
        <v>22</v>
      </c>
      <c r="DQ11" s="67">
        <f t="shared" si="13"/>
        <v>0</v>
      </c>
      <c r="DR11" s="67">
        <f t="shared" si="13"/>
        <v>0</v>
      </c>
      <c r="DS11" s="67">
        <f t="shared" si="13"/>
        <v>0</v>
      </c>
      <c r="DT11" s="67">
        <f t="shared" si="13"/>
        <v>0</v>
      </c>
      <c r="DU11" s="67">
        <f t="shared" si="13"/>
        <v>0</v>
      </c>
      <c r="DV11" s="67">
        <f t="shared" si="13"/>
        <v>0</v>
      </c>
      <c r="DW11" s="67">
        <f t="shared" si="13"/>
        <v>0</v>
      </c>
      <c r="DX11" s="67">
        <f t="shared" si="13"/>
        <v>0</v>
      </c>
      <c r="DY11" s="67">
        <f t="shared" si="13"/>
        <v>0</v>
      </c>
      <c r="DZ11" s="68">
        <f t="shared" si="13"/>
        <v>0</v>
      </c>
    </row>
    <row r="12" spans="1:130" s="69" customFormat="1" ht="31" customHeight="1" x14ac:dyDescent="0.35">
      <c r="A12" s="59">
        <f>Investície!A12</f>
        <v>10</v>
      </c>
      <c r="B12" s="60" t="str">
        <f>Investície!B12</f>
        <v>MHTH, a.s. - závod Košice</v>
      </c>
      <c r="C12" s="60" t="str">
        <f>Investície!C12</f>
        <v>2. časť  - Modernizácia nadzemných častí primárnych napájačov SCZT</v>
      </c>
      <c r="D12" s="61">
        <f>INDEX(Data!$M:$M,MATCH('výrobné a prevádzkové n'!A12,Data!$A:$A,0))</f>
        <v>20</v>
      </c>
      <c r="E12" s="61" t="str">
        <f>INDEX(Data!$J:$J,MATCH('výrobné a prevádzkové n'!A12,Data!$A:$A,0))</f>
        <v>2024 - 2025</v>
      </c>
      <c r="F12" s="62">
        <f>INDEX(Data!$AA:$AA,MATCH('výrobné a prevádzkové n'!A12,Data!$A:$A,0))</f>
        <v>-1000</v>
      </c>
      <c r="G12" s="62">
        <f>INDEX(Data!$AC:$AC,MATCH('výrobné a prevádzkové n'!A12,Data!$A:$A,0))</f>
        <v>-309843</v>
      </c>
      <c r="H12" s="63">
        <f>INDEX(Data!$AD:$AD,MATCH('výrobné a prevádzkové n'!A12,Data!$A:$A,0))</f>
        <v>0</v>
      </c>
      <c r="I12" s="62">
        <f t="shared" si="3"/>
        <v>310843</v>
      </c>
      <c r="J12" s="62">
        <f t="shared" si="0"/>
        <v>310843</v>
      </c>
      <c r="K12" s="62">
        <f t="shared" si="0"/>
        <v>310843</v>
      </c>
      <c r="L12" s="62">
        <f t="shared" si="0"/>
        <v>310843</v>
      </c>
      <c r="M12" s="62">
        <f t="shared" si="0"/>
        <v>310843</v>
      </c>
      <c r="N12" s="62">
        <f t="shared" si="0"/>
        <v>310843</v>
      </c>
      <c r="O12" s="62">
        <f t="shared" si="0"/>
        <v>310843</v>
      </c>
      <c r="P12" s="62">
        <f t="shared" si="0"/>
        <v>310843</v>
      </c>
      <c r="Q12" s="62">
        <f t="shared" si="0"/>
        <v>310843</v>
      </c>
      <c r="R12" s="62">
        <f t="shared" si="0"/>
        <v>310843</v>
      </c>
      <c r="S12" s="62">
        <f t="shared" ref="J12:AL21" si="14">($F12+$G12-$H12)*-1</f>
        <v>310843</v>
      </c>
      <c r="T12" s="62">
        <f t="shared" si="14"/>
        <v>310843</v>
      </c>
      <c r="U12" s="62">
        <f t="shared" si="14"/>
        <v>310843</v>
      </c>
      <c r="V12" s="62">
        <f t="shared" si="14"/>
        <v>310843</v>
      </c>
      <c r="W12" s="62">
        <f t="shared" si="14"/>
        <v>310843</v>
      </c>
      <c r="X12" s="62">
        <f t="shared" si="14"/>
        <v>310843</v>
      </c>
      <c r="Y12" s="62">
        <f t="shared" si="14"/>
        <v>310843</v>
      </c>
      <c r="Z12" s="62">
        <f t="shared" si="14"/>
        <v>310843</v>
      </c>
      <c r="AA12" s="62">
        <f t="shared" si="14"/>
        <v>310843</v>
      </c>
      <c r="AB12" s="62">
        <f t="shared" si="14"/>
        <v>310843</v>
      </c>
      <c r="AC12" s="62">
        <f t="shared" si="14"/>
        <v>310843</v>
      </c>
      <c r="AD12" s="62">
        <f t="shared" si="14"/>
        <v>310843</v>
      </c>
      <c r="AE12" s="62">
        <f t="shared" si="14"/>
        <v>310843</v>
      </c>
      <c r="AF12" s="62">
        <f t="shared" si="14"/>
        <v>310843</v>
      </c>
      <c r="AG12" s="62">
        <f t="shared" si="14"/>
        <v>310843</v>
      </c>
      <c r="AH12" s="62">
        <f t="shared" si="14"/>
        <v>310843</v>
      </c>
      <c r="AI12" s="62">
        <f t="shared" si="14"/>
        <v>310843</v>
      </c>
      <c r="AJ12" s="62">
        <f t="shared" si="14"/>
        <v>310843</v>
      </c>
      <c r="AK12" s="62">
        <f t="shared" si="14"/>
        <v>310843</v>
      </c>
      <c r="AL12" s="62">
        <f t="shared" si="14"/>
        <v>310843</v>
      </c>
      <c r="AM12" s="62">
        <f t="shared" si="4"/>
        <v>310843</v>
      </c>
      <c r="AN12" s="62">
        <f>SUM($I12:J12)</f>
        <v>621686</v>
      </c>
      <c r="AO12" s="62">
        <f>SUM($I12:K12)</f>
        <v>932529</v>
      </c>
      <c r="AP12" s="62">
        <f>SUM($I12:L12)</f>
        <v>1243372</v>
      </c>
      <c r="AQ12" s="62">
        <f>SUM($I12:M12)</f>
        <v>1554215</v>
      </c>
      <c r="AR12" s="62">
        <f>SUM($I12:N12)</f>
        <v>1865058</v>
      </c>
      <c r="AS12" s="62">
        <f>SUM($I12:O12)</f>
        <v>2175901</v>
      </c>
      <c r="AT12" s="62">
        <f>SUM($I12:P12)</f>
        <v>2486744</v>
      </c>
      <c r="AU12" s="62">
        <f>SUM($I12:Q12)</f>
        <v>2797587</v>
      </c>
      <c r="AV12" s="62">
        <f>SUM($I12:R12)</f>
        <v>3108430</v>
      </c>
      <c r="AW12" s="62">
        <f>SUM($I12:S12)</f>
        <v>3419273</v>
      </c>
      <c r="AX12" s="62">
        <f>SUM($I12:T12)</f>
        <v>3730116</v>
      </c>
      <c r="AY12" s="62">
        <f>SUM($I12:U12)</f>
        <v>4040959</v>
      </c>
      <c r="AZ12" s="62">
        <f>SUM($I12:V12)</f>
        <v>4351802</v>
      </c>
      <c r="BA12" s="62">
        <f>SUM($I12:W12)</f>
        <v>4662645</v>
      </c>
      <c r="BB12" s="62">
        <f>SUM($I12:X12)</f>
        <v>4973488</v>
      </c>
      <c r="BC12" s="62">
        <f>SUM($I12:Y12)</f>
        <v>5284331</v>
      </c>
      <c r="BD12" s="62">
        <f>SUM($I12:Z12)</f>
        <v>5595174</v>
      </c>
      <c r="BE12" s="62">
        <f>SUM($I12:AA12)</f>
        <v>5906017</v>
      </c>
      <c r="BF12" s="62">
        <f>SUM($I12:AB12)</f>
        <v>6216860</v>
      </c>
      <c r="BG12" s="62">
        <f>SUM($I12:AC12)</f>
        <v>6527703</v>
      </c>
      <c r="BH12" s="62">
        <f>SUM($I12:AD12)</f>
        <v>6838546</v>
      </c>
      <c r="BI12" s="62">
        <f>SUM($I12:AE12)</f>
        <v>7149389</v>
      </c>
      <c r="BJ12" s="62">
        <f>SUM($I12:AF12)</f>
        <v>7460232</v>
      </c>
      <c r="BK12" s="62">
        <f>SUM($I12:AG12)</f>
        <v>7771075</v>
      </c>
      <c r="BL12" s="62">
        <f>SUM($I12:AH12)</f>
        <v>8081918</v>
      </c>
      <c r="BM12" s="62">
        <f>SUM($I12:AI12)</f>
        <v>8392761</v>
      </c>
      <c r="BN12" s="62">
        <f>SUM($I12:AJ12)</f>
        <v>8703604</v>
      </c>
      <c r="BO12" s="62">
        <f>SUM($I12:AK12)</f>
        <v>9014447</v>
      </c>
      <c r="BP12" s="63">
        <f>SUM($I12:AL12)</f>
        <v>9325290</v>
      </c>
      <c r="BQ12" s="65">
        <f>IF(CW12=0,0,I12/((1+Vychodiská!$C$177)^'výrobné a prevádzkové n'!CW12))</f>
        <v>276338.2951183432</v>
      </c>
      <c r="BR12" s="62">
        <f>IF(CX12=0,0,J12/((1+Vychodiská!$C$177)^'výrobné a prevádzkové n'!CX12))</f>
        <v>265709.899152253</v>
      </c>
      <c r="BS12" s="62">
        <f>IF(CY12=0,0,K12/((1+Vychodiská!$C$177)^'výrobné a prevádzkové n'!CY12))</f>
        <v>255490.2876463971</v>
      </c>
      <c r="BT12" s="62">
        <f>IF(CZ12=0,0,L12/((1+Vychodiská!$C$177)^'výrobné a prevádzkové n'!CZ12))</f>
        <v>245663.73812153569</v>
      </c>
      <c r="BU12" s="62">
        <f>IF(DA12=0,0,M12/((1+Vychodiská!$C$177)^'výrobné a prevádzkové n'!DA12))</f>
        <v>236215.13280916895</v>
      </c>
      <c r="BV12" s="62">
        <f>IF(DB12=0,0,N12/((1+Vychodiská!$C$177)^'výrobné a prevádzkové n'!DB12))</f>
        <v>227129.93539343163</v>
      </c>
      <c r="BW12" s="62">
        <f>IF(DC12=0,0,O12/((1+Vychodiská!$C$177)^'výrobné a prevádzkové n'!DC12))</f>
        <v>218394.1686475304</v>
      </c>
      <c r="BX12" s="62">
        <f>IF(DD12=0,0,P12/((1+Vychodiská!$C$177)^'výrobné a prevádzkové n'!DD12))</f>
        <v>209994.3929303177</v>
      </c>
      <c r="BY12" s="62">
        <f>IF(DE12=0,0,Q12/((1+Vychodiská!$C$177)^'výrobné a prevádzkové n'!DE12))</f>
        <v>201917.68550992088</v>
      </c>
      <c r="BZ12" s="62">
        <f>IF(DF12=0,0,R12/((1+Vychodiská!$C$177)^'výrobné a prevádzkové n'!DF12))</f>
        <v>194151.62068261619</v>
      </c>
      <c r="CA12" s="62">
        <f>IF(DG12=0,0,S12/((1+Vychodiská!$C$177)^'výrobné a prevádzkové n'!DG12))</f>
        <v>186684.25065636172</v>
      </c>
      <c r="CB12" s="62">
        <f>IF(DH12=0,0,T12/((1+Vychodiská!$C$177)^'výrobné a prevádzkové n'!DH12))</f>
        <v>179504.08716957856</v>
      </c>
      <c r="CC12" s="62">
        <f>IF(DI12=0,0,U12/((1+Vychodiská!$C$177)^'výrobné a prevádzkové n'!DI12))</f>
        <v>172600.08381690248</v>
      </c>
      <c r="CD12" s="62">
        <f>IF(DJ12=0,0,V12/((1+Vychodiská!$C$177)^'výrobné a prevádzkové n'!DJ12))</f>
        <v>165961.6190547139</v>
      </c>
      <c r="CE12" s="62">
        <f>IF(DK12=0,0,W12/((1+Vychodiská!$C$177)^'výrobné a prevádzkové n'!DK12))</f>
        <v>159578.47986030183</v>
      </c>
      <c r="CF12" s="62">
        <f>IF(DL12=0,0,X12/((1+Vychodiská!$C$177)^'výrobné a prevádzkové n'!DL12))</f>
        <v>153440.84601952095</v>
      </c>
      <c r="CG12" s="62">
        <f>IF(DM12=0,0,Y12/((1+Vychodiská!$C$177)^'výrobné a prevádzkové n'!DM12))</f>
        <v>147539.27501877016</v>
      </c>
      <c r="CH12" s="62">
        <f>IF(DN12=0,0,Z12/((1+Vychodiská!$C$177)^'výrobné a prevádzkové n'!DN12))</f>
        <v>141864.68751804822</v>
      </c>
      <c r="CI12" s="62">
        <f>IF(DO12=0,0,AA12/((1+Vychodiská!$C$177)^'výrobné a prevádzkové n'!DO12))</f>
        <v>136408.35338273866</v>
      </c>
      <c r="CJ12" s="62">
        <f>IF(DP12=0,0,AB12/((1+Vychodiská!$C$177)^'výrobné a prevádzkové n'!DP12))</f>
        <v>131161.87825263332</v>
      </c>
      <c r="CK12" s="62">
        <f>IF(DQ12=0,0,AC12/((1+Vychodiská!$C$177)^'výrobné a prevádzkové n'!DQ12))</f>
        <v>0</v>
      </c>
      <c r="CL12" s="62">
        <f>IF(DR12=0,0,AD12/((1+Vychodiská!$C$177)^'výrobné a prevádzkové n'!DR12))</f>
        <v>0</v>
      </c>
      <c r="CM12" s="62">
        <f>IF(DS12=0,0,AE12/((1+Vychodiská!$C$177)^'výrobné a prevádzkové n'!DS12))</f>
        <v>0</v>
      </c>
      <c r="CN12" s="62">
        <f>IF(DT12=0,0,AF12/((1+Vychodiská!$C$177)^'výrobné a prevádzkové n'!DT12))</f>
        <v>0</v>
      </c>
      <c r="CO12" s="62">
        <f>IF(DU12=0,0,AG12/((1+Vychodiská!$C$177)^'výrobné a prevádzkové n'!DU12))</f>
        <v>0</v>
      </c>
      <c r="CP12" s="62">
        <f>IF(DV12=0,0,AH12/((1+Vychodiská!$C$177)^'výrobné a prevádzkové n'!DV12))</f>
        <v>0</v>
      </c>
      <c r="CQ12" s="62">
        <f>IF(DW12=0,0,AI12/((1+Vychodiská!$C$177)^'výrobné a prevádzkové n'!DW12))</f>
        <v>0</v>
      </c>
      <c r="CR12" s="62">
        <f>IF(DX12=0,0,AJ12/((1+Vychodiská!$C$177)^'výrobné a prevádzkové n'!DX12))</f>
        <v>0</v>
      </c>
      <c r="CS12" s="62">
        <f>IF(DY12=0,0,AK12/((1+Vychodiská!$C$177)^'výrobné a prevádzkové n'!DY12))</f>
        <v>0</v>
      </c>
      <c r="CT12" s="63">
        <f>IF(DZ12=0,0,AL12/((1+Vychodiská!$C$177)^'výrobné a prevádzkové n'!DZ12))</f>
        <v>0</v>
      </c>
      <c r="CU12" s="66">
        <f t="shared" si="6"/>
        <v>3905748.7167610847</v>
      </c>
      <c r="CV12" s="62"/>
      <c r="CW12" s="67">
        <f t="shared" si="1"/>
        <v>3</v>
      </c>
      <c r="CX12" s="67">
        <f t="shared" ref="CX12:DZ12" si="15">IF(CW12=0,0,IF(CX$2&gt;$D12,0,CW12+1))</f>
        <v>4</v>
      </c>
      <c r="CY12" s="67">
        <f t="shared" si="15"/>
        <v>5</v>
      </c>
      <c r="CZ12" s="67">
        <f t="shared" si="15"/>
        <v>6</v>
      </c>
      <c r="DA12" s="67">
        <f t="shared" si="15"/>
        <v>7</v>
      </c>
      <c r="DB12" s="67">
        <f t="shared" si="15"/>
        <v>8</v>
      </c>
      <c r="DC12" s="67">
        <f t="shared" si="15"/>
        <v>9</v>
      </c>
      <c r="DD12" s="67">
        <f t="shared" si="15"/>
        <v>10</v>
      </c>
      <c r="DE12" s="67">
        <f t="shared" si="15"/>
        <v>11</v>
      </c>
      <c r="DF12" s="67">
        <f t="shared" si="15"/>
        <v>12</v>
      </c>
      <c r="DG12" s="67">
        <f t="shared" si="15"/>
        <v>13</v>
      </c>
      <c r="DH12" s="67">
        <f t="shared" si="15"/>
        <v>14</v>
      </c>
      <c r="DI12" s="67">
        <f t="shared" si="15"/>
        <v>15</v>
      </c>
      <c r="DJ12" s="67">
        <f t="shared" si="15"/>
        <v>16</v>
      </c>
      <c r="DK12" s="67">
        <f t="shared" si="15"/>
        <v>17</v>
      </c>
      <c r="DL12" s="67">
        <f t="shared" si="15"/>
        <v>18</v>
      </c>
      <c r="DM12" s="67">
        <f t="shared" si="15"/>
        <v>19</v>
      </c>
      <c r="DN12" s="67">
        <f t="shared" si="15"/>
        <v>20</v>
      </c>
      <c r="DO12" s="67">
        <f t="shared" si="15"/>
        <v>21</v>
      </c>
      <c r="DP12" s="67">
        <f t="shared" si="15"/>
        <v>22</v>
      </c>
      <c r="DQ12" s="67">
        <f t="shared" si="15"/>
        <v>0</v>
      </c>
      <c r="DR12" s="67">
        <f t="shared" si="15"/>
        <v>0</v>
      </c>
      <c r="DS12" s="67">
        <f t="shared" si="15"/>
        <v>0</v>
      </c>
      <c r="DT12" s="67">
        <f t="shared" si="15"/>
        <v>0</v>
      </c>
      <c r="DU12" s="67">
        <f t="shared" si="15"/>
        <v>0</v>
      </c>
      <c r="DV12" s="67">
        <f t="shared" si="15"/>
        <v>0</v>
      </c>
      <c r="DW12" s="67">
        <f t="shared" si="15"/>
        <v>0</v>
      </c>
      <c r="DX12" s="67">
        <f t="shared" si="15"/>
        <v>0</v>
      </c>
      <c r="DY12" s="67">
        <f t="shared" si="15"/>
        <v>0</v>
      </c>
      <c r="DZ12" s="68">
        <f t="shared" si="15"/>
        <v>0</v>
      </c>
    </row>
    <row r="13" spans="1:130" s="69" customFormat="1" ht="31" customHeight="1" x14ac:dyDescent="0.35">
      <c r="A13" s="59">
        <f>Investície!A13</f>
        <v>11</v>
      </c>
      <c r="B13" s="60" t="str">
        <f>Investície!B13</f>
        <v>MHTH, a.s. - závod Košice</v>
      </c>
      <c r="C13" s="60" t="str">
        <f>Investície!C13</f>
        <v>Využitie geotermálnej energie v Košickej kotline</v>
      </c>
      <c r="D13" s="61">
        <f>INDEX(Data!$M:$M,MATCH('výrobné a prevádzkové n'!A13,Data!$A:$A,0))</f>
        <v>40</v>
      </c>
      <c r="E13" s="61" t="str">
        <f>INDEX(Data!$J:$J,MATCH('výrobné a prevádzkové n'!A13,Data!$A:$A,0))</f>
        <v>2022-2028</v>
      </c>
      <c r="F13" s="62">
        <f>INDEX(Data!$AA:$AA,MATCH('výrobné a prevádzkové n'!A13,Data!$A:$A,0))</f>
        <v>0</v>
      </c>
      <c r="G13" s="62">
        <f>INDEX(Data!$AC:$AC,MATCH('výrobné a prevádzkové n'!A13,Data!$A:$A,0))</f>
        <v>-36379503</v>
      </c>
      <c r="H13" s="63">
        <f>INDEX(Data!$AD:$AD,MATCH('výrobné a prevádzkové n'!A13,Data!$A:$A,0))</f>
        <v>0</v>
      </c>
      <c r="I13" s="62">
        <f t="shared" si="3"/>
        <v>36379503</v>
      </c>
      <c r="J13" s="62">
        <f t="shared" si="14"/>
        <v>36379503</v>
      </c>
      <c r="K13" s="62">
        <f t="shared" si="14"/>
        <v>36379503</v>
      </c>
      <c r="L13" s="62">
        <f t="shared" si="14"/>
        <v>36379503</v>
      </c>
      <c r="M13" s="62">
        <f t="shared" si="14"/>
        <v>36379503</v>
      </c>
      <c r="N13" s="62">
        <f t="shared" si="14"/>
        <v>36379503</v>
      </c>
      <c r="O13" s="62">
        <f t="shared" si="14"/>
        <v>36379503</v>
      </c>
      <c r="P13" s="62">
        <f t="shared" si="14"/>
        <v>36379503</v>
      </c>
      <c r="Q13" s="62">
        <f t="shared" si="14"/>
        <v>36379503</v>
      </c>
      <c r="R13" s="62">
        <f t="shared" si="14"/>
        <v>36379503</v>
      </c>
      <c r="S13" s="62">
        <f t="shared" si="14"/>
        <v>36379503</v>
      </c>
      <c r="T13" s="62">
        <f t="shared" si="14"/>
        <v>36379503</v>
      </c>
      <c r="U13" s="62">
        <f t="shared" si="14"/>
        <v>36379503</v>
      </c>
      <c r="V13" s="62">
        <f t="shared" si="14"/>
        <v>36379503</v>
      </c>
      <c r="W13" s="62">
        <f t="shared" si="14"/>
        <v>36379503</v>
      </c>
      <c r="X13" s="62">
        <f t="shared" si="14"/>
        <v>36379503</v>
      </c>
      <c r="Y13" s="62">
        <f t="shared" si="14"/>
        <v>36379503</v>
      </c>
      <c r="Z13" s="62">
        <f t="shared" si="14"/>
        <v>36379503</v>
      </c>
      <c r="AA13" s="62">
        <f t="shared" si="14"/>
        <v>36379503</v>
      </c>
      <c r="AB13" s="62">
        <f t="shared" si="14"/>
        <v>36379503</v>
      </c>
      <c r="AC13" s="62">
        <f t="shared" si="14"/>
        <v>36379503</v>
      </c>
      <c r="AD13" s="62">
        <f t="shared" si="14"/>
        <v>36379503</v>
      </c>
      <c r="AE13" s="62">
        <f t="shared" si="14"/>
        <v>36379503</v>
      </c>
      <c r="AF13" s="62">
        <f t="shared" si="14"/>
        <v>36379503</v>
      </c>
      <c r="AG13" s="62">
        <f t="shared" si="14"/>
        <v>36379503</v>
      </c>
      <c r="AH13" s="62">
        <f t="shared" si="14"/>
        <v>36379503</v>
      </c>
      <c r="AI13" s="62">
        <f t="shared" si="14"/>
        <v>36379503</v>
      </c>
      <c r="AJ13" s="62">
        <f t="shared" si="14"/>
        <v>36379503</v>
      </c>
      <c r="AK13" s="62">
        <f t="shared" si="14"/>
        <v>36379503</v>
      </c>
      <c r="AL13" s="62">
        <f t="shared" si="14"/>
        <v>36379503</v>
      </c>
      <c r="AM13" s="62">
        <f t="shared" si="4"/>
        <v>36379503</v>
      </c>
      <c r="AN13" s="62">
        <f>SUM($I13:J13)</f>
        <v>72759006</v>
      </c>
      <c r="AO13" s="62">
        <f>SUM($I13:K13)</f>
        <v>109138509</v>
      </c>
      <c r="AP13" s="62">
        <f>SUM($I13:L13)</f>
        <v>145518012</v>
      </c>
      <c r="AQ13" s="62">
        <f>SUM($I13:M13)</f>
        <v>181897515</v>
      </c>
      <c r="AR13" s="62">
        <f>SUM($I13:N13)</f>
        <v>218277018</v>
      </c>
      <c r="AS13" s="62">
        <f>SUM($I13:O13)</f>
        <v>254656521</v>
      </c>
      <c r="AT13" s="62">
        <f>SUM($I13:P13)</f>
        <v>291036024</v>
      </c>
      <c r="AU13" s="62">
        <f>SUM($I13:Q13)</f>
        <v>327415527</v>
      </c>
      <c r="AV13" s="62">
        <f>SUM($I13:R13)</f>
        <v>363795030</v>
      </c>
      <c r="AW13" s="62">
        <f>SUM($I13:S13)</f>
        <v>400174533</v>
      </c>
      <c r="AX13" s="62">
        <f>SUM($I13:T13)</f>
        <v>436554036</v>
      </c>
      <c r="AY13" s="62">
        <f>SUM($I13:U13)</f>
        <v>472933539</v>
      </c>
      <c r="AZ13" s="62">
        <f>SUM($I13:V13)</f>
        <v>509313042</v>
      </c>
      <c r="BA13" s="62">
        <f>SUM($I13:W13)</f>
        <v>545692545</v>
      </c>
      <c r="BB13" s="62">
        <f>SUM($I13:X13)</f>
        <v>582072048</v>
      </c>
      <c r="BC13" s="62">
        <f>SUM($I13:Y13)</f>
        <v>618451551</v>
      </c>
      <c r="BD13" s="62">
        <f>SUM($I13:Z13)</f>
        <v>654831054</v>
      </c>
      <c r="BE13" s="62">
        <f>SUM($I13:AA13)</f>
        <v>691210557</v>
      </c>
      <c r="BF13" s="62">
        <f>SUM($I13:AB13)</f>
        <v>727590060</v>
      </c>
      <c r="BG13" s="62">
        <f>SUM($I13:AC13)</f>
        <v>763969563</v>
      </c>
      <c r="BH13" s="62">
        <f>SUM($I13:AD13)</f>
        <v>800349066</v>
      </c>
      <c r="BI13" s="62">
        <f>SUM($I13:AE13)</f>
        <v>836728569</v>
      </c>
      <c r="BJ13" s="62">
        <f>SUM($I13:AF13)</f>
        <v>873108072</v>
      </c>
      <c r="BK13" s="62">
        <f>SUM($I13:AG13)</f>
        <v>909487575</v>
      </c>
      <c r="BL13" s="62">
        <f>SUM($I13:AH13)</f>
        <v>945867078</v>
      </c>
      <c r="BM13" s="62">
        <f>SUM($I13:AI13)</f>
        <v>982246581</v>
      </c>
      <c r="BN13" s="62">
        <f>SUM($I13:AJ13)</f>
        <v>1018626084</v>
      </c>
      <c r="BO13" s="62">
        <f>SUM($I13:AK13)</f>
        <v>1055005587</v>
      </c>
      <c r="BP13" s="63">
        <f>SUM($I13:AL13)</f>
        <v>1091385090</v>
      </c>
      <c r="BQ13" s="65">
        <f>IF(CW13=0,0,I13/((1+Vychodiská!$C$177)^'výrobné a prevádzkové n'!CW13))</f>
        <v>26582146.504940283</v>
      </c>
      <c r="BR13" s="62">
        <f>IF(CX13=0,0,J13/((1+Vychodiská!$C$177)^'výrobné a prevádzkové n'!CX13))</f>
        <v>25559756.25475027</v>
      </c>
      <c r="BS13" s="62">
        <f>IF(CY13=0,0,K13/((1+Vychodiská!$C$177)^'výrobné a prevádzkové n'!CY13))</f>
        <v>24576688.706490643</v>
      </c>
      <c r="BT13" s="62">
        <f>IF(CZ13=0,0,L13/((1+Vychodiská!$C$177)^'výrobné a prevádzkové n'!CZ13))</f>
        <v>23631431.448548701</v>
      </c>
      <c r="BU13" s="62">
        <f>IF(DA13=0,0,M13/((1+Vychodiská!$C$177)^'výrobné a prevádzkové n'!DA13))</f>
        <v>22722530.23898913</v>
      </c>
      <c r="BV13" s="62">
        <f>IF(DB13=0,0,N13/((1+Vychodiská!$C$177)^'výrobné a prevádzkové n'!DB13))</f>
        <v>21848586.768258777</v>
      </c>
      <c r="BW13" s="62">
        <f>IF(DC13=0,0,O13/((1+Vychodiská!$C$177)^'výrobné a prevádzkové n'!DC13))</f>
        <v>21008256.507941131</v>
      </c>
      <c r="BX13" s="62">
        <f>IF(DD13=0,0,P13/((1+Vychodiská!$C$177)^'výrobné a prevádzkové n'!DD13))</f>
        <v>20200246.642251089</v>
      </c>
      <c r="BY13" s="62">
        <f>IF(DE13=0,0,Q13/((1+Vychodiská!$C$177)^'výrobné a prevádzkové n'!DE13))</f>
        <v>19423314.079087581</v>
      </c>
      <c r="BZ13" s="62">
        <f>IF(DF13=0,0,R13/((1+Vychodiská!$C$177)^'výrobné a prevádzkové n'!DF13))</f>
        <v>18676263.537584212</v>
      </c>
      <c r="CA13" s="62">
        <f>IF(DG13=0,0,S13/((1+Vychodiská!$C$177)^'výrobné a prevádzkové n'!DG13))</f>
        <v>17957945.709215589</v>
      </c>
      <c r="CB13" s="62">
        <f>IF(DH13=0,0,T13/((1+Vychodiská!$C$177)^'výrobné a prevádzkové n'!DH13))</f>
        <v>17267255.489630371</v>
      </c>
      <c r="CC13" s="62">
        <f>IF(DI13=0,0,U13/((1+Vychodiská!$C$177)^'výrobné a prevádzkové n'!DI13))</f>
        <v>16603130.278490743</v>
      </c>
      <c r="CD13" s="62">
        <f>IF(DJ13=0,0,V13/((1+Vychodiská!$C$177)^'výrobné a prevádzkové n'!DJ13))</f>
        <v>15964548.344702633</v>
      </c>
      <c r="CE13" s="62">
        <f>IF(DK13=0,0,W13/((1+Vychodiská!$C$177)^'výrobné a prevádzkové n'!DK13))</f>
        <v>15350527.254521765</v>
      </c>
      <c r="CF13" s="62">
        <f>IF(DL13=0,0,X13/((1+Vychodiská!$C$177)^'výrobné a prevádzkové n'!DL13))</f>
        <v>14760122.360117082</v>
      </c>
      <c r="CG13" s="62">
        <f>IF(DM13=0,0,Y13/((1+Vychodiská!$C$177)^'výrobné a prevádzkové n'!DM13))</f>
        <v>14192425.346266424</v>
      </c>
      <c r="CH13" s="62">
        <f>IF(DN13=0,0,Z13/((1+Vychodiská!$C$177)^'výrobné a prevádzkové n'!DN13))</f>
        <v>13646562.832948482</v>
      </c>
      <c r="CI13" s="62">
        <f>IF(DO13=0,0,AA13/((1+Vychodiská!$C$177)^'výrobné a prevádzkové n'!DO13))</f>
        <v>13121695.031681234</v>
      </c>
      <c r="CJ13" s="62">
        <f>IF(DP13=0,0,AB13/((1+Vychodiská!$C$177)^'výrobné a prevádzkové n'!DP13))</f>
        <v>12617014.453539647</v>
      </c>
      <c r="CK13" s="62">
        <f>IF(DQ13=0,0,AC13/((1+Vychodiská!$C$177)^'výrobné a prevádzkové n'!DQ13))</f>
        <v>12131744.666865043</v>
      </c>
      <c r="CL13" s="62">
        <f>IF(DR13=0,0,AD13/((1+Vychodiská!$C$177)^'výrobné a prevádzkové n'!DR13))</f>
        <v>11665139.102754848</v>
      </c>
      <c r="CM13" s="62">
        <f>IF(DS13=0,0,AE13/((1+Vychodiská!$C$177)^'výrobné a prevádzkové n'!DS13))</f>
        <v>11216479.906495048</v>
      </c>
      <c r="CN13" s="62">
        <f>IF(DT13=0,0,AF13/((1+Vychodiská!$C$177)^'výrobné a prevádzkové n'!DT13))</f>
        <v>10785076.833168315</v>
      </c>
      <c r="CO13" s="62">
        <f>IF(DU13=0,0,AG13/((1+Vychodiská!$C$177)^'výrobné a prevádzkové n'!DU13))</f>
        <v>10370266.185738763</v>
      </c>
      <c r="CP13" s="62">
        <f>IF(DV13=0,0,AH13/((1+Vychodiská!$C$177)^'výrobné a prevádzkové n'!DV13))</f>
        <v>9971409.7939795814</v>
      </c>
      <c r="CQ13" s="62">
        <f>IF(DW13=0,0,AI13/((1+Vychodiská!$C$177)^'výrobné a prevádzkové n'!DW13))</f>
        <v>9587894.0326726735</v>
      </c>
      <c r="CR13" s="62">
        <f>IF(DX13=0,0,AJ13/((1+Vychodiská!$C$177)^'výrobné a prevádzkové n'!DX13))</f>
        <v>9219128.8775698766</v>
      </c>
      <c r="CS13" s="62">
        <f>IF(DY13=0,0,AK13/((1+Vychodiská!$C$177)^'výrobné a prevádzkové n'!DY13))</f>
        <v>8864546.9976633433</v>
      </c>
      <c r="CT13" s="63">
        <f>IF(DZ13=0,0,AL13/((1+Vychodiská!$C$177)^'výrobné a prevádzkové n'!DZ13))</f>
        <v>8523602.8823685981</v>
      </c>
      <c r="CU13" s="66">
        <f t="shared" si="6"/>
        <v>478045737.06923193</v>
      </c>
      <c r="CV13" s="62"/>
      <c r="CW13" s="67">
        <f t="shared" si="1"/>
        <v>8</v>
      </c>
      <c r="CX13" s="67">
        <f t="shared" ref="CX13:DZ13" si="16">IF(CW13=0,0,IF(CX$2&gt;$D13,0,CW13+1))</f>
        <v>9</v>
      </c>
      <c r="CY13" s="67">
        <f t="shared" si="16"/>
        <v>10</v>
      </c>
      <c r="CZ13" s="67">
        <f t="shared" si="16"/>
        <v>11</v>
      </c>
      <c r="DA13" s="67">
        <f t="shared" si="16"/>
        <v>12</v>
      </c>
      <c r="DB13" s="67">
        <f t="shared" si="16"/>
        <v>13</v>
      </c>
      <c r="DC13" s="67">
        <f t="shared" si="16"/>
        <v>14</v>
      </c>
      <c r="DD13" s="67">
        <f t="shared" si="16"/>
        <v>15</v>
      </c>
      <c r="DE13" s="67">
        <f t="shared" si="16"/>
        <v>16</v>
      </c>
      <c r="DF13" s="67">
        <f t="shared" si="16"/>
        <v>17</v>
      </c>
      <c r="DG13" s="67">
        <f t="shared" si="16"/>
        <v>18</v>
      </c>
      <c r="DH13" s="67">
        <f t="shared" si="16"/>
        <v>19</v>
      </c>
      <c r="DI13" s="67">
        <f t="shared" si="16"/>
        <v>20</v>
      </c>
      <c r="DJ13" s="67">
        <f t="shared" si="16"/>
        <v>21</v>
      </c>
      <c r="DK13" s="67">
        <f t="shared" si="16"/>
        <v>22</v>
      </c>
      <c r="DL13" s="67">
        <f t="shared" si="16"/>
        <v>23</v>
      </c>
      <c r="DM13" s="67">
        <f t="shared" si="16"/>
        <v>24</v>
      </c>
      <c r="DN13" s="67">
        <f t="shared" si="16"/>
        <v>25</v>
      </c>
      <c r="DO13" s="67">
        <f t="shared" si="16"/>
        <v>26</v>
      </c>
      <c r="DP13" s="67">
        <f t="shared" si="16"/>
        <v>27</v>
      </c>
      <c r="DQ13" s="67">
        <f t="shared" si="16"/>
        <v>28</v>
      </c>
      <c r="DR13" s="67">
        <f t="shared" si="16"/>
        <v>29</v>
      </c>
      <c r="DS13" s="67">
        <f t="shared" si="16"/>
        <v>30</v>
      </c>
      <c r="DT13" s="67">
        <f t="shared" si="16"/>
        <v>31</v>
      </c>
      <c r="DU13" s="67">
        <f t="shared" si="16"/>
        <v>32</v>
      </c>
      <c r="DV13" s="67">
        <f t="shared" si="16"/>
        <v>33</v>
      </c>
      <c r="DW13" s="67">
        <f t="shared" si="16"/>
        <v>34</v>
      </c>
      <c r="DX13" s="67">
        <f t="shared" si="16"/>
        <v>35</v>
      </c>
      <c r="DY13" s="67">
        <f t="shared" si="16"/>
        <v>36</v>
      </c>
      <c r="DZ13" s="68">
        <f t="shared" si="16"/>
        <v>37</v>
      </c>
    </row>
    <row r="14" spans="1:130" s="69" customFormat="1" ht="31" customHeight="1" x14ac:dyDescent="0.35">
      <c r="A14" s="59">
        <f>Investície!A14</f>
        <v>12</v>
      </c>
      <c r="B14" s="60" t="str">
        <f>Investície!B14</f>
        <v>MHTH, a.s. - závod Košice</v>
      </c>
      <c r="C14" s="60" t="str">
        <f>Investície!C14</f>
        <v>Akumulácia elektrickej energie (AEE)</v>
      </c>
      <c r="D14" s="61">
        <f>INDEX(Data!$M:$M,MATCH('výrobné a prevádzkové n'!A14,Data!$A:$A,0))</f>
        <v>15</v>
      </c>
      <c r="E14" s="61" t="str">
        <f>INDEX(Data!$J:$J,MATCH('výrobné a prevádzkové n'!A14,Data!$A:$A,0))</f>
        <v>2024-2025</v>
      </c>
      <c r="F14" s="62">
        <f>INDEX(Data!$AA:$AA,MATCH('výrobné a prevádzkové n'!A14,Data!$A:$A,0))</f>
        <v>0</v>
      </c>
      <c r="G14" s="62">
        <f>INDEX(Data!$AC:$AC,MATCH('výrobné a prevádzkové n'!A14,Data!$A:$A,0))</f>
        <v>-74200</v>
      </c>
      <c r="H14" s="63">
        <f>INDEX(Data!$AD:$AD,MATCH('výrobné a prevádzkové n'!A14,Data!$A:$A,0))</f>
        <v>0</v>
      </c>
      <c r="I14" s="62">
        <f t="shared" si="3"/>
        <v>74200</v>
      </c>
      <c r="J14" s="62">
        <f t="shared" si="14"/>
        <v>74200</v>
      </c>
      <c r="K14" s="62">
        <f t="shared" si="14"/>
        <v>74200</v>
      </c>
      <c r="L14" s="62">
        <f t="shared" si="14"/>
        <v>74200</v>
      </c>
      <c r="M14" s="62">
        <f t="shared" si="14"/>
        <v>74200</v>
      </c>
      <c r="N14" s="62">
        <f t="shared" si="14"/>
        <v>74200</v>
      </c>
      <c r="O14" s="62">
        <f t="shared" si="14"/>
        <v>74200</v>
      </c>
      <c r="P14" s="62">
        <f t="shared" si="14"/>
        <v>74200</v>
      </c>
      <c r="Q14" s="62">
        <f t="shared" si="14"/>
        <v>74200</v>
      </c>
      <c r="R14" s="62">
        <f t="shared" si="14"/>
        <v>74200</v>
      </c>
      <c r="S14" s="62">
        <f t="shared" si="14"/>
        <v>74200</v>
      </c>
      <c r="T14" s="62">
        <f t="shared" si="14"/>
        <v>74200</v>
      </c>
      <c r="U14" s="62">
        <f t="shared" si="14"/>
        <v>74200</v>
      </c>
      <c r="V14" s="62">
        <f t="shared" si="14"/>
        <v>74200</v>
      </c>
      <c r="W14" s="62">
        <f t="shared" si="14"/>
        <v>74200</v>
      </c>
      <c r="X14" s="62">
        <f t="shared" si="14"/>
        <v>74200</v>
      </c>
      <c r="Y14" s="62">
        <f t="shared" si="14"/>
        <v>74200</v>
      </c>
      <c r="Z14" s="62">
        <f t="shared" si="14"/>
        <v>74200</v>
      </c>
      <c r="AA14" s="62">
        <f t="shared" si="14"/>
        <v>74200</v>
      </c>
      <c r="AB14" s="62">
        <f t="shared" si="14"/>
        <v>74200</v>
      </c>
      <c r="AC14" s="62">
        <f t="shared" si="14"/>
        <v>74200</v>
      </c>
      <c r="AD14" s="62">
        <f t="shared" si="14"/>
        <v>74200</v>
      </c>
      <c r="AE14" s="62">
        <f t="shared" si="14"/>
        <v>74200</v>
      </c>
      <c r="AF14" s="62">
        <f t="shared" si="14"/>
        <v>74200</v>
      </c>
      <c r="AG14" s="62">
        <f t="shared" si="14"/>
        <v>74200</v>
      </c>
      <c r="AH14" s="62">
        <f t="shared" si="14"/>
        <v>74200</v>
      </c>
      <c r="AI14" s="62">
        <f t="shared" si="14"/>
        <v>74200</v>
      </c>
      <c r="AJ14" s="62">
        <f t="shared" si="14"/>
        <v>74200</v>
      </c>
      <c r="AK14" s="62">
        <f t="shared" si="14"/>
        <v>74200</v>
      </c>
      <c r="AL14" s="62">
        <f t="shared" si="14"/>
        <v>74200</v>
      </c>
      <c r="AM14" s="62">
        <f t="shared" si="4"/>
        <v>74200</v>
      </c>
      <c r="AN14" s="62">
        <f>SUM($I14:J14)</f>
        <v>148400</v>
      </c>
      <c r="AO14" s="62">
        <f>SUM($I14:K14)</f>
        <v>222600</v>
      </c>
      <c r="AP14" s="62">
        <f>SUM($I14:L14)</f>
        <v>296800</v>
      </c>
      <c r="AQ14" s="62">
        <f>SUM($I14:M14)</f>
        <v>371000</v>
      </c>
      <c r="AR14" s="62">
        <f>SUM($I14:N14)</f>
        <v>445200</v>
      </c>
      <c r="AS14" s="62">
        <f>SUM($I14:O14)</f>
        <v>519400</v>
      </c>
      <c r="AT14" s="62">
        <f>SUM($I14:P14)</f>
        <v>593600</v>
      </c>
      <c r="AU14" s="62">
        <f>SUM($I14:Q14)</f>
        <v>667800</v>
      </c>
      <c r="AV14" s="62">
        <f>SUM($I14:R14)</f>
        <v>742000</v>
      </c>
      <c r="AW14" s="62">
        <f>SUM($I14:S14)</f>
        <v>816200</v>
      </c>
      <c r="AX14" s="62">
        <f>SUM($I14:T14)</f>
        <v>890400</v>
      </c>
      <c r="AY14" s="62">
        <f>SUM($I14:U14)</f>
        <v>964600</v>
      </c>
      <c r="AZ14" s="62">
        <f>SUM($I14:V14)</f>
        <v>1038800</v>
      </c>
      <c r="BA14" s="62">
        <f>SUM($I14:W14)</f>
        <v>1113000</v>
      </c>
      <c r="BB14" s="62">
        <f>SUM($I14:X14)</f>
        <v>1187200</v>
      </c>
      <c r="BC14" s="62">
        <f>SUM($I14:Y14)</f>
        <v>1261400</v>
      </c>
      <c r="BD14" s="62">
        <f>SUM($I14:Z14)</f>
        <v>1335600</v>
      </c>
      <c r="BE14" s="62">
        <f>SUM($I14:AA14)</f>
        <v>1409800</v>
      </c>
      <c r="BF14" s="62">
        <f>SUM($I14:AB14)</f>
        <v>1484000</v>
      </c>
      <c r="BG14" s="62">
        <f>SUM($I14:AC14)</f>
        <v>1558200</v>
      </c>
      <c r="BH14" s="62">
        <f>SUM($I14:AD14)</f>
        <v>1632400</v>
      </c>
      <c r="BI14" s="62">
        <f>SUM($I14:AE14)</f>
        <v>1706600</v>
      </c>
      <c r="BJ14" s="62">
        <f>SUM($I14:AF14)</f>
        <v>1780800</v>
      </c>
      <c r="BK14" s="62">
        <f>SUM($I14:AG14)</f>
        <v>1855000</v>
      </c>
      <c r="BL14" s="62">
        <f>SUM($I14:AH14)</f>
        <v>1929200</v>
      </c>
      <c r="BM14" s="62">
        <f>SUM($I14:AI14)</f>
        <v>2003400</v>
      </c>
      <c r="BN14" s="62">
        <f>SUM($I14:AJ14)</f>
        <v>2077600</v>
      </c>
      <c r="BO14" s="62">
        <f>SUM($I14:AK14)</f>
        <v>2151800</v>
      </c>
      <c r="BP14" s="63">
        <f>SUM($I14:AL14)</f>
        <v>2226000</v>
      </c>
      <c r="BQ14" s="65">
        <f>IF(CW14=0,0,I14/((1+Vychodiská!$C$177)^'výrobné a prevádzkové n'!CW14))</f>
        <v>65963.529813381872</v>
      </c>
      <c r="BR14" s="62">
        <f>IF(CX14=0,0,J14/((1+Vychodiská!$C$177)^'výrobné a prevádzkové n'!CX14))</f>
        <v>63426.470974405645</v>
      </c>
      <c r="BS14" s="62">
        <f>IF(CY14=0,0,K14/((1+Vychodiská!$C$177)^'výrobné a prevádzkové n'!CY14))</f>
        <v>60986.991321543886</v>
      </c>
      <c r="BT14" s="62">
        <f>IF(CZ14=0,0,L14/((1+Vychodiská!$C$177)^'výrobné a prevádzkové n'!CZ14))</f>
        <v>58641.33780917681</v>
      </c>
      <c r="BU14" s="62">
        <f>IF(DA14=0,0,M14/((1+Vychodiská!$C$177)^'výrobné a prevádzkové n'!DA14))</f>
        <v>56385.901739593093</v>
      </c>
      <c r="BV14" s="62">
        <f>IF(DB14=0,0,N14/((1+Vychodiská!$C$177)^'výrobné a prevádzkové n'!DB14))</f>
        <v>54217.213211147195</v>
      </c>
      <c r="BW14" s="62">
        <f>IF(DC14=0,0,O14/((1+Vychodiská!$C$177)^'výrobné a prevádzkové n'!DC14))</f>
        <v>52131.935779949221</v>
      </c>
      <c r="BX14" s="62">
        <f>IF(DD14=0,0,P14/((1+Vychodiská!$C$177)^'výrobné a prevádzkové n'!DD14))</f>
        <v>50126.861326874256</v>
      </c>
      <c r="BY14" s="62">
        <f>IF(DE14=0,0,Q14/((1+Vychodiská!$C$177)^'výrobné a prevádzkové n'!DE14))</f>
        <v>48198.905121994474</v>
      </c>
      <c r="BZ14" s="62">
        <f>IF(DF14=0,0,R14/((1+Vychodiská!$C$177)^'výrobné a prevádzkové n'!DF14))</f>
        <v>46345.101078840831</v>
      </c>
      <c r="CA14" s="62">
        <f>IF(DG14=0,0,S14/((1+Vychodiská!$C$177)^'výrobné a prevádzkové n'!DG14))</f>
        <v>44562.597191193105</v>
      </c>
      <c r="CB14" s="62">
        <f>IF(DH14=0,0,T14/((1+Vychodiská!$C$177)^'výrobné a prevádzkové n'!DH14))</f>
        <v>42848.651145377989</v>
      </c>
      <c r="CC14" s="62">
        <f>IF(DI14=0,0,U14/((1+Vychodiská!$C$177)^'výrobné a prevádzkové n'!DI14))</f>
        <v>41200.62610132499</v>
      </c>
      <c r="CD14" s="62">
        <f>IF(DJ14=0,0,V14/((1+Vychodiská!$C$177)^'výrobné a prevádzkové n'!DJ14))</f>
        <v>39615.986635889407</v>
      </c>
      <c r="CE14" s="62">
        <f>IF(DK14=0,0,W14/((1+Vychodiská!$C$177)^'výrobné a prevádzkové n'!DK14))</f>
        <v>38092.294842201351</v>
      </c>
      <c r="CF14" s="62">
        <f>IF(DL14=0,0,X14/((1+Vychodiská!$C$177)^'výrobné a prevádzkové n'!DL14))</f>
        <v>0</v>
      </c>
      <c r="CG14" s="62">
        <f>IF(DM14=0,0,Y14/((1+Vychodiská!$C$177)^'výrobné a prevádzkové n'!DM14))</f>
        <v>0</v>
      </c>
      <c r="CH14" s="62">
        <f>IF(DN14=0,0,Z14/((1+Vychodiská!$C$177)^'výrobné a prevádzkové n'!DN14))</f>
        <v>0</v>
      </c>
      <c r="CI14" s="62">
        <f>IF(DO14=0,0,AA14/((1+Vychodiská!$C$177)^'výrobné a prevádzkové n'!DO14))</f>
        <v>0</v>
      </c>
      <c r="CJ14" s="62">
        <f>IF(DP14=0,0,AB14/((1+Vychodiská!$C$177)^'výrobné a prevádzkové n'!DP14))</f>
        <v>0</v>
      </c>
      <c r="CK14" s="62">
        <f>IF(DQ14=0,0,AC14/((1+Vychodiská!$C$177)^'výrobné a prevádzkové n'!DQ14))</f>
        <v>0</v>
      </c>
      <c r="CL14" s="62">
        <f>IF(DR14=0,0,AD14/((1+Vychodiská!$C$177)^'výrobné a prevádzkové n'!DR14))</f>
        <v>0</v>
      </c>
      <c r="CM14" s="62">
        <f>IF(DS14=0,0,AE14/((1+Vychodiská!$C$177)^'výrobné a prevádzkové n'!DS14))</f>
        <v>0</v>
      </c>
      <c r="CN14" s="62">
        <f>IF(DT14=0,0,AF14/((1+Vychodiská!$C$177)^'výrobné a prevádzkové n'!DT14))</f>
        <v>0</v>
      </c>
      <c r="CO14" s="62">
        <f>IF(DU14=0,0,AG14/((1+Vychodiská!$C$177)^'výrobné a prevádzkové n'!DU14))</f>
        <v>0</v>
      </c>
      <c r="CP14" s="62">
        <f>IF(DV14=0,0,AH14/((1+Vychodiská!$C$177)^'výrobné a prevádzkové n'!DV14))</f>
        <v>0</v>
      </c>
      <c r="CQ14" s="62">
        <f>IF(DW14=0,0,AI14/((1+Vychodiská!$C$177)^'výrobné a prevádzkové n'!DW14))</f>
        <v>0</v>
      </c>
      <c r="CR14" s="62">
        <f>IF(DX14=0,0,AJ14/((1+Vychodiská!$C$177)^'výrobné a prevádzkové n'!DX14))</f>
        <v>0</v>
      </c>
      <c r="CS14" s="62">
        <f>IF(DY14=0,0,AK14/((1+Vychodiská!$C$177)^'výrobné a prevádzkové n'!DY14))</f>
        <v>0</v>
      </c>
      <c r="CT14" s="63">
        <f>IF(DZ14=0,0,AL14/((1+Vychodiská!$C$177)^'výrobné a prevádzkové n'!DZ14))</f>
        <v>0</v>
      </c>
      <c r="CU14" s="66">
        <f t="shared" si="6"/>
        <v>762744.40409289428</v>
      </c>
      <c r="CV14" s="62"/>
      <c r="CW14" s="67">
        <f t="shared" si="1"/>
        <v>3</v>
      </c>
      <c r="CX14" s="67">
        <f t="shared" ref="CX14:DZ14" si="17">IF(CW14=0,0,IF(CX$2&gt;$D14,0,CW14+1))</f>
        <v>4</v>
      </c>
      <c r="CY14" s="67">
        <f t="shared" si="17"/>
        <v>5</v>
      </c>
      <c r="CZ14" s="67">
        <f t="shared" si="17"/>
        <v>6</v>
      </c>
      <c r="DA14" s="67">
        <f t="shared" si="17"/>
        <v>7</v>
      </c>
      <c r="DB14" s="67">
        <f t="shared" si="17"/>
        <v>8</v>
      </c>
      <c r="DC14" s="67">
        <f t="shared" si="17"/>
        <v>9</v>
      </c>
      <c r="DD14" s="67">
        <f t="shared" si="17"/>
        <v>10</v>
      </c>
      <c r="DE14" s="67">
        <f t="shared" si="17"/>
        <v>11</v>
      </c>
      <c r="DF14" s="67">
        <f t="shared" si="17"/>
        <v>12</v>
      </c>
      <c r="DG14" s="67">
        <f t="shared" si="17"/>
        <v>13</v>
      </c>
      <c r="DH14" s="67">
        <f t="shared" si="17"/>
        <v>14</v>
      </c>
      <c r="DI14" s="67">
        <f t="shared" si="17"/>
        <v>15</v>
      </c>
      <c r="DJ14" s="67">
        <f t="shared" si="17"/>
        <v>16</v>
      </c>
      <c r="DK14" s="67">
        <f t="shared" si="17"/>
        <v>17</v>
      </c>
      <c r="DL14" s="67">
        <f t="shared" si="17"/>
        <v>0</v>
      </c>
      <c r="DM14" s="67">
        <f t="shared" si="17"/>
        <v>0</v>
      </c>
      <c r="DN14" s="67">
        <f t="shared" si="17"/>
        <v>0</v>
      </c>
      <c r="DO14" s="67">
        <f t="shared" si="17"/>
        <v>0</v>
      </c>
      <c r="DP14" s="67">
        <f t="shared" si="17"/>
        <v>0</v>
      </c>
      <c r="DQ14" s="67">
        <f t="shared" si="17"/>
        <v>0</v>
      </c>
      <c r="DR14" s="67">
        <f t="shared" si="17"/>
        <v>0</v>
      </c>
      <c r="DS14" s="67">
        <f t="shared" si="17"/>
        <v>0</v>
      </c>
      <c r="DT14" s="67">
        <f t="shared" si="17"/>
        <v>0</v>
      </c>
      <c r="DU14" s="67">
        <f t="shared" si="17"/>
        <v>0</v>
      </c>
      <c r="DV14" s="67">
        <f t="shared" si="17"/>
        <v>0</v>
      </c>
      <c r="DW14" s="67">
        <f t="shared" si="17"/>
        <v>0</v>
      </c>
      <c r="DX14" s="67">
        <f t="shared" si="17"/>
        <v>0</v>
      </c>
      <c r="DY14" s="67">
        <f t="shared" si="17"/>
        <v>0</v>
      </c>
      <c r="DZ14" s="68">
        <f t="shared" si="17"/>
        <v>0</v>
      </c>
    </row>
    <row r="15" spans="1:130" s="69" customFormat="1" ht="31" customHeight="1" x14ac:dyDescent="0.35">
      <c r="A15" s="59">
        <f>Investície!A15</f>
        <v>13</v>
      </c>
      <c r="B15" s="60" t="str">
        <f>Investície!B15</f>
        <v>MHTH, a.s. - závod Košice</v>
      </c>
      <c r="C15" s="60" t="str">
        <f>Investície!C15</f>
        <v>Revitalizácia a rekultivácia odkaliska</v>
      </c>
      <c r="D15" s="61">
        <f>INDEX(Data!$M:$M,MATCH('výrobné a prevádzkové n'!A15,Data!$A:$A,0))</f>
        <v>40</v>
      </c>
      <c r="E15" s="61">
        <f>INDEX(Data!$J:$J,MATCH('výrobné a prevádzkové n'!A15,Data!$A:$A,0))</f>
        <v>2026</v>
      </c>
      <c r="F15" s="62">
        <f>INDEX(Data!$AA:$AA,MATCH('výrobné a prevádzkové n'!A15,Data!$A:$A,0))</f>
        <v>-6553</v>
      </c>
      <c r="G15" s="62">
        <f>INDEX(Data!$AC:$AC,MATCH('výrobné a prevádzkové n'!A15,Data!$A:$A,0))</f>
        <v>0</v>
      </c>
      <c r="H15" s="63">
        <f>INDEX(Data!$AD:$AD,MATCH('výrobné a prevádzkové n'!A15,Data!$A:$A,0))</f>
        <v>0</v>
      </c>
      <c r="I15" s="62">
        <f t="shared" si="3"/>
        <v>6553</v>
      </c>
      <c r="J15" s="62">
        <f t="shared" si="14"/>
        <v>6553</v>
      </c>
      <c r="K15" s="62">
        <f t="shared" si="14"/>
        <v>6553</v>
      </c>
      <c r="L15" s="62">
        <f t="shared" si="14"/>
        <v>6553</v>
      </c>
      <c r="M15" s="62">
        <f t="shared" si="14"/>
        <v>6553</v>
      </c>
      <c r="N15" s="62">
        <f t="shared" si="14"/>
        <v>6553</v>
      </c>
      <c r="O15" s="62">
        <f t="shared" si="14"/>
        <v>6553</v>
      </c>
      <c r="P15" s="62">
        <f t="shared" si="14"/>
        <v>6553</v>
      </c>
      <c r="Q15" s="62">
        <f t="shared" si="14"/>
        <v>6553</v>
      </c>
      <c r="R15" s="62">
        <f t="shared" si="14"/>
        <v>6553</v>
      </c>
      <c r="S15" s="62">
        <f t="shared" si="14"/>
        <v>6553</v>
      </c>
      <c r="T15" s="62">
        <f t="shared" si="14"/>
        <v>6553</v>
      </c>
      <c r="U15" s="62">
        <f t="shared" si="14"/>
        <v>6553</v>
      </c>
      <c r="V15" s="62">
        <f t="shared" si="14"/>
        <v>6553</v>
      </c>
      <c r="W15" s="62">
        <f t="shared" si="14"/>
        <v>6553</v>
      </c>
      <c r="X15" s="62">
        <f t="shared" si="14"/>
        <v>6553</v>
      </c>
      <c r="Y15" s="62">
        <f t="shared" si="14"/>
        <v>6553</v>
      </c>
      <c r="Z15" s="62">
        <f t="shared" si="14"/>
        <v>6553</v>
      </c>
      <c r="AA15" s="62">
        <f t="shared" si="14"/>
        <v>6553</v>
      </c>
      <c r="AB15" s="62">
        <f t="shared" si="14"/>
        <v>6553</v>
      </c>
      <c r="AC15" s="62">
        <f t="shared" si="14"/>
        <v>6553</v>
      </c>
      <c r="AD15" s="62">
        <f t="shared" si="14"/>
        <v>6553</v>
      </c>
      <c r="AE15" s="62">
        <f t="shared" si="14"/>
        <v>6553</v>
      </c>
      <c r="AF15" s="62">
        <f t="shared" si="14"/>
        <v>6553</v>
      </c>
      <c r="AG15" s="62">
        <f t="shared" si="14"/>
        <v>6553</v>
      </c>
      <c r="AH15" s="62">
        <f t="shared" si="14"/>
        <v>6553</v>
      </c>
      <c r="AI15" s="62">
        <f t="shared" si="14"/>
        <v>6553</v>
      </c>
      <c r="AJ15" s="62">
        <f t="shared" si="14"/>
        <v>6553</v>
      </c>
      <c r="AK15" s="62">
        <f t="shared" si="14"/>
        <v>6553</v>
      </c>
      <c r="AL15" s="62">
        <f t="shared" si="14"/>
        <v>6553</v>
      </c>
      <c r="AM15" s="62">
        <f t="shared" si="4"/>
        <v>6553</v>
      </c>
      <c r="AN15" s="62">
        <f>SUM($I15:J15)</f>
        <v>13106</v>
      </c>
      <c r="AO15" s="62">
        <f>SUM($I15:K15)</f>
        <v>19659</v>
      </c>
      <c r="AP15" s="62">
        <f>SUM($I15:L15)</f>
        <v>26212</v>
      </c>
      <c r="AQ15" s="62">
        <f>SUM($I15:M15)</f>
        <v>32765</v>
      </c>
      <c r="AR15" s="62">
        <f>SUM($I15:N15)</f>
        <v>39318</v>
      </c>
      <c r="AS15" s="62">
        <f>SUM($I15:O15)</f>
        <v>45871</v>
      </c>
      <c r="AT15" s="62">
        <f>SUM($I15:P15)</f>
        <v>52424</v>
      </c>
      <c r="AU15" s="62">
        <f>SUM($I15:Q15)</f>
        <v>58977</v>
      </c>
      <c r="AV15" s="62">
        <f>SUM($I15:R15)</f>
        <v>65530</v>
      </c>
      <c r="AW15" s="62">
        <f>SUM($I15:S15)</f>
        <v>72083</v>
      </c>
      <c r="AX15" s="62">
        <f>SUM($I15:T15)</f>
        <v>78636</v>
      </c>
      <c r="AY15" s="62">
        <f>SUM($I15:U15)</f>
        <v>85189</v>
      </c>
      <c r="AZ15" s="62">
        <f>SUM($I15:V15)</f>
        <v>91742</v>
      </c>
      <c r="BA15" s="62">
        <f>SUM($I15:W15)</f>
        <v>98295</v>
      </c>
      <c r="BB15" s="62">
        <f>SUM($I15:X15)</f>
        <v>104848</v>
      </c>
      <c r="BC15" s="62">
        <f>SUM($I15:Y15)</f>
        <v>111401</v>
      </c>
      <c r="BD15" s="62">
        <f>SUM($I15:Z15)</f>
        <v>117954</v>
      </c>
      <c r="BE15" s="62">
        <f>SUM($I15:AA15)</f>
        <v>124507</v>
      </c>
      <c r="BF15" s="62">
        <f>SUM($I15:AB15)</f>
        <v>131060</v>
      </c>
      <c r="BG15" s="62">
        <f>SUM($I15:AC15)</f>
        <v>137613</v>
      </c>
      <c r="BH15" s="62">
        <f>SUM($I15:AD15)</f>
        <v>144166</v>
      </c>
      <c r="BI15" s="62">
        <f>SUM($I15:AE15)</f>
        <v>150719</v>
      </c>
      <c r="BJ15" s="62">
        <f>SUM($I15:AF15)</f>
        <v>157272</v>
      </c>
      <c r="BK15" s="62">
        <f>SUM($I15:AG15)</f>
        <v>163825</v>
      </c>
      <c r="BL15" s="62">
        <f>SUM($I15:AH15)</f>
        <v>170378</v>
      </c>
      <c r="BM15" s="62">
        <f>SUM($I15:AI15)</f>
        <v>176931</v>
      </c>
      <c r="BN15" s="62">
        <f>SUM($I15:AJ15)</f>
        <v>183484</v>
      </c>
      <c r="BO15" s="62">
        <f>SUM($I15:AK15)</f>
        <v>190037</v>
      </c>
      <c r="BP15" s="63">
        <f>SUM($I15:AL15)</f>
        <v>196590</v>
      </c>
      <c r="BQ15" s="65">
        <f>IF(CW15=0,0,I15/((1+Vychodiská!$C$177)^'výrobné a prevádzkové n'!CW15))</f>
        <v>6058.6168639053249</v>
      </c>
      <c r="BR15" s="62">
        <f>IF(CX15=0,0,J15/((1+Vychodiská!$C$177)^'výrobné a prevádzkové n'!CX15))</f>
        <v>5825.5931383705047</v>
      </c>
      <c r="BS15" s="62">
        <f>IF(CY15=0,0,K15/((1+Vychodiská!$C$177)^'výrobné a prevádzkové n'!CY15))</f>
        <v>5601.5318638177923</v>
      </c>
      <c r="BT15" s="62">
        <f>IF(CZ15=0,0,L15/((1+Vychodiská!$C$177)^'výrobné a prevádzkové n'!CZ15))</f>
        <v>5386.0883305940306</v>
      </c>
      <c r="BU15" s="62">
        <f>IF(DA15=0,0,M15/((1+Vychodiská!$C$177)^'výrobné a prevádzkové n'!DA15))</f>
        <v>5178.931087109645</v>
      </c>
      <c r="BV15" s="62">
        <f>IF(DB15=0,0,N15/((1+Vychodiská!$C$177)^'výrobné a prevádzkové n'!DB15))</f>
        <v>4979.7414299131206</v>
      </c>
      <c r="BW15" s="62">
        <f>IF(DC15=0,0,O15/((1+Vychodiská!$C$177)^'výrobné a prevádzkové n'!DC15))</f>
        <v>4788.2129133779999</v>
      </c>
      <c r="BX15" s="62">
        <f>IF(DD15=0,0,P15/((1+Vychodiská!$C$177)^'výrobné a prevádzkové n'!DD15))</f>
        <v>4604.0508782480765</v>
      </c>
      <c r="BY15" s="62">
        <f>IF(DE15=0,0,Q15/((1+Vychodiská!$C$177)^'výrobné a prevádzkové n'!DE15))</f>
        <v>4426.9719983154582</v>
      </c>
      <c r="BZ15" s="62">
        <f>IF(DF15=0,0,R15/((1+Vychodiská!$C$177)^'výrobné a prevádzkové n'!DF15))</f>
        <v>4256.7038445340941</v>
      </c>
      <c r="CA15" s="62">
        <f>IF(DG15=0,0,S15/((1+Vychodiská!$C$177)^'výrobné a prevádzkové n'!DG15))</f>
        <v>4092.9844658981669</v>
      </c>
      <c r="CB15" s="62">
        <f>IF(DH15=0,0,T15/((1+Vychodiská!$C$177)^'výrobné a prevádzkové n'!DH15))</f>
        <v>3935.5619864405448</v>
      </c>
      <c r="CC15" s="62">
        <f>IF(DI15=0,0,U15/((1+Vychodiská!$C$177)^'výrobné a prevádzkové n'!DI15))</f>
        <v>3784.1942177312931</v>
      </c>
      <c r="CD15" s="62">
        <f>IF(DJ15=0,0,V15/((1+Vychodiská!$C$177)^'výrobné a prevádzkové n'!DJ15))</f>
        <v>3638.6482862800899</v>
      </c>
      <c r="CE15" s="62">
        <f>IF(DK15=0,0,W15/((1+Vychodiská!$C$177)^'výrobné a prevádzkové n'!DK15))</f>
        <v>3498.7002752693165</v>
      </c>
      <c r="CF15" s="62">
        <f>IF(DL15=0,0,X15/((1+Vychodiská!$C$177)^'výrobné a prevádzkové n'!DL15))</f>
        <v>3364.1348800666506</v>
      </c>
      <c r="CG15" s="62">
        <f>IF(DM15=0,0,Y15/((1+Vychodiská!$C$177)^'výrobné a prevádzkové n'!DM15))</f>
        <v>3234.7450769871634</v>
      </c>
      <c r="CH15" s="62">
        <f>IF(DN15=0,0,Z15/((1+Vychodiská!$C$177)^'výrobné a prevádzkové n'!DN15))</f>
        <v>3110.3318047953494</v>
      </c>
      <c r="CI15" s="62">
        <f>IF(DO15=0,0,AA15/((1+Vychodiská!$C$177)^'výrobné a prevádzkové n'!DO15))</f>
        <v>2990.7036584570669</v>
      </c>
      <c r="CJ15" s="62">
        <f>IF(DP15=0,0,AB15/((1+Vychodiská!$C$177)^'výrobné a prevádzkové n'!DP15))</f>
        <v>2875.6765946702558</v>
      </c>
      <c r="CK15" s="62">
        <f>IF(DQ15=0,0,AC15/((1+Vychodiská!$C$177)^'výrobné a prevádzkové n'!DQ15))</f>
        <v>2765.0736487213999</v>
      </c>
      <c r="CL15" s="62">
        <f>IF(DR15=0,0,AD15/((1+Vychodiská!$C$177)^'výrobné a prevádzkové n'!DR15))</f>
        <v>2658.7246622321159</v>
      </c>
      <c r="CM15" s="62">
        <f>IF(DS15=0,0,AE15/((1+Vychodiská!$C$177)^'výrobné a prevádzkové n'!DS15))</f>
        <v>2556.4660213770339</v>
      </c>
      <c r="CN15" s="62">
        <f>IF(DT15=0,0,AF15/((1+Vychodiská!$C$177)^'výrobné a prevádzkové n'!DT15))</f>
        <v>2458.1404051702248</v>
      </c>
      <c r="CO15" s="62">
        <f>IF(DU15=0,0,AG15/((1+Vychodiská!$C$177)^'výrobné a prevádzkové n'!DU15))</f>
        <v>2363.5965434329087</v>
      </c>
      <c r="CP15" s="62">
        <f>IF(DV15=0,0,AH15/((1+Vychodiská!$C$177)^'výrobné a prevádzkové n'!DV15))</f>
        <v>2272.6889840701042</v>
      </c>
      <c r="CQ15" s="62">
        <f>IF(DW15=0,0,AI15/((1+Vychodiská!$C$177)^'výrobné a prevádzkové n'!DW15))</f>
        <v>2185.2778692981769</v>
      </c>
      <c r="CR15" s="62">
        <f>IF(DX15=0,0,AJ15/((1+Vychodiská!$C$177)^'výrobné a prevádzkové n'!DX15))</f>
        <v>2101.2287204790159</v>
      </c>
      <c r="CS15" s="62">
        <f>IF(DY15=0,0,AK15/((1+Vychodiská!$C$177)^'výrobné a prevádzkové n'!DY15))</f>
        <v>2020.4122312298234</v>
      </c>
      <c r="CT15" s="63">
        <f>IF(DZ15=0,0,AL15/((1+Vychodiská!$C$177)^'výrobné a prevádzkové n'!DZ15))</f>
        <v>1942.7040684902147</v>
      </c>
      <c r="CU15" s="66">
        <f t="shared" si="6"/>
        <v>108956.43674928298</v>
      </c>
      <c r="CV15" s="62"/>
      <c r="CW15" s="67">
        <f t="shared" si="1"/>
        <v>2</v>
      </c>
      <c r="CX15" s="67">
        <f t="shared" ref="CX15:DZ15" si="18">IF(CW15=0,0,IF(CX$2&gt;$D15,0,CW15+1))</f>
        <v>3</v>
      </c>
      <c r="CY15" s="67">
        <f t="shared" si="18"/>
        <v>4</v>
      </c>
      <c r="CZ15" s="67">
        <f t="shared" si="18"/>
        <v>5</v>
      </c>
      <c r="DA15" s="67">
        <f t="shared" si="18"/>
        <v>6</v>
      </c>
      <c r="DB15" s="67">
        <f t="shared" si="18"/>
        <v>7</v>
      </c>
      <c r="DC15" s="67">
        <f t="shared" si="18"/>
        <v>8</v>
      </c>
      <c r="DD15" s="67">
        <f t="shared" si="18"/>
        <v>9</v>
      </c>
      <c r="DE15" s="67">
        <f t="shared" si="18"/>
        <v>10</v>
      </c>
      <c r="DF15" s="67">
        <f t="shared" si="18"/>
        <v>11</v>
      </c>
      <c r="DG15" s="67">
        <f t="shared" si="18"/>
        <v>12</v>
      </c>
      <c r="DH15" s="67">
        <f t="shared" si="18"/>
        <v>13</v>
      </c>
      <c r="DI15" s="67">
        <f t="shared" si="18"/>
        <v>14</v>
      </c>
      <c r="DJ15" s="67">
        <f t="shared" si="18"/>
        <v>15</v>
      </c>
      <c r="DK15" s="67">
        <f t="shared" si="18"/>
        <v>16</v>
      </c>
      <c r="DL15" s="67">
        <f t="shared" si="18"/>
        <v>17</v>
      </c>
      <c r="DM15" s="67">
        <f t="shared" si="18"/>
        <v>18</v>
      </c>
      <c r="DN15" s="67">
        <f t="shared" si="18"/>
        <v>19</v>
      </c>
      <c r="DO15" s="67">
        <f t="shared" si="18"/>
        <v>20</v>
      </c>
      <c r="DP15" s="67">
        <f t="shared" si="18"/>
        <v>21</v>
      </c>
      <c r="DQ15" s="67">
        <f t="shared" si="18"/>
        <v>22</v>
      </c>
      <c r="DR15" s="67">
        <f t="shared" si="18"/>
        <v>23</v>
      </c>
      <c r="DS15" s="67">
        <f t="shared" si="18"/>
        <v>24</v>
      </c>
      <c r="DT15" s="67">
        <f t="shared" si="18"/>
        <v>25</v>
      </c>
      <c r="DU15" s="67">
        <f t="shared" si="18"/>
        <v>26</v>
      </c>
      <c r="DV15" s="67">
        <f t="shared" si="18"/>
        <v>27</v>
      </c>
      <c r="DW15" s="67">
        <f t="shared" si="18"/>
        <v>28</v>
      </c>
      <c r="DX15" s="67">
        <f t="shared" si="18"/>
        <v>29</v>
      </c>
      <c r="DY15" s="67">
        <f t="shared" si="18"/>
        <v>30</v>
      </c>
      <c r="DZ15" s="68">
        <f t="shared" si="18"/>
        <v>31</v>
      </c>
    </row>
    <row r="16" spans="1:130" s="69" customFormat="1" ht="31" customHeight="1" x14ac:dyDescent="0.35">
      <c r="A16" s="59">
        <f>Investície!A16</f>
        <v>14</v>
      </c>
      <c r="B16" s="60" t="str">
        <f>Investície!B16</f>
        <v>MHTH, a.s. - závod Košice</v>
      </c>
      <c r="C16" s="60" t="str">
        <f>Investície!C16</f>
        <v>Napojenie sídliska Podhradová na SCZT</v>
      </c>
      <c r="D16" s="61">
        <f>INDEX(Data!$M:$M,MATCH('výrobné a prevádzkové n'!A16,Data!$A:$A,0))</f>
        <v>30</v>
      </c>
      <c r="E16" s="61">
        <f>INDEX(Data!$J:$J,MATCH('výrobné a prevádzkové n'!A16,Data!$A:$A,0))</f>
        <v>2027</v>
      </c>
      <c r="F16" s="62">
        <f>INDEX(Data!$AA:$AA,MATCH('výrobné a prevádzkové n'!A16,Data!$A:$A,0))</f>
        <v>15000</v>
      </c>
      <c r="G16" s="62">
        <f>INDEX(Data!$AC:$AC,MATCH('výrobné a prevádzkové n'!A16,Data!$A:$A,0))</f>
        <v>529511.11</v>
      </c>
      <c r="H16" s="63">
        <f>INDEX(Data!$AD:$AD,MATCH('výrobné a prevádzkové n'!A16,Data!$A:$A,0))</f>
        <v>139622.64150943395</v>
      </c>
      <c r="I16" s="62">
        <f t="shared" si="3"/>
        <v>-404888.46849056601</v>
      </c>
      <c r="J16" s="62">
        <f t="shared" si="14"/>
        <v>-404888.46849056601</v>
      </c>
      <c r="K16" s="62">
        <f t="shared" si="14"/>
        <v>-404888.46849056601</v>
      </c>
      <c r="L16" s="62">
        <f t="shared" si="14"/>
        <v>-404888.46849056601</v>
      </c>
      <c r="M16" s="62">
        <f t="shared" si="14"/>
        <v>-404888.46849056601</v>
      </c>
      <c r="N16" s="62">
        <f t="shared" si="14"/>
        <v>-404888.46849056601</v>
      </c>
      <c r="O16" s="62">
        <f t="shared" si="14"/>
        <v>-404888.46849056601</v>
      </c>
      <c r="P16" s="62">
        <f t="shared" si="14"/>
        <v>-404888.46849056601</v>
      </c>
      <c r="Q16" s="62">
        <f t="shared" si="14"/>
        <v>-404888.46849056601</v>
      </c>
      <c r="R16" s="62">
        <f t="shared" si="14"/>
        <v>-404888.46849056601</v>
      </c>
      <c r="S16" s="62">
        <f t="shared" si="14"/>
        <v>-404888.46849056601</v>
      </c>
      <c r="T16" s="62">
        <f t="shared" si="14"/>
        <v>-404888.46849056601</v>
      </c>
      <c r="U16" s="62">
        <f t="shared" si="14"/>
        <v>-404888.46849056601</v>
      </c>
      <c r="V16" s="62">
        <f t="shared" si="14"/>
        <v>-404888.46849056601</v>
      </c>
      <c r="W16" s="62">
        <f t="shared" si="14"/>
        <v>-404888.46849056601</v>
      </c>
      <c r="X16" s="62">
        <f t="shared" si="14"/>
        <v>-404888.46849056601</v>
      </c>
      <c r="Y16" s="62">
        <f t="shared" si="14"/>
        <v>-404888.46849056601</v>
      </c>
      <c r="Z16" s="62">
        <f t="shared" si="14"/>
        <v>-404888.46849056601</v>
      </c>
      <c r="AA16" s="62">
        <f t="shared" si="14"/>
        <v>-404888.46849056601</v>
      </c>
      <c r="AB16" s="62">
        <f t="shared" si="14"/>
        <v>-404888.46849056601</v>
      </c>
      <c r="AC16" s="62">
        <f t="shared" si="14"/>
        <v>-404888.46849056601</v>
      </c>
      <c r="AD16" s="62">
        <f t="shared" si="14"/>
        <v>-404888.46849056601</v>
      </c>
      <c r="AE16" s="62">
        <f t="shared" si="14"/>
        <v>-404888.46849056601</v>
      </c>
      <c r="AF16" s="62">
        <f t="shared" si="14"/>
        <v>-404888.46849056601</v>
      </c>
      <c r="AG16" s="62">
        <f t="shared" si="14"/>
        <v>-404888.46849056601</v>
      </c>
      <c r="AH16" s="62">
        <f t="shared" si="14"/>
        <v>-404888.46849056601</v>
      </c>
      <c r="AI16" s="62">
        <f t="shared" si="14"/>
        <v>-404888.46849056601</v>
      </c>
      <c r="AJ16" s="62">
        <f t="shared" si="14"/>
        <v>-404888.46849056601</v>
      </c>
      <c r="AK16" s="62">
        <f t="shared" si="14"/>
        <v>-404888.46849056601</v>
      </c>
      <c r="AL16" s="62">
        <f t="shared" si="14"/>
        <v>-404888.46849056601</v>
      </c>
      <c r="AM16" s="62">
        <f t="shared" si="4"/>
        <v>-404888.46849056601</v>
      </c>
      <c r="AN16" s="62">
        <f>SUM($I16:J16)</f>
        <v>-809776.93698113202</v>
      </c>
      <c r="AO16" s="62">
        <f>SUM($I16:K16)</f>
        <v>-1214665.4054716979</v>
      </c>
      <c r="AP16" s="62">
        <f>SUM($I16:L16)</f>
        <v>-1619553.873962264</v>
      </c>
      <c r="AQ16" s="62">
        <f>SUM($I16:M16)</f>
        <v>-2024442.3424528302</v>
      </c>
      <c r="AR16" s="62">
        <f>SUM($I16:N16)</f>
        <v>-2429330.8109433963</v>
      </c>
      <c r="AS16" s="62">
        <f>SUM($I16:O16)</f>
        <v>-2834219.2794339624</v>
      </c>
      <c r="AT16" s="62">
        <f>SUM($I16:P16)</f>
        <v>-3239107.7479245286</v>
      </c>
      <c r="AU16" s="62">
        <f>SUM($I16:Q16)</f>
        <v>-3643996.2164150947</v>
      </c>
      <c r="AV16" s="62">
        <f>SUM($I16:R16)</f>
        <v>-4048884.6849056608</v>
      </c>
      <c r="AW16" s="62">
        <f>SUM($I16:S16)</f>
        <v>-4453773.1533962265</v>
      </c>
      <c r="AX16" s="62">
        <f>SUM($I16:T16)</f>
        <v>-4858661.6218867926</v>
      </c>
      <c r="AY16" s="62">
        <f>SUM($I16:U16)</f>
        <v>-5263550.0903773587</v>
      </c>
      <c r="AZ16" s="62">
        <f>SUM($I16:V16)</f>
        <v>-5668438.5588679248</v>
      </c>
      <c r="BA16" s="62">
        <f>SUM($I16:W16)</f>
        <v>-6073327.027358491</v>
      </c>
      <c r="BB16" s="62">
        <f>SUM($I16:X16)</f>
        <v>-6478215.4958490571</v>
      </c>
      <c r="BC16" s="62">
        <f>SUM($I16:Y16)</f>
        <v>-6883103.9643396232</v>
      </c>
      <c r="BD16" s="62">
        <f>SUM($I16:Z16)</f>
        <v>-7287992.4328301894</v>
      </c>
      <c r="BE16" s="62">
        <f>SUM($I16:AA16)</f>
        <v>-7692880.9013207555</v>
      </c>
      <c r="BF16" s="62">
        <f>SUM($I16:AB16)</f>
        <v>-8097769.3698113216</v>
      </c>
      <c r="BG16" s="62">
        <f>SUM($I16:AC16)</f>
        <v>-8502657.8383018877</v>
      </c>
      <c r="BH16" s="62">
        <f>SUM($I16:AD16)</f>
        <v>-8907546.3067924529</v>
      </c>
      <c r="BI16" s="62">
        <f>SUM($I16:AE16)</f>
        <v>-9312434.7752830181</v>
      </c>
      <c r="BJ16" s="62">
        <f>SUM($I16:AF16)</f>
        <v>-9717323.2437735833</v>
      </c>
      <c r="BK16" s="62">
        <f>SUM($I16:AG16)</f>
        <v>-10122211.712264149</v>
      </c>
      <c r="BL16" s="62">
        <f>SUM($I16:AH16)</f>
        <v>-10527100.180754714</v>
      </c>
      <c r="BM16" s="62">
        <f>SUM($I16:AI16)</f>
        <v>-10931988.649245279</v>
      </c>
      <c r="BN16" s="62">
        <f>SUM($I16:AJ16)</f>
        <v>-11336877.117735844</v>
      </c>
      <c r="BO16" s="62">
        <f>SUM($I16:AK16)</f>
        <v>-11741765.586226409</v>
      </c>
      <c r="BP16" s="63">
        <f>SUM($I16:AL16)</f>
        <v>-12146654.054716974</v>
      </c>
      <c r="BQ16" s="65">
        <f>IF(CW16=0,0,I16/((1+Vychodiská!$C$177)^'výrobné a prevádzkové n'!CW16))</f>
        <v>-374342.14912219485</v>
      </c>
      <c r="BR16" s="62">
        <f>IF(CX16=0,0,J16/((1+Vychodiská!$C$177)^'výrobné a prevádzkové n'!CX16))</f>
        <v>-359944.37415595661</v>
      </c>
      <c r="BS16" s="62">
        <f>IF(CY16=0,0,K16/((1+Vychodiská!$C$177)^'výrobné a prevádzkové n'!CY16))</f>
        <v>-346100.35976534284</v>
      </c>
      <c r="BT16" s="62">
        <f>IF(CZ16=0,0,L16/((1+Vychodiská!$C$177)^'výrobné a prevádzkové n'!CZ16))</f>
        <v>-332788.80746667582</v>
      </c>
      <c r="BU16" s="62">
        <f>IF(DA16=0,0,M16/((1+Vychodiská!$C$177)^'výrobné a prevádzkové n'!DA16))</f>
        <v>-319989.23794872675</v>
      </c>
      <c r="BV16" s="62">
        <f>IF(DB16=0,0,N16/((1+Vychodiská!$C$177)^'výrobné a prevádzkové n'!DB16))</f>
        <v>-307681.95956608339</v>
      </c>
      <c r="BW16" s="62">
        <f>IF(DC16=0,0,O16/((1+Vychodiská!$C$177)^'výrobné a prevádzkové n'!DC16))</f>
        <v>-295848.03804431093</v>
      </c>
      <c r="BX16" s="62">
        <f>IF(DD16=0,0,P16/((1+Vychodiská!$C$177)^'výrobné a prevádzkové n'!DD16))</f>
        <v>-284469.26735029893</v>
      </c>
      <c r="BY16" s="62">
        <f>IF(DE16=0,0,Q16/((1+Vychodiská!$C$177)^'výrobné a prevádzkové n'!DE16))</f>
        <v>-273528.14168297977</v>
      </c>
      <c r="BZ16" s="62">
        <f>IF(DF16=0,0,R16/((1+Vychodiská!$C$177)^'výrobné a prevádzkové n'!DF16))</f>
        <v>-263007.82854132669</v>
      </c>
      <c r="CA16" s="62">
        <f>IF(DG16=0,0,S16/((1+Vychodiská!$C$177)^'výrobné a prevádzkové n'!DG16))</f>
        <v>-252892.1428281987</v>
      </c>
      <c r="CB16" s="62">
        <f>IF(DH16=0,0,T16/((1+Vychodiská!$C$177)^'výrobné a prevádzkové n'!DH16))</f>
        <v>-243165.52195019106</v>
      </c>
      <c r="CC16" s="62">
        <f>IF(DI16=0,0,U16/((1+Vychodiská!$C$177)^'výrobné a prevádzkové n'!DI16))</f>
        <v>-233813.00187518372</v>
      </c>
      <c r="CD16" s="62">
        <f>IF(DJ16=0,0,V16/((1+Vychodiská!$C$177)^'výrobné a prevádzkové n'!DJ16))</f>
        <v>-224820.19411075357</v>
      </c>
      <c r="CE16" s="62">
        <f>IF(DK16=0,0,W16/((1+Vychodiská!$C$177)^'výrobné a prevádzkové n'!DK16))</f>
        <v>-216173.26356803224</v>
      </c>
      <c r="CF16" s="62">
        <f>IF(DL16=0,0,X16/((1+Vychodiská!$C$177)^'výrobné a prevádzkové n'!DL16))</f>
        <v>-207858.90727695407</v>
      </c>
      <c r="CG16" s="62">
        <f>IF(DM16=0,0,Y16/((1+Vychodiská!$C$177)^'výrobné a prevádzkové n'!DM16))</f>
        <v>-199864.33392014811</v>
      </c>
      <c r="CH16" s="62">
        <f>IF(DN16=0,0,Z16/((1+Vychodiská!$C$177)^'výrobné a prevádzkové n'!DN16))</f>
        <v>-192177.24415398858</v>
      </c>
      <c r="CI16" s="62">
        <f>IF(DO16=0,0,AA16/((1+Vychodiská!$C$177)^'výrobné a prevádzkové n'!DO16))</f>
        <v>-184785.81168652748</v>
      </c>
      <c r="CJ16" s="62">
        <f>IF(DP16=0,0,AB16/((1+Vychodiská!$C$177)^'výrobné a prevádzkové n'!DP16))</f>
        <v>-177678.66508319945</v>
      </c>
      <c r="CK16" s="62">
        <f>IF(DQ16=0,0,AC16/((1+Vychodiská!$C$177)^'výrobné a prevádzkové n'!DQ16))</f>
        <v>-170844.87027230719</v>
      </c>
      <c r="CL16" s="62">
        <f>IF(DR16=0,0,AD16/((1+Vychodiská!$C$177)^'výrobné a prevádzkové n'!DR16))</f>
        <v>-164273.9137233723</v>
      </c>
      <c r="CM16" s="62">
        <f>IF(DS16=0,0,AE16/((1+Vychodiská!$C$177)^'výrobné a prevádzkové n'!DS16))</f>
        <v>-157955.68627247337</v>
      </c>
      <c r="CN16" s="62">
        <f>IF(DT16=0,0,AF16/((1+Vychodiská!$C$177)^'výrobné a prevádzkové n'!DT16))</f>
        <v>-151880.46756968589</v>
      </c>
      <c r="CO16" s="62">
        <f>IF(DU16=0,0,AG16/((1+Vychodiská!$C$177)^'výrobné a prevádzkové n'!DU16))</f>
        <v>-146038.911124698</v>
      </c>
      <c r="CP16" s="62">
        <f>IF(DV16=0,0,AH16/((1+Vychodiská!$C$177)^'výrobné a prevádzkové n'!DV16))</f>
        <v>-140422.02992759421</v>
      </c>
      <c r="CQ16" s="62">
        <f>IF(DW16=0,0,AI16/((1+Vychodiská!$C$177)^'výrobné a prevádzkové n'!DW16))</f>
        <v>-135021.18262268673</v>
      </c>
      <c r="CR16" s="62">
        <f>IF(DX16=0,0,AJ16/((1+Vychodiská!$C$177)^'výrobné a prevádzkové n'!DX16))</f>
        <v>-129828.06021412184</v>
      </c>
      <c r="CS16" s="62">
        <f>IF(DY16=0,0,AK16/((1+Vychodiská!$C$177)^'výrobné a prevádzkové n'!DY16))</f>
        <v>-124834.67328280947</v>
      </c>
      <c r="CT16" s="63">
        <f>IF(DZ16=0,0,AL16/((1+Vychodiská!$C$177)^'výrobné a prevádzkové n'!DZ16))</f>
        <v>-120033.33969500911</v>
      </c>
      <c r="CU16" s="66">
        <f t="shared" si="6"/>
        <v>-6732062.384801833</v>
      </c>
      <c r="CV16" s="62"/>
      <c r="CW16" s="67">
        <f t="shared" si="1"/>
        <v>2</v>
      </c>
      <c r="CX16" s="67">
        <f t="shared" ref="CX16:DZ16" si="19">IF(CW16=0,0,IF(CX$2&gt;$D16,0,CW16+1))</f>
        <v>3</v>
      </c>
      <c r="CY16" s="67">
        <f t="shared" si="19"/>
        <v>4</v>
      </c>
      <c r="CZ16" s="67">
        <f t="shared" si="19"/>
        <v>5</v>
      </c>
      <c r="DA16" s="67">
        <f t="shared" si="19"/>
        <v>6</v>
      </c>
      <c r="DB16" s="67">
        <f t="shared" si="19"/>
        <v>7</v>
      </c>
      <c r="DC16" s="67">
        <f t="shared" si="19"/>
        <v>8</v>
      </c>
      <c r="DD16" s="67">
        <f t="shared" si="19"/>
        <v>9</v>
      </c>
      <c r="DE16" s="67">
        <f t="shared" si="19"/>
        <v>10</v>
      </c>
      <c r="DF16" s="67">
        <f t="shared" si="19"/>
        <v>11</v>
      </c>
      <c r="DG16" s="67">
        <f t="shared" si="19"/>
        <v>12</v>
      </c>
      <c r="DH16" s="67">
        <f t="shared" si="19"/>
        <v>13</v>
      </c>
      <c r="DI16" s="67">
        <f t="shared" si="19"/>
        <v>14</v>
      </c>
      <c r="DJ16" s="67">
        <f t="shared" si="19"/>
        <v>15</v>
      </c>
      <c r="DK16" s="67">
        <f t="shared" si="19"/>
        <v>16</v>
      </c>
      <c r="DL16" s="67">
        <f t="shared" si="19"/>
        <v>17</v>
      </c>
      <c r="DM16" s="67">
        <f t="shared" si="19"/>
        <v>18</v>
      </c>
      <c r="DN16" s="67">
        <f t="shared" si="19"/>
        <v>19</v>
      </c>
      <c r="DO16" s="67">
        <f t="shared" si="19"/>
        <v>20</v>
      </c>
      <c r="DP16" s="67">
        <f t="shared" si="19"/>
        <v>21</v>
      </c>
      <c r="DQ16" s="67">
        <f t="shared" si="19"/>
        <v>22</v>
      </c>
      <c r="DR16" s="67">
        <f t="shared" si="19"/>
        <v>23</v>
      </c>
      <c r="DS16" s="67">
        <f t="shared" si="19"/>
        <v>24</v>
      </c>
      <c r="DT16" s="67">
        <f t="shared" si="19"/>
        <v>25</v>
      </c>
      <c r="DU16" s="67">
        <f t="shared" si="19"/>
        <v>26</v>
      </c>
      <c r="DV16" s="67">
        <f t="shared" si="19"/>
        <v>27</v>
      </c>
      <c r="DW16" s="67">
        <f t="shared" si="19"/>
        <v>28</v>
      </c>
      <c r="DX16" s="67">
        <f t="shared" si="19"/>
        <v>29</v>
      </c>
      <c r="DY16" s="67">
        <f t="shared" si="19"/>
        <v>30</v>
      </c>
      <c r="DZ16" s="68">
        <f t="shared" si="19"/>
        <v>31</v>
      </c>
    </row>
    <row r="17" spans="1:130" s="69" customFormat="1" ht="31" customHeight="1" x14ac:dyDescent="0.35">
      <c r="A17" s="59">
        <f>Investície!A17</f>
        <v>15</v>
      </c>
      <c r="B17" s="60" t="str">
        <f>Investície!B17</f>
        <v>MHTH, a.s. - závod Košice</v>
      </c>
      <c r="C17" s="60" t="str">
        <f>Investície!C17</f>
        <v>Zosieťovanie SCZT - Prepojenie sídliska Mier a Ťahanovce</v>
      </c>
      <c r="D17" s="61">
        <f>INDEX(Data!$M:$M,MATCH('výrobné a prevádzkové n'!A17,Data!$A:$A,0))</f>
        <v>30</v>
      </c>
      <c r="E17" s="61">
        <f>INDEX(Data!$J:$J,MATCH('výrobné a prevádzkové n'!A17,Data!$A:$A,0))</f>
        <v>2028</v>
      </c>
      <c r="F17" s="62">
        <f>INDEX(Data!$AA:$AA,MATCH('výrobné a prevádzkové n'!A17,Data!$A:$A,0))</f>
        <v>0</v>
      </c>
      <c r="G17" s="62">
        <f>INDEX(Data!$AC:$AC,MATCH('výrobné a prevádzkové n'!A17,Data!$A:$A,0))</f>
        <v>0</v>
      </c>
      <c r="H17" s="63">
        <f>INDEX(Data!$AD:$AD,MATCH('výrobné a prevádzkové n'!A17,Data!$A:$A,0))</f>
        <v>0</v>
      </c>
      <c r="I17" s="62">
        <f t="shared" si="3"/>
        <v>0</v>
      </c>
      <c r="J17" s="62">
        <f t="shared" si="14"/>
        <v>0</v>
      </c>
      <c r="K17" s="62">
        <f t="shared" si="14"/>
        <v>0</v>
      </c>
      <c r="L17" s="62">
        <f t="shared" si="14"/>
        <v>0</v>
      </c>
      <c r="M17" s="62">
        <f t="shared" si="14"/>
        <v>0</v>
      </c>
      <c r="N17" s="62">
        <f t="shared" si="14"/>
        <v>0</v>
      </c>
      <c r="O17" s="62">
        <f t="shared" si="14"/>
        <v>0</v>
      </c>
      <c r="P17" s="62">
        <f t="shared" si="14"/>
        <v>0</v>
      </c>
      <c r="Q17" s="62">
        <f t="shared" si="14"/>
        <v>0</v>
      </c>
      <c r="R17" s="62">
        <f t="shared" si="14"/>
        <v>0</v>
      </c>
      <c r="S17" s="62">
        <f t="shared" si="14"/>
        <v>0</v>
      </c>
      <c r="T17" s="62">
        <f t="shared" si="14"/>
        <v>0</v>
      </c>
      <c r="U17" s="62">
        <f t="shared" si="14"/>
        <v>0</v>
      </c>
      <c r="V17" s="62">
        <f t="shared" si="14"/>
        <v>0</v>
      </c>
      <c r="W17" s="62">
        <f t="shared" si="14"/>
        <v>0</v>
      </c>
      <c r="X17" s="62">
        <f t="shared" si="14"/>
        <v>0</v>
      </c>
      <c r="Y17" s="62">
        <f t="shared" si="14"/>
        <v>0</v>
      </c>
      <c r="Z17" s="62">
        <f t="shared" si="14"/>
        <v>0</v>
      </c>
      <c r="AA17" s="62">
        <f t="shared" si="14"/>
        <v>0</v>
      </c>
      <c r="AB17" s="62">
        <f t="shared" si="14"/>
        <v>0</v>
      </c>
      <c r="AC17" s="62">
        <f t="shared" si="14"/>
        <v>0</v>
      </c>
      <c r="AD17" s="62">
        <f t="shared" si="14"/>
        <v>0</v>
      </c>
      <c r="AE17" s="62">
        <f t="shared" si="14"/>
        <v>0</v>
      </c>
      <c r="AF17" s="62">
        <f t="shared" si="14"/>
        <v>0</v>
      </c>
      <c r="AG17" s="62">
        <f t="shared" si="14"/>
        <v>0</v>
      </c>
      <c r="AH17" s="62">
        <f t="shared" si="14"/>
        <v>0</v>
      </c>
      <c r="AI17" s="62">
        <f t="shared" si="14"/>
        <v>0</v>
      </c>
      <c r="AJ17" s="62">
        <f t="shared" si="14"/>
        <v>0</v>
      </c>
      <c r="AK17" s="62">
        <f t="shared" si="14"/>
        <v>0</v>
      </c>
      <c r="AL17" s="62">
        <f t="shared" si="14"/>
        <v>0</v>
      </c>
      <c r="AM17" s="62">
        <f t="shared" si="4"/>
        <v>0</v>
      </c>
      <c r="AN17" s="62">
        <f>SUM($I17:J17)</f>
        <v>0</v>
      </c>
      <c r="AO17" s="62">
        <f>SUM($I17:K17)</f>
        <v>0</v>
      </c>
      <c r="AP17" s="62">
        <f>SUM($I17:L17)</f>
        <v>0</v>
      </c>
      <c r="AQ17" s="62">
        <f>SUM($I17:M17)</f>
        <v>0</v>
      </c>
      <c r="AR17" s="62">
        <f>SUM($I17:N17)</f>
        <v>0</v>
      </c>
      <c r="AS17" s="62">
        <f>SUM($I17:O17)</f>
        <v>0</v>
      </c>
      <c r="AT17" s="62">
        <f>SUM($I17:P17)</f>
        <v>0</v>
      </c>
      <c r="AU17" s="62">
        <f>SUM($I17:Q17)</f>
        <v>0</v>
      </c>
      <c r="AV17" s="62">
        <f>SUM($I17:R17)</f>
        <v>0</v>
      </c>
      <c r="AW17" s="62">
        <f>SUM($I17:S17)</f>
        <v>0</v>
      </c>
      <c r="AX17" s="62">
        <f>SUM($I17:T17)</f>
        <v>0</v>
      </c>
      <c r="AY17" s="62">
        <f>SUM($I17:U17)</f>
        <v>0</v>
      </c>
      <c r="AZ17" s="62">
        <f>SUM($I17:V17)</f>
        <v>0</v>
      </c>
      <c r="BA17" s="62">
        <f>SUM($I17:W17)</f>
        <v>0</v>
      </c>
      <c r="BB17" s="62">
        <f>SUM($I17:X17)</f>
        <v>0</v>
      </c>
      <c r="BC17" s="62">
        <f>SUM($I17:Y17)</f>
        <v>0</v>
      </c>
      <c r="BD17" s="62">
        <f>SUM($I17:Z17)</f>
        <v>0</v>
      </c>
      <c r="BE17" s="62">
        <f>SUM($I17:AA17)</f>
        <v>0</v>
      </c>
      <c r="BF17" s="62">
        <f>SUM($I17:AB17)</f>
        <v>0</v>
      </c>
      <c r="BG17" s="62">
        <f>SUM($I17:AC17)</f>
        <v>0</v>
      </c>
      <c r="BH17" s="62">
        <f>SUM($I17:AD17)</f>
        <v>0</v>
      </c>
      <c r="BI17" s="62">
        <f>SUM($I17:AE17)</f>
        <v>0</v>
      </c>
      <c r="BJ17" s="62">
        <f>SUM($I17:AF17)</f>
        <v>0</v>
      </c>
      <c r="BK17" s="62">
        <f>SUM($I17:AG17)</f>
        <v>0</v>
      </c>
      <c r="BL17" s="62">
        <f>SUM($I17:AH17)</f>
        <v>0</v>
      </c>
      <c r="BM17" s="62">
        <f>SUM($I17:AI17)</f>
        <v>0</v>
      </c>
      <c r="BN17" s="62">
        <f>SUM($I17:AJ17)</f>
        <v>0</v>
      </c>
      <c r="BO17" s="62">
        <f>SUM($I17:AK17)</f>
        <v>0</v>
      </c>
      <c r="BP17" s="63">
        <f>SUM($I17:AL17)</f>
        <v>0</v>
      </c>
      <c r="BQ17" s="65">
        <f>IF(CW17=0,0,I17/((1+Vychodiská!$C$177)^'výrobné a prevádzkové n'!CW17))</f>
        <v>0</v>
      </c>
      <c r="BR17" s="62">
        <f>IF(CX17=0,0,J17/((1+Vychodiská!$C$177)^'výrobné a prevádzkové n'!CX17))</f>
        <v>0</v>
      </c>
      <c r="BS17" s="62">
        <f>IF(CY17=0,0,K17/((1+Vychodiská!$C$177)^'výrobné a prevádzkové n'!CY17))</f>
        <v>0</v>
      </c>
      <c r="BT17" s="62">
        <f>IF(CZ17=0,0,L17/((1+Vychodiská!$C$177)^'výrobné a prevádzkové n'!CZ17))</f>
        <v>0</v>
      </c>
      <c r="BU17" s="62">
        <f>IF(DA17=0,0,M17/((1+Vychodiská!$C$177)^'výrobné a prevádzkové n'!DA17))</f>
        <v>0</v>
      </c>
      <c r="BV17" s="62">
        <f>IF(DB17=0,0,N17/((1+Vychodiská!$C$177)^'výrobné a prevádzkové n'!DB17))</f>
        <v>0</v>
      </c>
      <c r="BW17" s="62">
        <f>IF(DC17=0,0,O17/((1+Vychodiská!$C$177)^'výrobné a prevádzkové n'!DC17))</f>
        <v>0</v>
      </c>
      <c r="BX17" s="62">
        <f>IF(DD17=0,0,P17/((1+Vychodiská!$C$177)^'výrobné a prevádzkové n'!DD17))</f>
        <v>0</v>
      </c>
      <c r="BY17" s="62">
        <f>IF(DE17=0,0,Q17/((1+Vychodiská!$C$177)^'výrobné a prevádzkové n'!DE17))</f>
        <v>0</v>
      </c>
      <c r="BZ17" s="62">
        <f>IF(DF17=0,0,R17/((1+Vychodiská!$C$177)^'výrobné a prevádzkové n'!DF17))</f>
        <v>0</v>
      </c>
      <c r="CA17" s="62">
        <f>IF(DG17=0,0,S17/((1+Vychodiská!$C$177)^'výrobné a prevádzkové n'!DG17))</f>
        <v>0</v>
      </c>
      <c r="CB17" s="62">
        <f>IF(DH17=0,0,T17/((1+Vychodiská!$C$177)^'výrobné a prevádzkové n'!DH17))</f>
        <v>0</v>
      </c>
      <c r="CC17" s="62">
        <f>IF(DI17=0,0,U17/((1+Vychodiská!$C$177)^'výrobné a prevádzkové n'!DI17))</f>
        <v>0</v>
      </c>
      <c r="CD17" s="62">
        <f>IF(DJ17=0,0,V17/((1+Vychodiská!$C$177)^'výrobné a prevádzkové n'!DJ17))</f>
        <v>0</v>
      </c>
      <c r="CE17" s="62">
        <f>IF(DK17=0,0,W17/((1+Vychodiská!$C$177)^'výrobné a prevádzkové n'!DK17))</f>
        <v>0</v>
      </c>
      <c r="CF17" s="62">
        <f>IF(DL17=0,0,X17/((1+Vychodiská!$C$177)^'výrobné a prevádzkové n'!DL17))</f>
        <v>0</v>
      </c>
      <c r="CG17" s="62">
        <f>IF(DM17=0,0,Y17/((1+Vychodiská!$C$177)^'výrobné a prevádzkové n'!DM17))</f>
        <v>0</v>
      </c>
      <c r="CH17" s="62">
        <f>IF(DN17=0,0,Z17/((1+Vychodiská!$C$177)^'výrobné a prevádzkové n'!DN17))</f>
        <v>0</v>
      </c>
      <c r="CI17" s="62">
        <f>IF(DO17=0,0,AA17/((1+Vychodiská!$C$177)^'výrobné a prevádzkové n'!DO17))</f>
        <v>0</v>
      </c>
      <c r="CJ17" s="62">
        <f>IF(DP17=0,0,AB17/((1+Vychodiská!$C$177)^'výrobné a prevádzkové n'!DP17))</f>
        <v>0</v>
      </c>
      <c r="CK17" s="62">
        <f>IF(DQ17=0,0,AC17/((1+Vychodiská!$C$177)^'výrobné a prevádzkové n'!DQ17))</f>
        <v>0</v>
      </c>
      <c r="CL17" s="62">
        <f>IF(DR17=0,0,AD17/((1+Vychodiská!$C$177)^'výrobné a prevádzkové n'!DR17))</f>
        <v>0</v>
      </c>
      <c r="CM17" s="62">
        <f>IF(DS17=0,0,AE17/((1+Vychodiská!$C$177)^'výrobné a prevádzkové n'!DS17))</f>
        <v>0</v>
      </c>
      <c r="CN17" s="62">
        <f>IF(DT17=0,0,AF17/((1+Vychodiská!$C$177)^'výrobné a prevádzkové n'!DT17))</f>
        <v>0</v>
      </c>
      <c r="CO17" s="62">
        <f>IF(DU17=0,0,AG17/((1+Vychodiská!$C$177)^'výrobné a prevádzkové n'!DU17))</f>
        <v>0</v>
      </c>
      <c r="CP17" s="62">
        <f>IF(DV17=0,0,AH17/((1+Vychodiská!$C$177)^'výrobné a prevádzkové n'!DV17))</f>
        <v>0</v>
      </c>
      <c r="CQ17" s="62">
        <f>IF(DW17=0,0,AI17/((1+Vychodiská!$C$177)^'výrobné a prevádzkové n'!DW17))</f>
        <v>0</v>
      </c>
      <c r="CR17" s="62">
        <f>IF(DX17=0,0,AJ17/((1+Vychodiská!$C$177)^'výrobné a prevádzkové n'!DX17))</f>
        <v>0</v>
      </c>
      <c r="CS17" s="62">
        <f>IF(DY17=0,0,AK17/((1+Vychodiská!$C$177)^'výrobné a prevádzkové n'!DY17))</f>
        <v>0</v>
      </c>
      <c r="CT17" s="63">
        <f>IF(DZ17=0,0,AL17/((1+Vychodiská!$C$177)^'výrobné a prevádzkové n'!DZ17))</f>
        <v>0</v>
      </c>
      <c r="CU17" s="66">
        <f t="shared" si="6"/>
        <v>0</v>
      </c>
      <c r="CV17" s="62"/>
      <c r="CW17" s="67">
        <f t="shared" si="1"/>
        <v>2</v>
      </c>
      <c r="CX17" s="67">
        <f t="shared" ref="CX17:DZ17" si="20">IF(CW17=0,0,IF(CX$2&gt;$D17,0,CW17+1))</f>
        <v>3</v>
      </c>
      <c r="CY17" s="67">
        <f t="shared" si="20"/>
        <v>4</v>
      </c>
      <c r="CZ17" s="67">
        <f t="shared" si="20"/>
        <v>5</v>
      </c>
      <c r="DA17" s="67">
        <f t="shared" si="20"/>
        <v>6</v>
      </c>
      <c r="DB17" s="67">
        <f t="shared" si="20"/>
        <v>7</v>
      </c>
      <c r="DC17" s="67">
        <f t="shared" si="20"/>
        <v>8</v>
      </c>
      <c r="DD17" s="67">
        <f t="shared" si="20"/>
        <v>9</v>
      </c>
      <c r="DE17" s="67">
        <f t="shared" si="20"/>
        <v>10</v>
      </c>
      <c r="DF17" s="67">
        <f t="shared" si="20"/>
        <v>11</v>
      </c>
      <c r="DG17" s="67">
        <f t="shared" si="20"/>
        <v>12</v>
      </c>
      <c r="DH17" s="67">
        <f t="shared" si="20"/>
        <v>13</v>
      </c>
      <c r="DI17" s="67">
        <f t="shared" si="20"/>
        <v>14</v>
      </c>
      <c r="DJ17" s="67">
        <f t="shared" si="20"/>
        <v>15</v>
      </c>
      <c r="DK17" s="67">
        <f t="shared" si="20"/>
        <v>16</v>
      </c>
      <c r="DL17" s="67">
        <f t="shared" si="20"/>
        <v>17</v>
      </c>
      <c r="DM17" s="67">
        <f t="shared" si="20"/>
        <v>18</v>
      </c>
      <c r="DN17" s="67">
        <f t="shared" si="20"/>
        <v>19</v>
      </c>
      <c r="DO17" s="67">
        <f t="shared" si="20"/>
        <v>20</v>
      </c>
      <c r="DP17" s="67">
        <f t="shared" si="20"/>
        <v>21</v>
      </c>
      <c r="DQ17" s="67">
        <f t="shared" si="20"/>
        <v>22</v>
      </c>
      <c r="DR17" s="67">
        <f t="shared" si="20"/>
        <v>23</v>
      </c>
      <c r="DS17" s="67">
        <f t="shared" si="20"/>
        <v>24</v>
      </c>
      <c r="DT17" s="67">
        <f t="shared" si="20"/>
        <v>25</v>
      </c>
      <c r="DU17" s="67">
        <f t="shared" si="20"/>
        <v>26</v>
      </c>
      <c r="DV17" s="67">
        <f t="shared" si="20"/>
        <v>27</v>
      </c>
      <c r="DW17" s="67">
        <f t="shared" si="20"/>
        <v>28</v>
      </c>
      <c r="DX17" s="67">
        <f t="shared" si="20"/>
        <v>29</v>
      </c>
      <c r="DY17" s="67">
        <f t="shared" si="20"/>
        <v>30</v>
      </c>
      <c r="DZ17" s="68">
        <f t="shared" si="20"/>
        <v>31</v>
      </c>
    </row>
    <row r="18" spans="1:130" s="69" customFormat="1" ht="31" customHeight="1" x14ac:dyDescent="0.35">
      <c r="A18" s="59">
        <f>Investície!A18</f>
        <v>16</v>
      </c>
      <c r="B18" s="60" t="str">
        <f>Investície!B18</f>
        <v>MHTH, a.s. - závod Košice</v>
      </c>
      <c r="C18" s="60" t="str">
        <f>Investície!C18</f>
        <v>Rekonštrukcia turbíny TG2</v>
      </c>
      <c r="D18" s="61">
        <f>INDEX(Data!$M:$M,MATCH('výrobné a prevádzkové n'!A18,Data!$A:$A,0))</f>
        <v>12</v>
      </c>
      <c r="E18" s="61">
        <f>INDEX(Data!$J:$J,MATCH('výrobné a prevádzkové n'!A18,Data!$A:$A,0))</f>
        <v>2027</v>
      </c>
      <c r="F18" s="62">
        <f>INDEX(Data!$AA:$AA,MATCH('výrobné a prevádzkové n'!A18,Data!$A:$A,0))</f>
        <v>-38379</v>
      </c>
      <c r="G18" s="62">
        <f>INDEX(Data!$AC:$AC,MATCH('výrobné a prevádzkové n'!A18,Data!$A:$A,0))</f>
        <v>0</v>
      </c>
      <c r="H18" s="63">
        <f>INDEX(Data!$AD:$AD,MATCH('výrobné a prevádzkové n'!A18,Data!$A:$A,0))</f>
        <v>0</v>
      </c>
      <c r="I18" s="62">
        <f t="shared" si="3"/>
        <v>38379</v>
      </c>
      <c r="J18" s="62">
        <f t="shared" si="14"/>
        <v>38379</v>
      </c>
      <c r="K18" s="62">
        <f t="shared" si="14"/>
        <v>38379</v>
      </c>
      <c r="L18" s="62">
        <f t="shared" si="14"/>
        <v>38379</v>
      </c>
      <c r="M18" s="62">
        <f t="shared" si="14"/>
        <v>38379</v>
      </c>
      <c r="N18" s="62">
        <f t="shared" si="14"/>
        <v>38379</v>
      </c>
      <c r="O18" s="62">
        <f t="shared" si="14"/>
        <v>38379</v>
      </c>
      <c r="P18" s="62">
        <f t="shared" si="14"/>
        <v>38379</v>
      </c>
      <c r="Q18" s="62">
        <f t="shared" si="14"/>
        <v>38379</v>
      </c>
      <c r="R18" s="62">
        <f t="shared" si="14"/>
        <v>38379</v>
      </c>
      <c r="S18" s="62">
        <f t="shared" si="14"/>
        <v>38379</v>
      </c>
      <c r="T18" s="62">
        <f t="shared" si="14"/>
        <v>38379</v>
      </c>
      <c r="U18" s="62">
        <f t="shared" si="14"/>
        <v>38379</v>
      </c>
      <c r="V18" s="62">
        <f t="shared" si="14"/>
        <v>38379</v>
      </c>
      <c r="W18" s="62">
        <f t="shared" si="14"/>
        <v>38379</v>
      </c>
      <c r="X18" s="62">
        <f t="shared" si="14"/>
        <v>38379</v>
      </c>
      <c r="Y18" s="62">
        <f t="shared" si="14"/>
        <v>38379</v>
      </c>
      <c r="Z18" s="62">
        <f t="shared" si="14"/>
        <v>38379</v>
      </c>
      <c r="AA18" s="62">
        <f t="shared" si="14"/>
        <v>38379</v>
      </c>
      <c r="AB18" s="62">
        <f t="shared" si="14"/>
        <v>38379</v>
      </c>
      <c r="AC18" s="62">
        <f t="shared" si="14"/>
        <v>38379</v>
      </c>
      <c r="AD18" s="62">
        <f t="shared" si="14"/>
        <v>38379</v>
      </c>
      <c r="AE18" s="62">
        <f t="shared" si="14"/>
        <v>38379</v>
      </c>
      <c r="AF18" s="62">
        <f t="shared" si="14"/>
        <v>38379</v>
      </c>
      <c r="AG18" s="62">
        <f t="shared" si="14"/>
        <v>38379</v>
      </c>
      <c r="AH18" s="62">
        <f t="shared" si="14"/>
        <v>38379</v>
      </c>
      <c r="AI18" s="62">
        <f t="shared" si="14"/>
        <v>38379</v>
      </c>
      <c r="AJ18" s="62">
        <f t="shared" si="14"/>
        <v>38379</v>
      </c>
      <c r="AK18" s="62">
        <f t="shared" si="14"/>
        <v>38379</v>
      </c>
      <c r="AL18" s="62">
        <f t="shared" si="14"/>
        <v>38379</v>
      </c>
      <c r="AM18" s="62">
        <f t="shared" si="4"/>
        <v>38379</v>
      </c>
      <c r="AN18" s="62">
        <f>SUM($I18:J18)</f>
        <v>76758</v>
      </c>
      <c r="AO18" s="62">
        <f>SUM($I18:K18)</f>
        <v>115137</v>
      </c>
      <c r="AP18" s="62">
        <f>SUM($I18:L18)</f>
        <v>153516</v>
      </c>
      <c r="AQ18" s="62">
        <f>SUM($I18:M18)</f>
        <v>191895</v>
      </c>
      <c r="AR18" s="62">
        <f>SUM($I18:N18)</f>
        <v>230274</v>
      </c>
      <c r="AS18" s="62">
        <f>SUM($I18:O18)</f>
        <v>268653</v>
      </c>
      <c r="AT18" s="62">
        <f>SUM($I18:P18)</f>
        <v>307032</v>
      </c>
      <c r="AU18" s="62">
        <f>SUM($I18:Q18)</f>
        <v>345411</v>
      </c>
      <c r="AV18" s="62">
        <f>SUM($I18:R18)</f>
        <v>383790</v>
      </c>
      <c r="AW18" s="62">
        <f>SUM($I18:S18)</f>
        <v>422169</v>
      </c>
      <c r="AX18" s="62">
        <f>SUM($I18:T18)</f>
        <v>460548</v>
      </c>
      <c r="AY18" s="62">
        <f>SUM($I18:U18)</f>
        <v>498927</v>
      </c>
      <c r="AZ18" s="62">
        <f>SUM($I18:V18)</f>
        <v>537306</v>
      </c>
      <c r="BA18" s="62">
        <f>SUM($I18:W18)</f>
        <v>575685</v>
      </c>
      <c r="BB18" s="62">
        <f>SUM($I18:X18)</f>
        <v>614064</v>
      </c>
      <c r="BC18" s="62">
        <f>SUM($I18:Y18)</f>
        <v>652443</v>
      </c>
      <c r="BD18" s="62">
        <f>SUM($I18:Z18)</f>
        <v>690822</v>
      </c>
      <c r="BE18" s="62">
        <f>SUM($I18:AA18)</f>
        <v>729201</v>
      </c>
      <c r="BF18" s="62">
        <f>SUM($I18:AB18)</f>
        <v>767580</v>
      </c>
      <c r="BG18" s="62">
        <f>SUM($I18:AC18)</f>
        <v>805959</v>
      </c>
      <c r="BH18" s="62">
        <f>SUM($I18:AD18)</f>
        <v>844338</v>
      </c>
      <c r="BI18" s="62">
        <f>SUM($I18:AE18)</f>
        <v>882717</v>
      </c>
      <c r="BJ18" s="62">
        <f>SUM($I18:AF18)</f>
        <v>921096</v>
      </c>
      <c r="BK18" s="62">
        <f>SUM($I18:AG18)</f>
        <v>959475</v>
      </c>
      <c r="BL18" s="62">
        <f>SUM($I18:AH18)</f>
        <v>997854</v>
      </c>
      <c r="BM18" s="62">
        <f>SUM($I18:AI18)</f>
        <v>1036233</v>
      </c>
      <c r="BN18" s="62">
        <f>SUM($I18:AJ18)</f>
        <v>1074612</v>
      </c>
      <c r="BO18" s="62">
        <f>SUM($I18:AK18)</f>
        <v>1112991</v>
      </c>
      <c r="BP18" s="63">
        <f>SUM($I18:AL18)</f>
        <v>1151370</v>
      </c>
      <c r="BQ18" s="65">
        <f>IF(CW18=0,0,I18/((1+Vychodiská!$C$177)^'výrobné a prevádzkové n'!CW18))</f>
        <v>35483.542899408283</v>
      </c>
      <c r="BR18" s="62">
        <f>IF(CX18=0,0,J18/((1+Vychodiská!$C$177)^'výrobné a prevádzkové n'!CX18))</f>
        <v>34118.791249431037</v>
      </c>
      <c r="BS18" s="62">
        <f>IF(CY18=0,0,K18/((1+Vychodiská!$C$177)^'výrobné a prevádzkové n'!CY18))</f>
        <v>32806.530047529843</v>
      </c>
      <c r="BT18" s="62">
        <f>IF(CZ18=0,0,L18/((1+Vychodiská!$C$177)^'výrobné a prevádzkové n'!CZ18))</f>
        <v>31544.740430317153</v>
      </c>
      <c r="BU18" s="62">
        <f>IF(DA18=0,0,M18/((1+Vychodiská!$C$177)^'výrobné a prevádzkové n'!DA18))</f>
        <v>30331.48118299726</v>
      </c>
      <c r="BV18" s="62">
        <f>IF(DB18=0,0,N18/((1+Vychodiská!$C$177)^'výrobné a prevádzkové n'!DB18))</f>
        <v>29164.885752881986</v>
      </c>
      <c r="BW18" s="62">
        <f>IF(DC18=0,0,O18/((1+Vychodiská!$C$177)^'výrobné a prevádzkové n'!DC18))</f>
        <v>28043.159377771135</v>
      </c>
      <c r="BX18" s="62">
        <f>IF(DD18=0,0,P18/((1+Vychodiská!$C$177)^'výrobné a prevádzkové n'!DD18))</f>
        <v>26964.576324779937</v>
      </c>
      <c r="BY18" s="62">
        <f>IF(DE18=0,0,Q18/((1+Vychodiská!$C$177)^'výrobné a prevádzkové n'!DE18))</f>
        <v>25927.477235365324</v>
      </c>
      <c r="BZ18" s="62">
        <f>IF(DF18=0,0,R18/((1+Vychodiská!$C$177)^'výrobné a prevádzkové n'!DF18))</f>
        <v>24930.266572466659</v>
      </c>
      <c r="CA18" s="62">
        <f>IF(DG18=0,0,S18/((1+Vychodiská!$C$177)^'výrobné a prevádzkové n'!DG18))</f>
        <v>23971.41016583332</v>
      </c>
      <c r="CB18" s="62">
        <f>IF(DH18=0,0,T18/((1+Vychodiská!$C$177)^'výrobné a prevádzkové n'!DH18))</f>
        <v>23049.432851762806</v>
      </c>
      <c r="CC18" s="62">
        <f>IF(DI18=0,0,U18/((1+Vychodiská!$C$177)^'výrobné a prevádzkové n'!DI18))</f>
        <v>0</v>
      </c>
      <c r="CD18" s="62">
        <f>IF(DJ18=0,0,V18/((1+Vychodiská!$C$177)^'výrobné a prevádzkové n'!DJ18))</f>
        <v>0</v>
      </c>
      <c r="CE18" s="62">
        <f>IF(DK18=0,0,W18/((1+Vychodiská!$C$177)^'výrobné a prevádzkové n'!DK18))</f>
        <v>0</v>
      </c>
      <c r="CF18" s="62">
        <f>IF(DL18=0,0,X18/((1+Vychodiská!$C$177)^'výrobné a prevádzkové n'!DL18))</f>
        <v>0</v>
      </c>
      <c r="CG18" s="62">
        <f>IF(DM18=0,0,Y18/((1+Vychodiská!$C$177)^'výrobné a prevádzkové n'!DM18))</f>
        <v>0</v>
      </c>
      <c r="CH18" s="62">
        <f>IF(DN18=0,0,Z18/((1+Vychodiská!$C$177)^'výrobné a prevádzkové n'!DN18))</f>
        <v>0</v>
      </c>
      <c r="CI18" s="62">
        <f>IF(DO18=0,0,AA18/((1+Vychodiská!$C$177)^'výrobné a prevádzkové n'!DO18))</f>
        <v>0</v>
      </c>
      <c r="CJ18" s="62">
        <f>IF(DP18=0,0,AB18/((1+Vychodiská!$C$177)^'výrobné a prevádzkové n'!DP18))</f>
        <v>0</v>
      </c>
      <c r="CK18" s="62">
        <f>IF(DQ18=0,0,AC18/((1+Vychodiská!$C$177)^'výrobné a prevádzkové n'!DQ18))</f>
        <v>0</v>
      </c>
      <c r="CL18" s="62">
        <f>IF(DR18=0,0,AD18/((1+Vychodiská!$C$177)^'výrobné a prevádzkové n'!DR18))</f>
        <v>0</v>
      </c>
      <c r="CM18" s="62">
        <f>IF(DS18=0,0,AE18/((1+Vychodiská!$C$177)^'výrobné a prevádzkové n'!DS18))</f>
        <v>0</v>
      </c>
      <c r="CN18" s="62">
        <f>IF(DT18=0,0,AF18/((1+Vychodiská!$C$177)^'výrobné a prevádzkové n'!DT18))</f>
        <v>0</v>
      </c>
      <c r="CO18" s="62">
        <f>IF(DU18=0,0,AG18/((1+Vychodiská!$C$177)^'výrobné a prevádzkové n'!DU18))</f>
        <v>0</v>
      </c>
      <c r="CP18" s="62">
        <f>IF(DV18=0,0,AH18/((1+Vychodiská!$C$177)^'výrobné a prevádzkové n'!DV18))</f>
        <v>0</v>
      </c>
      <c r="CQ18" s="62">
        <f>IF(DW18=0,0,AI18/((1+Vychodiská!$C$177)^'výrobné a prevádzkové n'!DW18))</f>
        <v>0</v>
      </c>
      <c r="CR18" s="62">
        <f>IF(DX18=0,0,AJ18/((1+Vychodiská!$C$177)^'výrobné a prevádzkové n'!DX18))</f>
        <v>0</v>
      </c>
      <c r="CS18" s="62">
        <f>IF(DY18=0,0,AK18/((1+Vychodiská!$C$177)^'výrobné a prevádzkové n'!DY18))</f>
        <v>0</v>
      </c>
      <c r="CT18" s="63">
        <f>IF(DZ18=0,0,AL18/((1+Vychodiská!$C$177)^'výrobné a prevádzkové n'!DZ18))</f>
        <v>0</v>
      </c>
      <c r="CU18" s="66">
        <f t="shared" si="6"/>
        <v>346336.29409054475</v>
      </c>
      <c r="CV18" s="62"/>
      <c r="CW18" s="67">
        <f t="shared" si="1"/>
        <v>2</v>
      </c>
      <c r="CX18" s="67">
        <f t="shared" ref="CX18:DZ18" si="21">IF(CW18=0,0,IF(CX$2&gt;$D18,0,CW18+1))</f>
        <v>3</v>
      </c>
      <c r="CY18" s="67">
        <f t="shared" si="21"/>
        <v>4</v>
      </c>
      <c r="CZ18" s="67">
        <f t="shared" si="21"/>
        <v>5</v>
      </c>
      <c r="DA18" s="67">
        <f t="shared" si="21"/>
        <v>6</v>
      </c>
      <c r="DB18" s="67">
        <f t="shared" si="21"/>
        <v>7</v>
      </c>
      <c r="DC18" s="67">
        <f t="shared" si="21"/>
        <v>8</v>
      </c>
      <c r="DD18" s="67">
        <f t="shared" si="21"/>
        <v>9</v>
      </c>
      <c r="DE18" s="67">
        <f t="shared" si="21"/>
        <v>10</v>
      </c>
      <c r="DF18" s="67">
        <f t="shared" si="21"/>
        <v>11</v>
      </c>
      <c r="DG18" s="67">
        <f t="shared" si="21"/>
        <v>12</v>
      </c>
      <c r="DH18" s="67">
        <f t="shared" si="21"/>
        <v>13</v>
      </c>
      <c r="DI18" s="67">
        <f t="shared" si="21"/>
        <v>0</v>
      </c>
      <c r="DJ18" s="67">
        <f t="shared" si="21"/>
        <v>0</v>
      </c>
      <c r="DK18" s="67">
        <f t="shared" si="21"/>
        <v>0</v>
      </c>
      <c r="DL18" s="67">
        <f t="shared" si="21"/>
        <v>0</v>
      </c>
      <c r="DM18" s="67">
        <f t="shared" si="21"/>
        <v>0</v>
      </c>
      <c r="DN18" s="67">
        <f t="shared" si="21"/>
        <v>0</v>
      </c>
      <c r="DO18" s="67">
        <f t="shared" si="21"/>
        <v>0</v>
      </c>
      <c r="DP18" s="67">
        <f t="shared" si="21"/>
        <v>0</v>
      </c>
      <c r="DQ18" s="67">
        <f t="shared" si="21"/>
        <v>0</v>
      </c>
      <c r="DR18" s="67">
        <f t="shared" si="21"/>
        <v>0</v>
      </c>
      <c r="DS18" s="67">
        <f t="shared" si="21"/>
        <v>0</v>
      </c>
      <c r="DT18" s="67">
        <f t="shared" si="21"/>
        <v>0</v>
      </c>
      <c r="DU18" s="67">
        <f t="shared" si="21"/>
        <v>0</v>
      </c>
      <c r="DV18" s="67">
        <f t="shared" si="21"/>
        <v>0</v>
      </c>
      <c r="DW18" s="67">
        <f t="shared" si="21"/>
        <v>0</v>
      </c>
      <c r="DX18" s="67">
        <f t="shared" si="21"/>
        <v>0</v>
      </c>
      <c r="DY18" s="67">
        <f t="shared" si="21"/>
        <v>0</v>
      </c>
      <c r="DZ18" s="68">
        <f t="shared" si="21"/>
        <v>0</v>
      </c>
    </row>
    <row r="19" spans="1:130" s="69" customFormat="1" ht="31" customHeight="1" x14ac:dyDescent="0.35">
      <c r="A19" s="59">
        <f>Investície!A19</f>
        <v>17</v>
      </c>
      <c r="B19" s="60" t="str">
        <f>Investície!B19</f>
        <v>MHTH, a.s. - závod Košice</v>
      </c>
      <c r="C19" s="60" t="str">
        <f>Investície!C19</f>
        <v>Zosieťovanie SCZT - Prepojenie sídliska KVP a Terasa</v>
      </c>
      <c r="D19" s="61">
        <f>INDEX(Data!$M:$M,MATCH('výrobné a prevádzkové n'!A19,Data!$A:$A,0))</f>
        <v>30</v>
      </c>
      <c r="E19" s="61">
        <f>INDEX(Data!$J:$J,MATCH('výrobné a prevádzkové n'!A19,Data!$A:$A,0))</f>
        <v>2028</v>
      </c>
      <c r="F19" s="62">
        <f>INDEX(Data!$AA:$AA,MATCH('výrobné a prevádzkové n'!A19,Data!$A:$A,0))</f>
        <v>0</v>
      </c>
      <c r="G19" s="62">
        <f>INDEX(Data!$AC:$AC,MATCH('výrobné a prevádzkové n'!A19,Data!$A:$A,0))</f>
        <v>0</v>
      </c>
      <c r="H19" s="63">
        <f>INDEX(Data!$AD:$AD,MATCH('výrobné a prevádzkové n'!A19,Data!$A:$A,0))</f>
        <v>0</v>
      </c>
      <c r="I19" s="62">
        <f t="shared" si="3"/>
        <v>0</v>
      </c>
      <c r="J19" s="62">
        <f t="shared" si="14"/>
        <v>0</v>
      </c>
      <c r="K19" s="62">
        <f t="shared" si="14"/>
        <v>0</v>
      </c>
      <c r="L19" s="62">
        <f t="shared" si="14"/>
        <v>0</v>
      </c>
      <c r="M19" s="62">
        <f t="shared" si="14"/>
        <v>0</v>
      </c>
      <c r="N19" s="62">
        <f t="shared" si="14"/>
        <v>0</v>
      </c>
      <c r="O19" s="62">
        <f t="shared" si="14"/>
        <v>0</v>
      </c>
      <c r="P19" s="62">
        <f t="shared" si="14"/>
        <v>0</v>
      </c>
      <c r="Q19" s="62">
        <f t="shared" si="14"/>
        <v>0</v>
      </c>
      <c r="R19" s="62">
        <f t="shared" si="14"/>
        <v>0</v>
      </c>
      <c r="S19" s="62">
        <f t="shared" si="14"/>
        <v>0</v>
      </c>
      <c r="T19" s="62">
        <f t="shared" si="14"/>
        <v>0</v>
      </c>
      <c r="U19" s="62">
        <f t="shared" si="14"/>
        <v>0</v>
      </c>
      <c r="V19" s="62">
        <f t="shared" si="14"/>
        <v>0</v>
      </c>
      <c r="W19" s="62">
        <f t="shared" si="14"/>
        <v>0</v>
      </c>
      <c r="X19" s="62">
        <f t="shared" si="14"/>
        <v>0</v>
      </c>
      <c r="Y19" s="62">
        <f t="shared" si="14"/>
        <v>0</v>
      </c>
      <c r="Z19" s="62">
        <f t="shared" si="14"/>
        <v>0</v>
      </c>
      <c r="AA19" s="62">
        <f t="shared" si="14"/>
        <v>0</v>
      </c>
      <c r="AB19" s="62">
        <f t="shared" si="14"/>
        <v>0</v>
      </c>
      <c r="AC19" s="62">
        <f t="shared" si="14"/>
        <v>0</v>
      </c>
      <c r="AD19" s="62">
        <f t="shared" si="14"/>
        <v>0</v>
      </c>
      <c r="AE19" s="62">
        <f t="shared" si="14"/>
        <v>0</v>
      </c>
      <c r="AF19" s="62">
        <f t="shared" si="14"/>
        <v>0</v>
      </c>
      <c r="AG19" s="62">
        <f t="shared" si="14"/>
        <v>0</v>
      </c>
      <c r="AH19" s="62">
        <f t="shared" si="14"/>
        <v>0</v>
      </c>
      <c r="AI19" s="62">
        <f t="shared" si="14"/>
        <v>0</v>
      </c>
      <c r="AJ19" s="62">
        <f t="shared" si="14"/>
        <v>0</v>
      </c>
      <c r="AK19" s="62">
        <f t="shared" si="14"/>
        <v>0</v>
      </c>
      <c r="AL19" s="62">
        <f t="shared" si="14"/>
        <v>0</v>
      </c>
      <c r="AM19" s="62">
        <f t="shared" si="4"/>
        <v>0</v>
      </c>
      <c r="AN19" s="62">
        <f>SUM($I19:J19)</f>
        <v>0</v>
      </c>
      <c r="AO19" s="62">
        <f>SUM($I19:K19)</f>
        <v>0</v>
      </c>
      <c r="AP19" s="62">
        <f>SUM($I19:L19)</f>
        <v>0</v>
      </c>
      <c r="AQ19" s="62">
        <f>SUM($I19:M19)</f>
        <v>0</v>
      </c>
      <c r="AR19" s="62">
        <f>SUM($I19:N19)</f>
        <v>0</v>
      </c>
      <c r="AS19" s="62">
        <f>SUM($I19:O19)</f>
        <v>0</v>
      </c>
      <c r="AT19" s="62">
        <f>SUM($I19:P19)</f>
        <v>0</v>
      </c>
      <c r="AU19" s="62">
        <f>SUM($I19:Q19)</f>
        <v>0</v>
      </c>
      <c r="AV19" s="62">
        <f>SUM($I19:R19)</f>
        <v>0</v>
      </c>
      <c r="AW19" s="62">
        <f>SUM($I19:S19)</f>
        <v>0</v>
      </c>
      <c r="AX19" s="62">
        <f>SUM($I19:T19)</f>
        <v>0</v>
      </c>
      <c r="AY19" s="62">
        <f>SUM($I19:U19)</f>
        <v>0</v>
      </c>
      <c r="AZ19" s="62">
        <f>SUM($I19:V19)</f>
        <v>0</v>
      </c>
      <c r="BA19" s="62">
        <f>SUM($I19:W19)</f>
        <v>0</v>
      </c>
      <c r="BB19" s="62">
        <f>SUM($I19:X19)</f>
        <v>0</v>
      </c>
      <c r="BC19" s="62">
        <f>SUM($I19:Y19)</f>
        <v>0</v>
      </c>
      <c r="BD19" s="62">
        <f>SUM($I19:Z19)</f>
        <v>0</v>
      </c>
      <c r="BE19" s="62">
        <f>SUM($I19:AA19)</f>
        <v>0</v>
      </c>
      <c r="BF19" s="62">
        <f>SUM($I19:AB19)</f>
        <v>0</v>
      </c>
      <c r="BG19" s="62">
        <f>SUM($I19:AC19)</f>
        <v>0</v>
      </c>
      <c r="BH19" s="62">
        <f>SUM($I19:AD19)</f>
        <v>0</v>
      </c>
      <c r="BI19" s="62">
        <f>SUM($I19:AE19)</f>
        <v>0</v>
      </c>
      <c r="BJ19" s="62">
        <f>SUM($I19:AF19)</f>
        <v>0</v>
      </c>
      <c r="BK19" s="62">
        <f>SUM($I19:AG19)</f>
        <v>0</v>
      </c>
      <c r="BL19" s="62">
        <f>SUM($I19:AH19)</f>
        <v>0</v>
      </c>
      <c r="BM19" s="62">
        <f>SUM($I19:AI19)</f>
        <v>0</v>
      </c>
      <c r="BN19" s="62">
        <f>SUM($I19:AJ19)</f>
        <v>0</v>
      </c>
      <c r="BO19" s="62">
        <f>SUM($I19:AK19)</f>
        <v>0</v>
      </c>
      <c r="BP19" s="63">
        <f>SUM($I19:AL19)</f>
        <v>0</v>
      </c>
      <c r="BQ19" s="65">
        <f>IF(CW19=0,0,I19/((1+Vychodiská!$C$177)^'výrobné a prevádzkové n'!CW19))</f>
        <v>0</v>
      </c>
      <c r="BR19" s="62">
        <f>IF(CX19=0,0,J19/((1+Vychodiská!$C$177)^'výrobné a prevádzkové n'!CX19))</f>
        <v>0</v>
      </c>
      <c r="BS19" s="62">
        <f>IF(CY19=0,0,K19/((1+Vychodiská!$C$177)^'výrobné a prevádzkové n'!CY19))</f>
        <v>0</v>
      </c>
      <c r="BT19" s="62">
        <f>IF(CZ19=0,0,L19/((1+Vychodiská!$C$177)^'výrobné a prevádzkové n'!CZ19))</f>
        <v>0</v>
      </c>
      <c r="BU19" s="62">
        <f>IF(DA19=0,0,M19/((1+Vychodiská!$C$177)^'výrobné a prevádzkové n'!DA19))</f>
        <v>0</v>
      </c>
      <c r="BV19" s="62">
        <f>IF(DB19=0,0,N19/((1+Vychodiská!$C$177)^'výrobné a prevádzkové n'!DB19))</f>
        <v>0</v>
      </c>
      <c r="BW19" s="62">
        <f>IF(DC19=0,0,O19/((1+Vychodiská!$C$177)^'výrobné a prevádzkové n'!DC19))</f>
        <v>0</v>
      </c>
      <c r="BX19" s="62">
        <f>IF(DD19=0,0,P19/((1+Vychodiská!$C$177)^'výrobné a prevádzkové n'!DD19))</f>
        <v>0</v>
      </c>
      <c r="BY19" s="62">
        <f>IF(DE19=0,0,Q19/((1+Vychodiská!$C$177)^'výrobné a prevádzkové n'!DE19))</f>
        <v>0</v>
      </c>
      <c r="BZ19" s="62">
        <f>IF(DF19=0,0,R19/((1+Vychodiská!$C$177)^'výrobné a prevádzkové n'!DF19))</f>
        <v>0</v>
      </c>
      <c r="CA19" s="62">
        <f>IF(DG19=0,0,S19/((1+Vychodiská!$C$177)^'výrobné a prevádzkové n'!DG19))</f>
        <v>0</v>
      </c>
      <c r="CB19" s="62">
        <f>IF(DH19=0,0,T19/((1+Vychodiská!$C$177)^'výrobné a prevádzkové n'!DH19))</f>
        <v>0</v>
      </c>
      <c r="CC19" s="62">
        <f>IF(DI19=0,0,U19/((1+Vychodiská!$C$177)^'výrobné a prevádzkové n'!DI19))</f>
        <v>0</v>
      </c>
      <c r="CD19" s="62">
        <f>IF(DJ19=0,0,V19/((1+Vychodiská!$C$177)^'výrobné a prevádzkové n'!DJ19))</f>
        <v>0</v>
      </c>
      <c r="CE19" s="62">
        <f>IF(DK19=0,0,W19/((1+Vychodiská!$C$177)^'výrobné a prevádzkové n'!DK19))</f>
        <v>0</v>
      </c>
      <c r="CF19" s="62">
        <f>IF(DL19=0,0,X19/((1+Vychodiská!$C$177)^'výrobné a prevádzkové n'!DL19))</f>
        <v>0</v>
      </c>
      <c r="CG19" s="62">
        <f>IF(DM19=0,0,Y19/((1+Vychodiská!$C$177)^'výrobné a prevádzkové n'!DM19))</f>
        <v>0</v>
      </c>
      <c r="CH19" s="62">
        <f>IF(DN19=0,0,Z19/((1+Vychodiská!$C$177)^'výrobné a prevádzkové n'!DN19))</f>
        <v>0</v>
      </c>
      <c r="CI19" s="62">
        <f>IF(DO19=0,0,AA19/((1+Vychodiská!$C$177)^'výrobné a prevádzkové n'!DO19))</f>
        <v>0</v>
      </c>
      <c r="CJ19" s="62">
        <f>IF(DP19=0,0,AB19/((1+Vychodiská!$C$177)^'výrobné a prevádzkové n'!DP19))</f>
        <v>0</v>
      </c>
      <c r="CK19" s="62">
        <f>IF(DQ19=0,0,AC19/((1+Vychodiská!$C$177)^'výrobné a prevádzkové n'!DQ19))</f>
        <v>0</v>
      </c>
      <c r="CL19" s="62">
        <f>IF(DR19=0,0,AD19/((1+Vychodiská!$C$177)^'výrobné a prevádzkové n'!DR19))</f>
        <v>0</v>
      </c>
      <c r="CM19" s="62">
        <f>IF(DS19=0,0,AE19/((1+Vychodiská!$C$177)^'výrobné a prevádzkové n'!DS19))</f>
        <v>0</v>
      </c>
      <c r="CN19" s="62">
        <f>IF(DT19=0,0,AF19/((1+Vychodiská!$C$177)^'výrobné a prevádzkové n'!DT19))</f>
        <v>0</v>
      </c>
      <c r="CO19" s="62">
        <f>IF(DU19=0,0,AG19/((1+Vychodiská!$C$177)^'výrobné a prevádzkové n'!DU19))</f>
        <v>0</v>
      </c>
      <c r="CP19" s="62">
        <f>IF(DV19=0,0,AH19/((1+Vychodiská!$C$177)^'výrobné a prevádzkové n'!DV19))</f>
        <v>0</v>
      </c>
      <c r="CQ19" s="62">
        <f>IF(DW19=0,0,AI19/((1+Vychodiská!$C$177)^'výrobné a prevádzkové n'!DW19))</f>
        <v>0</v>
      </c>
      <c r="CR19" s="62">
        <f>IF(DX19=0,0,AJ19/((1+Vychodiská!$C$177)^'výrobné a prevádzkové n'!DX19))</f>
        <v>0</v>
      </c>
      <c r="CS19" s="62">
        <f>IF(DY19=0,0,AK19/((1+Vychodiská!$C$177)^'výrobné a prevádzkové n'!DY19))</f>
        <v>0</v>
      </c>
      <c r="CT19" s="63">
        <f>IF(DZ19=0,0,AL19/((1+Vychodiská!$C$177)^'výrobné a prevádzkové n'!DZ19))</f>
        <v>0</v>
      </c>
      <c r="CU19" s="66">
        <f t="shared" si="6"/>
        <v>0</v>
      </c>
      <c r="CV19" s="62"/>
      <c r="CW19" s="67">
        <f t="shared" si="1"/>
        <v>2</v>
      </c>
      <c r="CX19" s="67">
        <f t="shared" ref="CX19:DZ19" si="22">IF(CW19=0,0,IF(CX$2&gt;$D19,0,CW19+1))</f>
        <v>3</v>
      </c>
      <c r="CY19" s="67">
        <f t="shared" si="22"/>
        <v>4</v>
      </c>
      <c r="CZ19" s="67">
        <f t="shared" si="22"/>
        <v>5</v>
      </c>
      <c r="DA19" s="67">
        <f t="shared" si="22"/>
        <v>6</v>
      </c>
      <c r="DB19" s="67">
        <f t="shared" si="22"/>
        <v>7</v>
      </c>
      <c r="DC19" s="67">
        <f t="shared" si="22"/>
        <v>8</v>
      </c>
      <c r="DD19" s="67">
        <f t="shared" si="22"/>
        <v>9</v>
      </c>
      <c r="DE19" s="67">
        <f t="shared" si="22"/>
        <v>10</v>
      </c>
      <c r="DF19" s="67">
        <f t="shared" si="22"/>
        <v>11</v>
      </c>
      <c r="DG19" s="67">
        <f t="shared" si="22"/>
        <v>12</v>
      </c>
      <c r="DH19" s="67">
        <f t="shared" si="22"/>
        <v>13</v>
      </c>
      <c r="DI19" s="67">
        <f t="shared" si="22"/>
        <v>14</v>
      </c>
      <c r="DJ19" s="67">
        <f t="shared" si="22"/>
        <v>15</v>
      </c>
      <c r="DK19" s="67">
        <f t="shared" si="22"/>
        <v>16</v>
      </c>
      <c r="DL19" s="67">
        <f t="shared" si="22"/>
        <v>17</v>
      </c>
      <c r="DM19" s="67">
        <f t="shared" si="22"/>
        <v>18</v>
      </c>
      <c r="DN19" s="67">
        <f t="shared" si="22"/>
        <v>19</v>
      </c>
      <c r="DO19" s="67">
        <f t="shared" si="22"/>
        <v>20</v>
      </c>
      <c r="DP19" s="67">
        <f t="shared" si="22"/>
        <v>21</v>
      </c>
      <c r="DQ19" s="67">
        <f t="shared" si="22"/>
        <v>22</v>
      </c>
      <c r="DR19" s="67">
        <f t="shared" si="22"/>
        <v>23</v>
      </c>
      <c r="DS19" s="67">
        <f t="shared" si="22"/>
        <v>24</v>
      </c>
      <c r="DT19" s="67">
        <f t="shared" si="22"/>
        <v>25</v>
      </c>
      <c r="DU19" s="67">
        <f t="shared" si="22"/>
        <v>26</v>
      </c>
      <c r="DV19" s="67">
        <f t="shared" si="22"/>
        <v>27</v>
      </c>
      <c r="DW19" s="67">
        <f t="shared" si="22"/>
        <v>28</v>
      </c>
      <c r="DX19" s="67">
        <f t="shared" si="22"/>
        <v>29</v>
      </c>
      <c r="DY19" s="67">
        <f t="shared" si="22"/>
        <v>30</v>
      </c>
      <c r="DZ19" s="68">
        <f t="shared" si="22"/>
        <v>31</v>
      </c>
    </row>
    <row r="20" spans="1:130" s="69" customFormat="1" ht="31" customHeight="1" x14ac:dyDescent="0.35">
      <c r="A20" s="59">
        <f>Investície!A20</f>
        <v>18</v>
      </c>
      <c r="B20" s="60" t="str">
        <f>Investície!B20</f>
        <v>MHTH, a.s. - závod Žilina</v>
      </c>
      <c r="C20" s="60" t="str">
        <f>Investície!C20</f>
        <v>Nový zdroj tepla a elektrickej energie - plynové motory a transformátor T10</v>
      </c>
      <c r="D20" s="61">
        <f>INDEX(Data!$M:$M,MATCH('výrobné a prevádzkové n'!A20,Data!$A:$A,0))</f>
        <v>12</v>
      </c>
      <c r="E20" s="61" t="str">
        <f>INDEX(Data!$J:$J,MATCH('výrobné a prevádzkové n'!A20,Data!$A:$A,0))</f>
        <v>2024-2026</v>
      </c>
      <c r="F20" s="62">
        <f>INDEX(Data!$AA:$AA,MATCH('výrobné a prevádzkové n'!A20,Data!$A:$A,0))</f>
        <v>657000</v>
      </c>
      <c r="G20" s="62">
        <f>INDEX(Data!$AC:$AC,MATCH('výrobné a prevádzkové n'!A20,Data!$A:$A,0))</f>
        <v>-3617475</v>
      </c>
      <c r="H20" s="63">
        <f>INDEX(Data!$AD:$AD,MATCH('výrobné a prevádzkové n'!A20,Data!$A:$A,0))</f>
        <v>0</v>
      </c>
      <c r="I20" s="62">
        <f t="shared" si="3"/>
        <v>2960475</v>
      </c>
      <c r="J20" s="62">
        <f t="shared" si="14"/>
        <v>2960475</v>
      </c>
      <c r="K20" s="62">
        <f t="shared" si="14"/>
        <v>2960475</v>
      </c>
      <c r="L20" s="62">
        <f t="shared" si="14"/>
        <v>2960475</v>
      </c>
      <c r="M20" s="62">
        <f t="shared" si="14"/>
        <v>2960475</v>
      </c>
      <c r="N20" s="62">
        <f t="shared" si="14"/>
        <v>2960475</v>
      </c>
      <c r="O20" s="62">
        <f t="shared" si="14"/>
        <v>2960475</v>
      </c>
      <c r="P20" s="62">
        <f t="shared" si="14"/>
        <v>2960475</v>
      </c>
      <c r="Q20" s="62">
        <f t="shared" si="14"/>
        <v>2960475</v>
      </c>
      <c r="R20" s="62">
        <f t="shared" si="14"/>
        <v>2960475</v>
      </c>
      <c r="S20" s="62">
        <f t="shared" si="14"/>
        <v>2960475</v>
      </c>
      <c r="T20" s="62">
        <f t="shared" si="14"/>
        <v>2960475</v>
      </c>
      <c r="U20" s="62">
        <f t="shared" si="14"/>
        <v>2960475</v>
      </c>
      <c r="V20" s="62">
        <f t="shared" si="14"/>
        <v>2960475</v>
      </c>
      <c r="W20" s="62">
        <f t="shared" si="14"/>
        <v>2960475</v>
      </c>
      <c r="X20" s="62">
        <f t="shared" si="14"/>
        <v>2960475</v>
      </c>
      <c r="Y20" s="62">
        <f t="shared" si="14"/>
        <v>2960475</v>
      </c>
      <c r="Z20" s="62">
        <f t="shared" si="14"/>
        <v>2960475</v>
      </c>
      <c r="AA20" s="62">
        <f t="shared" si="14"/>
        <v>2960475</v>
      </c>
      <c r="AB20" s="62">
        <f t="shared" si="14"/>
        <v>2960475</v>
      </c>
      <c r="AC20" s="62">
        <f t="shared" si="14"/>
        <v>2960475</v>
      </c>
      <c r="AD20" s="62">
        <f t="shared" si="14"/>
        <v>2960475</v>
      </c>
      <c r="AE20" s="62">
        <f t="shared" si="14"/>
        <v>2960475</v>
      </c>
      <c r="AF20" s="62">
        <f t="shared" si="14"/>
        <v>2960475</v>
      </c>
      <c r="AG20" s="62">
        <f t="shared" si="14"/>
        <v>2960475</v>
      </c>
      <c r="AH20" s="62">
        <f t="shared" si="14"/>
        <v>2960475</v>
      </c>
      <c r="AI20" s="62">
        <f t="shared" si="14"/>
        <v>2960475</v>
      </c>
      <c r="AJ20" s="62">
        <f t="shared" si="14"/>
        <v>2960475</v>
      </c>
      <c r="AK20" s="62">
        <f t="shared" si="14"/>
        <v>2960475</v>
      </c>
      <c r="AL20" s="62">
        <f t="shared" si="14"/>
        <v>2960475</v>
      </c>
      <c r="AM20" s="62">
        <f t="shared" si="4"/>
        <v>2960475</v>
      </c>
      <c r="AN20" s="62">
        <f>SUM($I20:J20)</f>
        <v>5920950</v>
      </c>
      <c r="AO20" s="62">
        <f>SUM($I20:K20)</f>
        <v>8881425</v>
      </c>
      <c r="AP20" s="62">
        <f>SUM($I20:L20)</f>
        <v>11841900</v>
      </c>
      <c r="AQ20" s="62">
        <f>SUM($I20:M20)</f>
        <v>14802375</v>
      </c>
      <c r="AR20" s="62">
        <f>SUM($I20:N20)</f>
        <v>17762850</v>
      </c>
      <c r="AS20" s="62">
        <f>SUM($I20:O20)</f>
        <v>20723325</v>
      </c>
      <c r="AT20" s="62">
        <f>SUM($I20:P20)</f>
        <v>23683800</v>
      </c>
      <c r="AU20" s="62">
        <f>SUM($I20:Q20)</f>
        <v>26644275</v>
      </c>
      <c r="AV20" s="62">
        <f>SUM($I20:R20)</f>
        <v>29604750</v>
      </c>
      <c r="AW20" s="62">
        <f>SUM($I20:S20)</f>
        <v>32565225</v>
      </c>
      <c r="AX20" s="62">
        <f>SUM($I20:T20)</f>
        <v>35525700</v>
      </c>
      <c r="AY20" s="62">
        <f>SUM($I20:U20)</f>
        <v>38486175</v>
      </c>
      <c r="AZ20" s="62">
        <f>SUM($I20:V20)</f>
        <v>41446650</v>
      </c>
      <c r="BA20" s="62">
        <f>SUM($I20:W20)</f>
        <v>44407125</v>
      </c>
      <c r="BB20" s="62">
        <f>SUM($I20:X20)</f>
        <v>47367600</v>
      </c>
      <c r="BC20" s="62">
        <f>SUM($I20:Y20)</f>
        <v>50328075</v>
      </c>
      <c r="BD20" s="62">
        <f>SUM($I20:Z20)</f>
        <v>53288550</v>
      </c>
      <c r="BE20" s="62">
        <f>SUM($I20:AA20)</f>
        <v>56249025</v>
      </c>
      <c r="BF20" s="62">
        <f>SUM($I20:AB20)</f>
        <v>59209500</v>
      </c>
      <c r="BG20" s="62">
        <f>SUM($I20:AC20)</f>
        <v>62169975</v>
      </c>
      <c r="BH20" s="62">
        <f>SUM($I20:AD20)</f>
        <v>65130450</v>
      </c>
      <c r="BI20" s="62">
        <f>SUM($I20:AE20)</f>
        <v>68090925</v>
      </c>
      <c r="BJ20" s="62">
        <f>SUM($I20:AF20)</f>
        <v>71051400</v>
      </c>
      <c r="BK20" s="62">
        <f>SUM($I20:AG20)</f>
        <v>74011875</v>
      </c>
      <c r="BL20" s="62">
        <f>SUM($I20:AH20)</f>
        <v>76972350</v>
      </c>
      <c r="BM20" s="62">
        <f>SUM($I20:AI20)</f>
        <v>79932825</v>
      </c>
      <c r="BN20" s="62">
        <f>SUM($I20:AJ20)</f>
        <v>82893300</v>
      </c>
      <c r="BO20" s="62">
        <f>SUM($I20:AK20)</f>
        <v>85853775</v>
      </c>
      <c r="BP20" s="63">
        <f>SUM($I20:AL20)</f>
        <v>88814250</v>
      </c>
      <c r="BQ20" s="65">
        <f>IF(CW20=0,0,I20/((1+Vychodiská!$C$177)^'výrobné a prevádzkové n'!CW20))</f>
        <v>2530626.4374387274</v>
      </c>
      <c r="BR20" s="62">
        <f>IF(CX20=0,0,J20/((1+Vychodiská!$C$177)^'výrobné a prevádzkové n'!CX20))</f>
        <v>2433294.6513833911</v>
      </c>
      <c r="BS20" s="62">
        <f>IF(CY20=0,0,K20/((1+Vychodiská!$C$177)^'výrobné a prevádzkové n'!CY20))</f>
        <v>2339706.3955609533</v>
      </c>
      <c r="BT20" s="62">
        <f>IF(CZ20=0,0,L20/((1+Vychodiská!$C$177)^'výrobné a prevádzkové n'!CZ20))</f>
        <v>2249717.6880393783</v>
      </c>
      <c r="BU20" s="62">
        <f>IF(DA20=0,0,M20/((1+Vychodiská!$C$177)^'výrobné a prevádzkové n'!DA20))</f>
        <v>2163190.0846532481</v>
      </c>
      <c r="BV20" s="62">
        <f>IF(DB20=0,0,N20/((1+Vychodiská!$C$177)^'výrobné a prevádzkové n'!DB20))</f>
        <v>2079990.4660127382</v>
      </c>
      <c r="BW20" s="62">
        <f>IF(DC20=0,0,O20/((1+Vychodiská!$C$177)^'výrobné a prevádzkové n'!DC20))</f>
        <v>1999990.8327045559</v>
      </c>
      <c r="BX20" s="62">
        <f>IF(DD20=0,0,P20/((1+Vychodiská!$C$177)^'výrobné a prevádzkové n'!DD20))</f>
        <v>1923068.1083697656</v>
      </c>
      <c r="BY20" s="62">
        <f>IF(DE20=0,0,Q20/((1+Vychodiská!$C$177)^'výrobné a prevádzkové n'!DE20))</f>
        <v>1849103.9503555433</v>
      </c>
      <c r="BZ20" s="62">
        <f>IF(DF20=0,0,R20/((1+Vychodiská!$C$177)^'výrobné a prevádzkové n'!DF20))</f>
        <v>1777984.5676495607</v>
      </c>
      <c r="CA20" s="62">
        <f>IF(DG20=0,0,S20/((1+Vychodiská!$C$177)^'výrobné a prevádzkové n'!DG20))</f>
        <v>1709600.5458168855</v>
      </c>
      <c r="CB20" s="62">
        <f>IF(DH20=0,0,T20/((1+Vychodiská!$C$177)^'výrobné a prevádzkové n'!DH20))</f>
        <v>1643846.6786700822</v>
      </c>
      <c r="CC20" s="62">
        <f>IF(DI20=0,0,U20/((1+Vychodiská!$C$177)^'výrobné a prevádzkové n'!DI20))</f>
        <v>0</v>
      </c>
      <c r="CD20" s="62">
        <f>IF(DJ20=0,0,V20/((1+Vychodiská!$C$177)^'výrobné a prevádzkové n'!DJ20))</f>
        <v>0</v>
      </c>
      <c r="CE20" s="62">
        <f>IF(DK20=0,0,W20/((1+Vychodiská!$C$177)^'výrobné a prevádzkové n'!DK20))</f>
        <v>0</v>
      </c>
      <c r="CF20" s="62">
        <f>IF(DL20=0,0,X20/((1+Vychodiská!$C$177)^'výrobné a prevádzkové n'!DL20))</f>
        <v>0</v>
      </c>
      <c r="CG20" s="62">
        <f>IF(DM20=0,0,Y20/((1+Vychodiská!$C$177)^'výrobné a prevádzkové n'!DM20))</f>
        <v>0</v>
      </c>
      <c r="CH20" s="62">
        <f>IF(DN20=0,0,Z20/((1+Vychodiská!$C$177)^'výrobné a prevádzkové n'!DN20))</f>
        <v>0</v>
      </c>
      <c r="CI20" s="62">
        <f>IF(DO20=0,0,AA20/((1+Vychodiská!$C$177)^'výrobné a prevádzkové n'!DO20))</f>
        <v>0</v>
      </c>
      <c r="CJ20" s="62">
        <f>IF(DP20=0,0,AB20/((1+Vychodiská!$C$177)^'výrobné a prevádzkové n'!DP20))</f>
        <v>0</v>
      </c>
      <c r="CK20" s="62">
        <f>IF(DQ20=0,0,AC20/((1+Vychodiská!$C$177)^'výrobné a prevádzkové n'!DQ20))</f>
        <v>0</v>
      </c>
      <c r="CL20" s="62">
        <f>IF(DR20=0,0,AD20/((1+Vychodiská!$C$177)^'výrobné a prevádzkové n'!DR20))</f>
        <v>0</v>
      </c>
      <c r="CM20" s="62">
        <f>IF(DS20=0,0,AE20/((1+Vychodiská!$C$177)^'výrobné a prevádzkové n'!DS20))</f>
        <v>0</v>
      </c>
      <c r="CN20" s="62">
        <f>IF(DT20=0,0,AF20/((1+Vychodiská!$C$177)^'výrobné a prevádzkové n'!DT20))</f>
        <v>0</v>
      </c>
      <c r="CO20" s="62">
        <f>IF(DU20=0,0,AG20/((1+Vychodiská!$C$177)^'výrobné a prevádzkové n'!DU20))</f>
        <v>0</v>
      </c>
      <c r="CP20" s="62">
        <f>IF(DV20=0,0,AH20/((1+Vychodiská!$C$177)^'výrobné a prevádzkové n'!DV20))</f>
        <v>0</v>
      </c>
      <c r="CQ20" s="62">
        <f>IF(DW20=0,0,AI20/((1+Vychodiská!$C$177)^'výrobné a prevádzkové n'!DW20))</f>
        <v>0</v>
      </c>
      <c r="CR20" s="62">
        <f>IF(DX20=0,0,AJ20/((1+Vychodiská!$C$177)^'výrobné a prevádzkové n'!DX20))</f>
        <v>0</v>
      </c>
      <c r="CS20" s="62">
        <f>IF(DY20=0,0,AK20/((1+Vychodiská!$C$177)^'výrobné a prevádzkové n'!DY20))</f>
        <v>0</v>
      </c>
      <c r="CT20" s="63">
        <f>IF(DZ20=0,0,AL20/((1+Vychodiská!$C$177)^'výrobné a prevádzkové n'!DZ20))</f>
        <v>0</v>
      </c>
      <c r="CU20" s="66">
        <f t="shared" si="6"/>
        <v>24700120.406654831</v>
      </c>
      <c r="CV20" s="62"/>
      <c r="CW20" s="67">
        <f t="shared" si="1"/>
        <v>4</v>
      </c>
      <c r="CX20" s="67">
        <f t="shared" ref="CX20:DZ20" si="23">IF(CW20=0,0,IF(CX$2&gt;$D20,0,CW20+1))</f>
        <v>5</v>
      </c>
      <c r="CY20" s="67">
        <f t="shared" si="23"/>
        <v>6</v>
      </c>
      <c r="CZ20" s="67">
        <f t="shared" si="23"/>
        <v>7</v>
      </c>
      <c r="DA20" s="67">
        <f t="shared" si="23"/>
        <v>8</v>
      </c>
      <c r="DB20" s="67">
        <f t="shared" si="23"/>
        <v>9</v>
      </c>
      <c r="DC20" s="67">
        <f t="shared" si="23"/>
        <v>10</v>
      </c>
      <c r="DD20" s="67">
        <f t="shared" si="23"/>
        <v>11</v>
      </c>
      <c r="DE20" s="67">
        <f t="shared" si="23"/>
        <v>12</v>
      </c>
      <c r="DF20" s="67">
        <f t="shared" si="23"/>
        <v>13</v>
      </c>
      <c r="DG20" s="67">
        <f t="shared" si="23"/>
        <v>14</v>
      </c>
      <c r="DH20" s="67">
        <f t="shared" si="23"/>
        <v>15</v>
      </c>
      <c r="DI20" s="67">
        <f t="shared" si="23"/>
        <v>0</v>
      </c>
      <c r="DJ20" s="67">
        <f t="shared" si="23"/>
        <v>0</v>
      </c>
      <c r="DK20" s="67">
        <f t="shared" si="23"/>
        <v>0</v>
      </c>
      <c r="DL20" s="67">
        <f t="shared" si="23"/>
        <v>0</v>
      </c>
      <c r="DM20" s="67">
        <f t="shared" si="23"/>
        <v>0</v>
      </c>
      <c r="DN20" s="67">
        <f t="shared" si="23"/>
        <v>0</v>
      </c>
      <c r="DO20" s="67">
        <f t="shared" si="23"/>
        <v>0</v>
      </c>
      <c r="DP20" s="67">
        <f t="shared" si="23"/>
        <v>0</v>
      </c>
      <c r="DQ20" s="67">
        <f t="shared" si="23"/>
        <v>0</v>
      </c>
      <c r="DR20" s="67">
        <f t="shared" si="23"/>
        <v>0</v>
      </c>
      <c r="DS20" s="67">
        <f t="shared" si="23"/>
        <v>0</v>
      </c>
      <c r="DT20" s="67">
        <f t="shared" si="23"/>
        <v>0</v>
      </c>
      <c r="DU20" s="67">
        <f t="shared" si="23"/>
        <v>0</v>
      </c>
      <c r="DV20" s="67">
        <f t="shared" si="23"/>
        <v>0</v>
      </c>
      <c r="DW20" s="67">
        <f t="shared" si="23"/>
        <v>0</v>
      </c>
      <c r="DX20" s="67">
        <f t="shared" si="23"/>
        <v>0</v>
      </c>
      <c r="DY20" s="67">
        <f t="shared" si="23"/>
        <v>0</v>
      </c>
      <c r="DZ20" s="68">
        <f t="shared" si="23"/>
        <v>0</v>
      </c>
    </row>
    <row r="21" spans="1:130" s="69" customFormat="1" ht="31" customHeight="1" x14ac:dyDescent="0.35">
      <c r="A21" s="59">
        <f>Investície!A21</f>
        <v>19</v>
      </c>
      <c r="B21" s="60" t="str">
        <f>Investície!B21</f>
        <v>MHTH, a.s. - závod Žilina</v>
      </c>
      <c r="C21" s="60" t="str">
        <f>Investície!C21</f>
        <v>Ekologizácia teplárne Žilina - vybudovanie multipalivového kotla a ukončenie uhoľnej prevádzky</v>
      </c>
      <c r="D21" s="61">
        <f>INDEX(Data!$M:$M,MATCH('výrobné a prevádzkové n'!A21,Data!$A:$A,0))</f>
        <v>20</v>
      </c>
      <c r="E21" s="61" t="str">
        <f>INDEX(Data!$J:$J,MATCH('výrobné a prevádzkové n'!A21,Data!$A:$A,0))</f>
        <v>2024-2027</v>
      </c>
      <c r="F21" s="62">
        <f>INDEX(Data!$AA:$AA,MATCH('výrobné a prevádzkové n'!A21,Data!$A:$A,0))</f>
        <v>162000</v>
      </c>
      <c r="G21" s="62">
        <f>INDEX(Data!$AC:$AC,MATCH('výrobné a prevádzkové n'!A21,Data!$A:$A,0))</f>
        <v>-5426212</v>
      </c>
      <c r="H21" s="63">
        <f>INDEX(Data!$AD:$AD,MATCH('výrobné a prevádzkové n'!A21,Data!$A:$A,0))</f>
        <v>0</v>
      </c>
      <c r="I21" s="62">
        <f t="shared" si="3"/>
        <v>5264212</v>
      </c>
      <c r="J21" s="62">
        <f t="shared" si="14"/>
        <v>5264212</v>
      </c>
      <c r="K21" s="62">
        <f t="shared" si="14"/>
        <v>5264212</v>
      </c>
      <c r="L21" s="62">
        <f t="shared" si="14"/>
        <v>5264212</v>
      </c>
      <c r="M21" s="62">
        <f t="shared" ref="J21:AL29" si="24">($F21+$G21-$H21)*-1</f>
        <v>5264212</v>
      </c>
      <c r="N21" s="62">
        <f t="shared" si="24"/>
        <v>5264212</v>
      </c>
      <c r="O21" s="62">
        <f t="shared" si="24"/>
        <v>5264212</v>
      </c>
      <c r="P21" s="62">
        <f t="shared" si="24"/>
        <v>5264212</v>
      </c>
      <c r="Q21" s="62">
        <f t="shared" si="24"/>
        <v>5264212</v>
      </c>
      <c r="R21" s="62">
        <f t="shared" si="24"/>
        <v>5264212</v>
      </c>
      <c r="S21" s="62">
        <f t="shared" si="24"/>
        <v>5264212</v>
      </c>
      <c r="T21" s="62">
        <f t="shared" si="24"/>
        <v>5264212</v>
      </c>
      <c r="U21" s="62">
        <f t="shared" si="24"/>
        <v>5264212</v>
      </c>
      <c r="V21" s="62">
        <f t="shared" si="24"/>
        <v>5264212</v>
      </c>
      <c r="W21" s="62">
        <f t="shared" si="24"/>
        <v>5264212</v>
      </c>
      <c r="X21" s="62">
        <f t="shared" si="24"/>
        <v>5264212</v>
      </c>
      <c r="Y21" s="62">
        <f t="shared" si="24"/>
        <v>5264212</v>
      </c>
      <c r="Z21" s="62">
        <f t="shared" si="24"/>
        <v>5264212</v>
      </c>
      <c r="AA21" s="62">
        <f t="shared" si="24"/>
        <v>5264212</v>
      </c>
      <c r="AB21" s="62">
        <f t="shared" si="24"/>
        <v>5264212</v>
      </c>
      <c r="AC21" s="62">
        <f t="shared" si="24"/>
        <v>5264212</v>
      </c>
      <c r="AD21" s="62">
        <f t="shared" si="24"/>
        <v>5264212</v>
      </c>
      <c r="AE21" s="62">
        <f t="shared" si="24"/>
        <v>5264212</v>
      </c>
      <c r="AF21" s="62">
        <f t="shared" si="24"/>
        <v>5264212</v>
      </c>
      <c r="AG21" s="62">
        <f t="shared" si="24"/>
        <v>5264212</v>
      </c>
      <c r="AH21" s="62">
        <f t="shared" si="24"/>
        <v>5264212</v>
      </c>
      <c r="AI21" s="62">
        <f t="shared" si="24"/>
        <v>5264212</v>
      </c>
      <c r="AJ21" s="62">
        <f t="shared" si="24"/>
        <v>5264212</v>
      </c>
      <c r="AK21" s="62">
        <f t="shared" si="24"/>
        <v>5264212</v>
      </c>
      <c r="AL21" s="62">
        <f t="shared" si="24"/>
        <v>5264212</v>
      </c>
      <c r="AM21" s="62">
        <f t="shared" si="4"/>
        <v>5264212</v>
      </c>
      <c r="AN21" s="62">
        <f>SUM($I21:J21)</f>
        <v>10528424</v>
      </c>
      <c r="AO21" s="62">
        <f>SUM($I21:K21)</f>
        <v>15792636</v>
      </c>
      <c r="AP21" s="62">
        <f>SUM($I21:L21)</f>
        <v>21056848</v>
      </c>
      <c r="AQ21" s="62">
        <f>SUM($I21:M21)</f>
        <v>26321060</v>
      </c>
      <c r="AR21" s="62">
        <f>SUM($I21:N21)</f>
        <v>31585272</v>
      </c>
      <c r="AS21" s="62">
        <f>SUM($I21:O21)</f>
        <v>36849484</v>
      </c>
      <c r="AT21" s="62">
        <f>SUM($I21:P21)</f>
        <v>42113696</v>
      </c>
      <c r="AU21" s="62">
        <f>SUM($I21:Q21)</f>
        <v>47377908</v>
      </c>
      <c r="AV21" s="62">
        <f>SUM($I21:R21)</f>
        <v>52642120</v>
      </c>
      <c r="AW21" s="62">
        <f>SUM($I21:S21)</f>
        <v>57906332</v>
      </c>
      <c r="AX21" s="62">
        <f>SUM($I21:T21)</f>
        <v>63170544</v>
      </c>
      <c r="AY21" s="62">
        <f>SUM($I21:U21)</f>
        <v>68434756</v>
      </c>
      <c r="AZ21" s="62">
        <f>SUM($I21:V21)</f>
        <v>73698968</v>
      </c>
      <c r="BA21" s="62">
        <f>SUM($I21:W21)</f>
        <v>78963180</v>
      </c>
      <c r="BB21" s="62">
        <f>SUM($I21:X21)</f>
        <v>84227392</v>
      </c>
      <c r="BC21" s="62">
        <f>SUM($I21:Y21)</f>
        <v>89491604</v>
      </c>
      <c r="BD21" s="62">
        <f>SUM($I21:Z21)</f>
        <v>94755816</v>
      </c>
      <c r="BE21" s="62">
        <f>SUM($I21:AA21)</f>
        <v>100020028</v>
      </c>
      <c r="BF21" s="62">
        <f>SUM($I21:AB21)</f>
        <v>105284240</v>
      </c>
      <c r="BG21" s="62">
        <f>SUM($I21:AC21)</f>
        <v>110548452</v>
      </c>
      <c r="BH21" s="62">
        <f>SUM($I21:AD21)</f>
        <v>115812664</v>
      </c>
      <c r="BI21" s="62">
        <f>SUM($I21:AE21)</f>
        <v>121076876</v>
      </c>
      <c r="BJ21" s="62">
        <f>SUM($I21:AF21)</f>
        <v>126341088</v>
      </c>
      <c r="BK21" s="62">
        <f>SUM($I21:AG21)</f>
        <v>131605300</v>
      </c>
      <c r="BL21" s="62">
        <f>SUM($I21:AH21)</f>
        <v>136869512</v>
      </c>
      <c r="BM21" s="62">
        <f>SUM($I21:AI21)</f>
        <v>142133724</v>
      </c>
      <c r="BN21" s="62">
        <f>SUM($I21:AJ21)</f>
        <v>147397936</v>
      </c>
      <c r="BO21" s="62">
        <f>SUM($I21:AK21)</f>
        <v>152662148</v>
      </c>
      <c r="BP21" s="63">
        <f>SUM($I21:AL21)</f>
        <v>157926360</v>
      </c>
      <c r="BQ21" s="65">
        <f>IF(CW21=0,0,I21/((1+Vychodiská!$C$177)^'výrobné a prevádzkové n'!CW21))</f>
        <v>4326798.5385278594</v>
      </c>
      <c r="BR21" s="62">
        <f>IF(CX21=0,0,J21/((1+Vychodiská!$C$177)^'výrobné a prevádzkové n'!CX21))</f>
        <v>4160383.210122942</v>
      </c>
      <c r="BS21" s="62">
        <f>IF(CY21=0,0,K21/((1+Vychodiská!$C$177)^'výrobné a prevádzkové n'!CY21))</f>
        <v>4000368.4712720597</v>
      </c>
      <c r="BT21" s="62">
        <f>IF(CZ21=0,0,L21/((1+Vychodiská!$C$177)^'výrobné a prevádzkové n'!CZ21))</f>
        <v>3846508.1454539029</v>
      </c>
      <c r="BU21" s="62">
        <f>IF(DA21=0,0,M21/((1+Vychodiská!$C$177)^'výrobné a prevádzkové n'!DA21))</f>
        <v>3698565.5244749063</v>
      </c>
      <c r="BV21" s="62">
        <f>IF(DB21=0,0,N21/((1+Vychodiská!$C$177)^'výrobné a prevádzkové n'!DB21))</f>
        <v>3556313.0043027946</v>
      </c>
      <c r="BW21" s="62">
        <f>IF(DC21=0,0,O21/((1+Vychodiská!$C$177)^'výrobné a prevádzkové n'!DC21))</f>
        <v>3419531.7349065337</v>
      </c>
      <c r="BX21" s="62">
        <f>IF(DD21=0,0,P21/((1+Vychodiská!$C$177)^'výrobné a prevádzkové n'!DD21))</f>
        <v>3288011.2835639738</v>
      </c>
      <c r="BY21" s="62">
        <f>IF(DE21=0,0,Q21/((1+Vychodiská!$C$177)^'výrobné a prevádzkové n'!DE21))</f>
        <v>3161549.3111192058</v>
      </c>
      <c r="BZ21" s="62">
        <f>IF(DF21=0,0,R21/((1+Vychodiská!$C$177)^'výrobné a prevádzkové n'!DF21))</f>
        <v>3039951.260691544</v>
      </c>
      <c r="CA21" s="62">
        <f>IF(DG21=0,0,S21/((1+Vychodiská!$C$177)^'výrobné a prevádzkové n'!DG21))</f>
        <v>2923030.0583572537</v>
      </c>
      <c r="CB21" s="62">
        <f>IF(DH21=0,0,T21/((1+Vychodiská!$C$177)^'výrobné a prevádzkové n'!DH21))</f>
        <v>2810605.8253435129</v>
      </c>
      <c r="CC21" s="62">
        <f>IF(DI21=0,0,U21/((1+Vychodiská!$C$177)^'výrobné a prevádzkové n'!DI21))</f>
        <v>2702505.601291839</v>
      </c>
      <c r="CD21" s="62">
        <f>IF(DJ21=0,0,V21/((1+Vychodiská!$C$177)^'výrobné a prevádzkové n'!DJ21))</f>
        <v>2598563.0781652294</v>
      </c>
      <c r="CE21" s="62">
        <f>IF(DK21=0,0,W21/((1+Vychodiská!$C$177)^'výrobné a prevádzkové n'!DK21))</f>
        <v>2498618.344389644</v>
      </c>
      <c r="CF21" s="62">
        <f>IF(DL21=0,0,X21/((1+Vychodiská!$C$177)^'výrobné a prevádzkové n'!DL21))</f>
        <v>2402517.6388361962</v>
      </c>
      <c r="CG21" s="62">
        <f>IF(DM21=0,0,Y21/((1+Vychodiská!$C$177)^'výrobné a prevádzkové n'!DM21))</f>
        <v>2310113.1142655727</v>
      </c>
      <c r="CH21" s="62">
        <f>IF(DN21=0,0,Z21/((1+Vychodiská!$C$177)^'výrobné a prevádzkové n'!DN21))</f>
        <v>2221262.609870743</v>
      </c>
      <c r="CI21" s="62">
        <f>IF(DO21=0,0,AA21/((1+Vychodiská!$C$177)^'výrobné a prevádzkové n'!DO21))</f>
        <v>2135829.4325680225</v>
      </c>
      <c r="CJ21" s="62">
        <f>IF(DP21=0,0,AB21/((1+Vychodiská!$C$177)^'výrobné a prevádzkové n'!DP21))</f>
        <v>2053682.1467000213</v>
      </c>
      <c r="CK21" s="62">
        <f>IF(DQ21=0,0,AC21/((1+Vychodiská!$C$177)^'výrobné a prevádzkové n'!DQ21))</f>
        <v>0</v>
      </c>
      <c r="CL21" s="62">
        <f>IF(DR21=0,0,AD21/((1+Vychodiská!$C$177)^'výrobné a prevádzkové n'!DR21))</f>
        <v>0</v>
      </c>
      <c r="CM21" s="62">
        <f>IF(DS21=0,0,AE21/((1+Vychodiská!$C$177)^'výrobné a prevádzkové n'!DS21))</f>
        <v>0</v>
      </c>
      <c r="CN21" s="62">
        <f>IF(DT21=0,0,AF21/((1+Vychodiská!$C$177)^'výrobné a prevádzkové n'!DT21))</f>
        <v>0</v>
      </c>
      <c r="CO21" s="62">
        <f>IF(DU21=0,0,AG21/((1+Vychodiská!$C$177)^'výrobné a prevádzkové n'!DU21))</f>
        <v>0</v>
      </c>
      <c r="CP21" s="62">
        <f>IF(DV21=0,0,AH21/((1+Vychodiská!$C$177)^'výrobné a prevádzkové n'!DV21))</f>
        <v>0</v>
      </c>
      <c r="CQ21" s="62">
        <f>IF(DW21=0,0,AI21/((1+Vychodiská!$C$177)^'výrobné a prevádzkové n'!DW21))</f>
        <v>0</v>
      </c>
      <c r="CR21" s="62">
        <f>IF(DX21=0,0,AJ21/((1+Vychodiská!$C$177)^'výrobné a prevádzkové n'!DX21))</f>
        <v>0</v>
      </c>
      <c r="CS21" s="62">
        <f>IF(DY21=0,0,AK21/((1+Vychodiská!$C$177)^'výrobné a prevádzkové n'!DY21))</f>
        <v>0</v>
      </c>
      <c r="CT21" s="63">
        <f>IF(DZ21=0,0,AL21/((1+Vychodiská!$C$177)^'výrobné a prevádzkové n'!DZ21))</f>
        <v>0</v>
      </c>
      <c r="CU21" s="66">
        <f t="shared" si="6"/>
        <v>61154708.33422377</v>
      </c>
      <c r="CV21" s="62"/>
      <c r="CW21" s="67">
        <f t="shared" si="1"/>
        <v>5</v>
      </c>
      <c r="CX21" s="67">
        <f t="shared" ref="CX21:DZ21" si="25">IF(CW21=0,0,IF(CX$2&gt;$D21,0,CW21+1))</f>
        <v>6</v>
      </c>
      <c r="CY21" s="67">
        <f t="shared" si="25"/>
        <v>7</v>
      </c>
      <c r="CZ21" s="67">
        <f t="shared" si="25"/>
        <v>8</v>
      </c>
      <c r="DA21" s="67">
        <f t="shared" si="25"/>
        <v>9</v>
      </c>
      <c r="DB21" s="67">
        <f t="shared" si="25"/>
        <v>10</v>
      </c>
      <c r="DC21" s="67">
        <f t="shared" si="25"/>
        <v>11</v>
      </c>
      <c r="DD21" s="67">
        <f t="shared" si="25"/>
        <v>12</v>
      </c>
      <c r="DE21" s="67">
        <f t="shared" si="25"/>
        <v>13</v>
      </c>
      <c r="DF21" s="67">
        <f t="shared" si="25"/>
        <v>14</v>
      </c>
      <c r="DG21" s="67">
        <f t="shared" si="25"/>
        <v>15</v>
      </c>
      <c r="DH21" s="67">
        <f t="shared" si="25"/>
        <v>16</v>
      </c>
      <c r="DI21" s="67">
        <f t="shared" si="25"/>
        <v>17</v>
      </c>
      <c r="DJ21" s="67">
        <f t="shared" si="25"/>
        <v>18</v>
      </c>
      <c r="DK21" s="67">
        <f t="shared" si="25"/>
        <v>19</v>
      </c>
      <c r="DL21" s="67">
        <f t="shared" si="25"/>
        <v>20</v>
      </c>
      <c r="DM21" s="67">
        <f t="shared" si="25"/>
        <v>21</v>
      </c>
      <c r="DN21" s="67">
        <f t="shared" si="25"/>
        <v>22</v>
      </c>
      <c r="DO21" s="67">
        <f t="shared" si="25"/>
        <v>23</v>
      </c>
      <c r="DP21" s="67">
        <f t="shared" si="25"/>
        <v>24</v>
      </c>
      <c r="DQ21" s="67">
        <f t="shared" si="25"/>
        <v>0</v>
      </c>
      <c r="DR21" s="67">
        <f t="shared" si="25"/>
        <v>0</v>
      </c>
      <c r="DS21" s="67">
        <f t="shared" si="25"/>
        <v>0</v>
      </c>
      <c r="DT21" s="67">
        <f t="shared" si="25"/>
        <v>0</v>
      </c>
      <c r="DU21" s="67">
        <f t="shared" si="25"/>
        <v>0</v>
      </c>
      <c r="DV21" s="67">
        <f t="shared" si="25"/>
        <v>0</v>
      </c>
      <c r="DW21" s="67">
        <f t="shared" si="25"/>
        <v>0</v>
      </c>
      <c r="DX21" s="67">
        <f t="shared" si="25"/>
        <v>0</v>
      </c>
      <c r="DY21" s="67">
        <f t="shared" si="25"/>
        <v>0</v>
      </c>
      <c r="DZ21" s="68">
        <f t="shared" si="25"/>
        <v>0</v>
      </c>
    </row>
    <row r="22" spans="1:130" s="69" customFormat="1" ht="31" customHeight="1" x14ac:dyDescent="0.35">
      <c r="A22" s="59">
        <f>Investície!A22</f>
        <v>20</v>
      </c>
      <c r="B22" s="60" t="str">
        <f>Investície!B22</f>
        <v>MHTH, a.s. - závod Žilina</v>
      </c>
      <c r="C22" s="60" t="str">
        <f>Investície!C22</f>
        <v xml:space="preserve">Vytesnenie pary II. etapa - Stavebné úpravy existujúcich rozvodov tepla a zmena média z parného na horúcovodné II. etapa – Vetva V2 (AUPARK – ŽT) </v>
      </c>
      <c r="D22" s="61">
        <f>INDEX(Data!$M:$M,MATCH('výrobné a prevádzkové n'!A22,Data!$A:$A,0))</f>
        <v>30</v>
      </c>
      <c r="E22" s="61" t="str">
        <f>INDEX(Data!$J:$J,MATCH('výrobné a prevádzkové n'!A22,Data!$A:$A,0))</f>
        <v>2024-2026</v>
      </c>
      <c r="F22" s="62">
        <f>INDEX(Data!$AA:$AA,MATCH('výrobné a prevádzkové n'!A22,Data!$A:$A,0))</f>
        <v>-40000</v>
      </c>
      <c r="G22" s="62">
        <f>INDEX(Data!$AC:$AC,MATCH('výrobné a prevádzkové n'!A22,Data!$A:$A,0))</f>
        <v>-1327137</v>
      </c>
      <c r="H22" s="63">
        <f>INDEX(Data!$AD:$AD,MATCH('výrobné a prevádzkové n'!A22,Data!$A:$A,0))</f>
        <v>0</v>
      </c>
      <c r="I22" s="62">
        <f t="shared" si="3"/>
        <v>1367137</v>
      </c>
      <c r="J22" s="62">
        <f t="shared" si="24"/>
        <v>1367137</v>
      </c>
      <c r="K22" s="62">
        <f t="shared" si="24"/>
        <v>1367137</v>
      </c>
      <c r="L22" s="62">
        <f t="shared" si="24"/>
        <v>1367137</v>
      </c>
      <c r="M22" s="62">
        <f t="shared" si="24"/>
        <v>1367137</v>
      </c>
      <c r="N22" s="62">
        <f t="shared" si="24"/>
        <v>1367137</v>
      </c>
      <c r="O22" s="62">
        <f t="shared" si="24"/>
        <v>1367137</v>
      </c>
      <c r="P22" s="62">
        <f t="shared" si="24"/>
        <v>1367137</v>
      </c>
      <c r="Q22" s="62">
        <f t="shared" si="24"/>
        <v>1367137</v>
      </c>
      <c r="R22" s="62">
        <f t="shared" si="24"/>
        <v>1367137</v>
      </c>
      <c r="S22" s="62">
        <f t="shared" si="24"/>
        <v>1367137</v>
      </c>
      <c r="T22" s="62">
        <f t="shared" si="24"/>
        <v>1367137</v>
      </c>
      <c r="U22" s="62">
        <f t="shared" si="24"/>
        <v>1367137</v>
      </c>
      <c r="V22" s="62">
        <f t="shared" si="24"/>
        <v>1367137</v>
      </c>
      <c r="W22" s="62">
        <f t="shared" si="24"/>
        <v>1367137</v>
      </c>
      <c r="X22" s="62">
        <f t="shared" si="24"/>
        <v>1367137</v>
      </c>
      <c r="Y22" s="62">
        <f t="shared" si="24"/>
        <v>1367137</v>
      </c>
      <c r="Z22" s="62">
        <f t="shared" si="24"/>
        <v>1367137</v>
      </c>
      <c r="AA22" s="62">
        <f t="shared" si="24"/>
        <v>1367137</v>
      </c>
      <c r="AB22" s="62">
        <f t="shared" si="24"/>
        <v>1367137</v>
      </c>
      <c r="AC22" s="62">
        <f t="shared" si="24"/>
        <v>1367137</v>
      </c>
      <c r="AD22" s="62">
        <f t="shared" si="24"/>
        <v>1367137</v>
      </c>
      <c r="AE22" s="62">
        <f t="shared" si="24"/>
        <v>1367137</v>
      </c>
      <c r="AF22" s="62">
        <f t="shared" si="24"/>
        <v>1367137</v>
      </c>
      <c r="AG22" s="62">
        <f t="shared" si="24"/>
        <v>1367137</v>
      </c>
      <c r="AH22" s="62">
        <f t="shared" si="24"/>
        <v>1367137</v>
      </c>
      <c r="AI22" s="62">
        <f t="shared" si="24"/>
        <v>1367137</v>
      </c>
      <c r="AJ22" s="62">
        <f t="shared" si="24"/>
        <v>1367137</v>
      </c>
      <c r="AK22" s="62">
        <f t="shared" si="24"/>
        <v>1367137</v>
      </c>
      <c r="AL22" s="62">
        <f t="shared" si="24"/>
        <v>1367137</v>
      </c>
      <c r="AM22" s="62">
        <f t="shared" si="4"/>
        <v>1367137</v>
      </c>
      <c r="AN22" s="62">
        <f>SUM($I22:J22)</f>
        <v>2734274</v>
      </c>
      <c r="AO22" s="62">
        <f>SUM($I22:K22)</f>
        <v>4101411</v>
      </c>
      <c r="AP22" s="62">
        <f>SUM($I22:L22)</f>
        <v>5468548</v>
      </c>
      <c r="AQ22" s="62">
        <f>SUM($I22:M22)</f>
        <v>6835685</v>
      </c>
      <c r="AR22" s="62">
        <f>SUM($I22:N22)</f>
        <v>8202822</v>
      </c>
      <c r="AS22" s="62">
        <f>SUM($I22:O22)</f>
        <v>9569959</v>
      </c>
      <c r="AT22" s="62">
        <f>SUM($I22:P22)</f>
        <v>10937096</v>
      </c>
      <c r="AU22" s="62">
        <f>SUM($I22:Q22)</f>
        <v>12304233</v>
      </c>
      <c r="AV22" s="62">
        <f>SUM($I22:R22)</f>
        <v>13671370</v>
      </c>
      <c r="AW22" s="62">
        <f>SUM($I22:S22)</f>
        <v>15038507</v>
      </c>
      <c r="AX22" s="62">
        <f>SUM($I22:T22)</f>
        <v>16405644</v>
      </c>
      <c r="AY22" s="62">
        <f>SUM($I22:U22)</f>
        <v>17772781</v>
      </c>
      <c r="AZ22" s="62">
        <f>SUM($I22:V22)</f>
        <v>19139918</v>
      </c>
      <c r="BA22" s="62">
        <f>SUM($I22:W22)</f>
        <v>20507055</v>
      </c>
      <c r="BB22" s="62">
        <f>SUM($I22:X22)</f>
        <v>21874192</v>
      </c>
      <c r="BC22" s="62">
        <f>SUM($I22:Y22)</f>
        <v>23241329</v>
      </c>
      <c r="BD22" s="62">
        <f>SUM($I22:Z22)</f>
        <v>24608466</v>
      </c>
      <c r="BE22" s="62">
        <f>SUM($I22:AA22)</f>
        <v>25975603</v>
      </c>
      <c r="BF22" s="62">
        <f>SUM($I22:AB22)</f>
        <v>27342740</v>
      </c>
      <c r="BG22" s="62">
        <f>SUM($I22:AC22)</f>
        <v>28709877</v>
      </c>
      <c r="BH22" s="62">
        <f>SUM($I22:AD22)</f>
        <v>30077014</v>
      </c>
      <c r="BI22" s="62">
        <f>SUM($I22:AE22)</f>
        <v>31444151</v>
      </c>
      <c r="BJ22" s="62">
        <f>SUM($I22:AF22)</f>
        <v>32811288</v>
      </c>
      <c r="BK22" s="62">
        <f>SUM($I22:AG22)</f>
        <v>34178425</v>
      </c>
      <c r="BL22" s="62">
        <f>SUM($I22:AH22)</f>
        <v>35545562</v>
      </c>
      <c r="BM22" s="62">
        <f>SUM($I22:AI22)</f>
        <v>36912699</v>
      </c>
      <c r="BN22" s="62">
        <f>SUM($I22:AJ22)</f>
        <v>38279836</v>
      </c>
      <c r="BO22" s="62">
        <f>SUM($I22:AK22)</f>
        <v>39646973</v>
      </c>
      <c r="BP22" s="63">
        <f>SUM($I22:AL22)</f>
        <v>41014110</v>
      </c>
      <c r="BQ22" s="65">
        <f>IF(CW22=0,0,I22/((1+Vychodiská!$C$177)^'výrobné a prevádzkové n'!CW22))</f>
        <v>1168634.437311806</v>
      </c>
      <c r="BR22" s="62">
        <f>IF(CX22=0,0,J22/((1+Vychodiská!$C$177)^'výrobné a prevádzkové n'!CX22))</f>
        <v>1123686.9589536595</v>
      </c>
      <c r="BS22" s="62">
        <f>IF(CY22=0,0,K22/((1+Vychodiská!$C$177)^'výrobné a prevádzkové n'!CY22))</f>
        <v>1080468.2297631341</v>
      </c>
      <c r="BT22" s="62">
        <f>IF(CZ22=0,0,L22/((1+Vychodiská!$C$177)^'výrobné a prevádzkové n'!CZ22))</f>
        <v>1038911.7593876291</v>
      </c>
      <c r="BU22" s="62">
        <f>IF(DA22=0,0,M22/((1+Vychodiská!$C$177)^'výrobné a prevádzkové n'!DA22))</f>
        <v>998953.61479579704</v>
      </c>
      <c r="BV22" s="62">
        <f>IF(DB22=0,0,N22/((1+Vychodiská!$C$177)^'výrobné a prevádzkové n'!DB22))</f>
        <v>960532.32191903563</v>
      </c>
      <c r="BW22" s="62">
        <f>IF(DC22=0,0,O22/((1+Vychodiská!$C$177)^'výrobné a prevádzkové n'!DC22))</f>
        <v>923588.77107599576</v>
      </c>
      <c r="BX22" s="62">
        <f>IF(DD22=0,0,P22/((1+Vychodiská!$C$177)^'výrobné a prevádzkové n'!DD22))</f>
        <v>888066.12603461137</v>
      </c>
      <c r="BY22" s="62">
        <f>IF(DE22=0,0,Q22/((1+Vychodiská!$C$177)^'výrobné a prevádzkové n'!DE22))</f>
        <v>853909.73657174152</v>
      </c>
      <c r="BZ22" s="62">
        <f>IF(DF22=0,0,R22/((1+Vychodiská!$C$177)^'výrobné a prevádzkové n'!DF22))</f>
        <v>821067.05439590523</v>
      </c>
      <c r="CA22" s="62">
        <f>IF(DG22=0,0,S22/((1+Vychodiská!$C$177)^'výrobné a prevádzkové n'!DG22))</f>
        <v>789487.55230375507</v>
      </c>
      <c r="CB22" s="62">
        <f>IF(DH22=0,0,T22/((1+Vychodiská!$C$177)^'výrobné a prevádzkové n'!DH22))</f>
        <v>759122.64644591836</v>
      </c>
      <c r="CC22" s="62">
        <f>IF(DI22=0,0,U22/((1+Vychodiská!$C$177)^'výrobné a prevádzkové n'!DI22))</f>
        <v>729925.62158261368</v>
      </c>
      <c r="CD22" s="62">
        <f>IF(DJ22=0,0,V22/((1+Vychodiská!$C$177)^'výrobné a prevádzkové n'!DJ22))</f>
        <v>701851.55921405158</v>
      </c>
      <c r="CE22" s="62">
        <f>IF(DK22=0,0,W22/((1+Vychodiská!$C$177)^'výrobné a prevádzkové n'!DK22))</f>
        <v>674857.26847504952</v>
      </c>
      <c r="CF22" s="62">
        <f>IF(DL22=0,0,X22/((1+Vychodiská!$C$177)^'výrobné a prevádzkové n'!DL22))</f>
        <v>648901.21968754765</v>
      </c>
      <c r="CG22" s="62">
        <f>IF(DM22=0,0,Y22/((1+Vychodiská!$C$177)^'výrobné a prevádzkové n'!DM22))</f>
        <v>623943.48046879587</v>
      </c>
      <c r="CH22" s="62">
        <f>IF(DN22=0,0,Z22/((1+Vychodiská!$C$177)^'výrobné a prevádzkové n'!DN22))</f>
        <v>599945.65429691889</v>
      </c>
      <c r="CI22" s="62">
        <f>IF(DO22=0,0,AA22/((1+Vychodiská!$C$177)^'výrobné a prevádzkové n'!DO22))</f>
        <v>576870.82143934513</v>
      </c>
      <c r="CJ22" s="62">
        <f>IF(DP22=0,0,AB22/((1+Vychodiská!$C$177)^'výrobné a prevádzkové n'!DP22))</f>
        <v>554683.48215321649</v>
      </c>
      <c r="CK22" s="62">
        <f>IF(DQ22=0,0,AC22/((1+Vychodiská!$C$177)^'výrobné a prevádzkové n'!DQ22))</f>
        <v>533349.50207040051</v>
      </c>
      <c r="CL22" s="62">
        <f>IF(DR22=0,0,AD22/((1+Vychodiská!$C$177)^'výrobné a prevádzkové n'!DR22))</f>
        <v>512836.05968307727</v>
      </c>
      <c r="CM22" s="62">
        <f>IF(DS22=0,0,AE22/((1+Vychodiská!$C$177)^'výrobné a prevádzkové n'!DS22))</f>
        <v>493111.59584911284</v>
      </c>
      <c r="CN22" s="62">
        <f>IF(DT22=0,0,AF22/((1+Vychodiská!$C$177)^'výrobné a prevádzkové n'!DT22))</f>
        <v>474145.76523953152</v>
      </c>
      <c r="CO22" s="62">
        <f>IF(DU22=0,0,AG22/((1+Vychodiská!$C$177)^'výrobné a prevádzkové n'!DU22))</f>
        <v>455909.38965339563</v>
      </c>
      <c r="CP22" s="62">
        <f>IF(DV22=0,0,AH22/((1+Vychodiská!$C$177)^'výrobné a prevádzkové n'!DV22))</f>
        <v>438374.41312826501</v>
      </c>
      <c r="CQ22" s="62">
        <f>IF(DW22=0,0,AI22/((1+Vychodiská!$C$177)^'výrobné a prevádzkové n'!DW22))</f>
        <v>421513.85877717793</v>
      </c>
      <c r="CR22" s="62">
        <f>IF(DX22=0,0,AJ22/((1+Vychodiská!$C$177)^'výrobné a prevádzkové n'!DX22))</f>
        <v>405301.787285748</v>
      </c>
      <c r="CS22" s="62">
        <f>IF(DY22=0,0,AK22/((1+Vychodiská!$C$177)^'výrobné a prevádzkové n'!DY22))</f>
        <v>389713.25700552686</v>
      </c>
      <c r="CT22" s="63">
        <f>IF(DZ22=0,0,AL22/((1+Vychodiská!$C$177)^'výrobné a prevádzkové n'!DZ22))</f>
        <v>374724.28558223741</v>
      </c>
      <c r="CU22" s="66">
        <f t="shared" si="6"/>
        <v>21016388.230551004</v>
      </c>
      <c r="CV22" s="62"/>
      <c r="CW22" s="67">
        <f t="shared" si="1"/>
        <v>4</v>
      </c>
      <c r="CX22" s="67">
        <f t="shared" ref="CX22:DZ22" si="26">IF(CW22=0,0,IF(CX$2&gt;$D22,0,CW22+1))</f>
        <v>5</v>
      </c>
      <c r="CY22" s="67">
        <f t="shared" si="26"/>
        <v>6</v>
      </c>
      <c r="CZ22" s="67">
        <f t="shared" si="26"/>
        <v>7</v>
      </c>
      <c r="DA22" s="67">
        <f t="shared" si="26"/>
        <v>8</v>
      </c>
      <c r="DB22" s="67">
        <f t="shared" si="26"/>
        <v>9</v>
      </c>
      <c r="DC22" s="67">
        <f t="shared" si="26"/>
        <v>10</v>
      </c>
      <c r="DD22" s="67">
        <f t="shared" si="26"/>
        <v>11</v>
      </c>
      <c r="DE22" s="67">
        <f t="shared" si="26"/>
        <v>12</v>
      </c>
      <c r="DF22" s="67">
        <f t="shared" si="26"/>
        <v>13</v>
      </c>
      <c r="DG22" s="67">
        <f t="shared" si="26"/>
        <v>14</v>
      </c>
      <c r="DH22" s="67">
        <f t="shared" si="26"/>
        <v>15</v>
      </c>
      <c r="DI22" s="67">
        <f t="shared" si="26"/>
        <v>16</v>
      </c>
      <c r="DJ22" s="67">
        <f t="shared" si="26"/>
        <v>17</v>
      </c>
      <c r="DK22" s="67">
        <f t="shared" si="26"/>
        <v>18</v>
      </c>
      <c r="DL22" s="67">
        <f t="shared" si="26"/>
        <v>19</v>
      </c>
      <c r="DM22" s="67">
        <f t="shared" si="26"/>
        <v>20</v>
      </c>
      <c r="DN22" s="67">
        <f t="shared" si="26"/>
        <v>21</v>
      </c>
      <c r="DO22" s="67">
        <f t="shared" si="26"/>
        <v>22</v>
      </c>
      <c r="DP22" s="67">
        <f t="shared" si="26"/>
        <v>23</v>
      </c>
      <c r="DQ22" s="67">
        <f t="shared" si="26"/>
        <v>24</v>
      </c>
      <c r="DR22" s="67">
        <f t="shared" si="26"/>
        <v>25</v>
      </c>
      <c r="DS22" s="67">
        <f t="shared" si="26"/>
        <v>26</v>
      </c>
      <c r="DT22" s="67">
        <f t="shared" si="26"/>
        <v>27</v>
      </c>
      <c r="DU22" s="67">
        <f t="shared" si="26"/>
        <v>28</v>
      </c>
      <c r="DV22" s="67">
        <f t="shared" si="26"/>
        <v>29</v>
      </c>
      <c r="DW22" s="67">
        <f t="shared" si="26"/>
        <v>30</v>
      </c>
      <c r="DX22" s="67">
        <f t="shared" si="26"/>
        <v>31</v>
      </c>
      <c r="DY22" s="67">
        <f t="shared" si="26"/>
        <v>32</v>
      </c>
      <c r="DZ22" s="68">
        <f t="shared" si="26"/>
        <v>33</v>
      </c>
    </row>
    <row r="23" spans="1:130" s="69" customFormat="1" ht="31" customHeight="1" x14ac:dyDescent="0.35">
      <c r="A23" s="59">
        <f>Investície!A23</f>
        <v>21</v>
      </c>
      <c r="B23" s="60" t="str">
        <f>Investície!B23</f>
        <v>MHTH, a.s. - závod Žilina</v>
      </c>
      <c r="C23" s="60" t="str">
        <f>Investície!C23</f>
        <v xml:space="preserve">Stavebné úpravy existujúcich rozvodov tepla a zmena média z parného na horúcovodne - druhá časť, pokračovanie V2 Mesto smer SLOVENA </v>
      </c>
      <c r="D23" s="61">
        <f>INDEX(Data!$M:$M,MATCH('výrobné a prevádzkové n'!A23,Data!$A:$A,0))</f>
        <v>30</v>
      </c>
      <c r="E23" s="61">
        <f>INDEX(Data!$J:$J,MATCH('výrobné a prevádzkové n'!A23,Data!$A:$A,0))</f>
        <v>2026</v>
      </c>
      <c r="F23" s="62">
        <f>INDEX(Data!$AA:$AA,MATCH('výrobné a prevádzkové n'!A23,Data!$A:$A,0))</f>
        <v>-5000</v>
      </c>
      <c r="G23" s="62">
        <f>INDEX(Data!$AC:$AC,MATCH('výrobné a prevádzkové n'!A23,Data!$A:$A,0))</f>
        <v>-248307</v>
      </c>
      <c r="H23" s="63">
        <f>INDEX(Data!$AD:$AD,MATCH('výrobné a prevádzkové n'!A23,Data!$A:$A,0))</f>
        <v>0</v>
      </c>
      <c r="I23" s="62">
        <f t="shared" si="3"/>
        <v>253307</v>
      </c>
      <c r="J23" s="62">
        <f t="shared" si="24"/>
        <v>253307</v>
      </c>
      <c r="K23" s="62">
        <f t="shared" si="24"/>
        <v>253307</v>
      </c>
      <c r="L23" s="62">
        <f t="shared" si="24"/>
        <v>253307</v>
      </c>
      <c r="M23" s="62">
        <f t="shared" si="24"/>
        <v>253307</v>
      </c>
      <c r="N23" s="62">
        <f t="shared" si="24"/>
        <v>253307</v>
      </c>
      <c r="O23" s="62">
        <f t="shared" si="24"/>
        <v>253307</v>
      </c>
      <c r="P23" s="62">
        <f t="shared" si="24"/>
        <v>253307</v>
      </c>
      <c r="Q23" s="62">
        <f t="shared" si="24"/>
        <v>253307</v>
      </c>
      <c r="R23" s="62">
        <f t="shared" si="24"/>
        <v>253307</v>
      </c>
      <c r="S23" s="62">
        <f t="shared" si="24"/>
        <v>253307</v>
      </c>
      <c r="T23" s="62">
        <f t="shared" si="24"/>
        <v>253307</v>
      </c>
      <c r="U23" s="62">
        <f t="shared" si="24"/>
        <v>253307</v>
      </c>
      <c r="V23" s="62">
        <f t="shared" si="24"/>
        <v>253307</v>
      </c>
      <c r="W23" s="62">
        <f t="shared" si="24"/>
        <v>253307</v>
      </c>
      <c r="X23" s="62">
        <f t="shared" si="24"/>
        <v>253307</v>
      </c>
      <c r="Y23" s="62">
        <f t="shared" si="24"/>
        <v>253307</v>
      </c>
      <c r="Z23" s="62">
        <f t="shared" si="24"/>
        <v>253307</v>
      </c>
      <c r="AA23" s="62">
        <f t="shared" si="24"/>
        <v>253307</v>
      </c>
      <c r="AB23" s="62">
        <f t="shared" si="24"/>
        <v>253307</v>
      </c>
      <c r="AC23" s="62">
        <f t="shared" si="24"/>
        <v>253307</v>
      </c>
      <c r="AD23" s="62">
        <f t="shared" si="24"/>
        <v>253307</v>
      </c>
      <c r="AE23" s="62">
        <f t="shared" si="24"/>
        <v>253307</v>
      </c>
      <c r="AF23" s="62">
        <f t="shared" si="24"/>
        <v>253307</v>
      </c>
      <c r="AG23" s="62">
        <f t="shared" si="24"/>
        <v>253307</v>
      </c>
      <c r="AH23" s="62">
        <f t="shared" si="24"/>
        <v>253307</v>
      </c>
      <c r="AI23" s="62">
        <f t="shared" si="24"/>
        <v>253307</v>
      </c>
      <c r="AJ23" s="62">
        <f t="shared" si="24"/>
        <v>253307</v>
      </c>
      <c r="AK23" s="62">
        <f t="shared" si="24"/>
        <v>253307</v>
      </c>
      <c r="AL23" s="62">
        <f t="shared" si="24"/>
        <v>253307</v>
      </c>
      <c r="AM23" s="62">
        <f t="shared" si="4"/>
        <v>253307</v>
      </c>
      <c r="AN23" s="62">
        <f>SUM($I23:J23)</f>
        <v>506614</v>
      </c>
      <c r="AO23" s="62">
        <f>SUM($I23:K23)</f>
        <v>759921</v>
      </c>
      <c r="AP23" s="62">
        <f>SUM($I23:L23)</f>
        <v>1013228</v>
      </c>
      <c r="AQ23" s="62">
        <f>SUM($I23:M23)</f>
        <v>1266535</v>
      </c>
      <c r="AR23" s="62">
        <f>SUM($I23:N23)</f>
        <v>1519842</v>
      </c>
      <c r="AS23" s="62">
        <f>SUM($I23:O23)</f>
        <v>1773149</v>
      </c>
      <c r="AT23" s="62">
        <f>SUM($I23:P23)</f>
        <v>2026456</v>
      </c>
      <c r="AU23" s="62">
        <f>SUM($I23:Q23)</f>
        <v>2279763</v>
      </c>
      <c r="AV23" s="62">
        <f>SUM($I23:R23)</f>
        <v>2533070</v>
      </c>
      <c r="AW23" s="62">
        <f>SUM($I23:S23)</f>
        <v>2786377</v>
      </c>
      <c r="AX23" s="62">
        <f>SUM($I23:T23)</f>
        <v>3039684</v>
      </c>
      <c r="AY23" s="62">
        <f>SUM($I23:U23)</f>
        <v>3292991</v>
      </c>
      <c r="AZ23" s="62">
        <f>SUM($I23:V23)</f>
        <v>3546298</v>
      </c>
      <c r="BA23" s="62">
        <f>SUM($I23:W23)</f>
        <v>3799605</v>
      </c>
      <c r="BB23" s="62">
        <f>SUM($I23:X23)</f>
        <v>4052912</v>
      </c>
      <c r="BC23" s="62">
        <f>SUM($I23:Y23)</f>
        <v>4306219</v>
      </c>
      <c r="BD23" s="62">
        <f>SUM($I23:Z23)</f>
        <v>4559526</v>
      </c>
      <c r="BE23" s="62">
        <f>SUM($I23:AA23)</f>
        <v>4812833</v>
      </c>
      <c r="BF23" s="62">
        <f>SUM($I23:AB23)</f>
        <v>5066140</v>
      </c>
      <c r="BG23" s="62">
        <f>SUM($I23:AC23)</f>
        <v>5319447</v>
      </c>
      <c r="BH23" s="62">
        <f>SUM($I23:AD23)</f>
        <v>5572754</v>
      </c>
      <c r="BI23" s="62">
        <f>SUM($I23:AE23)</f>
        <v>5826061</v>
      </c>
      <c r="BJ23" s="62">
        <f>SUM($I23:AF23)</f>
        <v>6079368</v>
      </c>
      <c r="BK23" s="62">
        <f>SUM($I23:AG23)</f>
        <v>6332675</v>
      </c>
      <c r="BL23" s="62">
        <f>SUM($I23:AH23)</f>
        <v>6585982</v>
      </c>
      <c r="BM23" s="62">
        <f>SUM($I23:AI23)</f>
        <v>6839289</v>
      </c>
      <c r="BN23" s="62">
        <f>SUM($I23:AJ23)</f>
        <v>7092596</v>
      </c>
      <c r="BO23" s="62">
        <f>SUM($I23:AK23)</f>
        <v>7345903</v>
      </c>
      <c r="BP23" s="63">
        <f>SUM($I23:AL23)</f>
        <v>7599210</v>
      </c>
      <c r="BQ23" s="65">
        <f>IF(CW23=0,0,I23/((1+Vychodiská!$C$177)^'výrobné a prevádzkové n'!CW23))</f>
        <v>234196.56065088755</v>
      </c>
      <c r="BR23" s="62">
        <f>IF(CX23=0,0,J23/((1+Vychodiská!$C$177)^'výrobné a prevádzkové n'!CX23))</f>
        <v>225189.00062585343</v>
      </c>
      <c r="BS23" s="62">
        <f>IF(CY23=0,0,K23/((1+Vychodiská!$C$177)^'výrobné a prevádzkové n'!CY23))</f>
        <v>216527.88521716674</v>
      </c>
      <c r="BT23" s="62">
        <f>IF(CZ23=0,0,L23/((1+Vychodiská!$C$177)^'výrobné a prevádzkové n'!CZ23))</f>
        <v>208199.88963189107</v>
      </c>
      <c r="BU23" s="62">
        <f>IF(DA23=0,0,M23/((1+Vychodiská!$C$177)^'výrobné a prevádzkové n'!DA23))</f>
        <v>200192.20156912602</v>
      </c>
      <c r="BV23" s="62">
        <f>IF(DB23=0,0,N23/((1+Vychodiská!$C$177)^'výrobné a prevádzkové n'!DB23))</f>
        <v>192492.50150877505</v>
      </c>
      <c r="BW23" s="62">
        <f>IF(DC23=0,0,O23/((1+Vychodiská!$C$177)^'výrobné a prevádzkové n'!DC23))</f>
        <v>185088.9437584375</v>
      </c>
      <c r="BX23" s="62">
        <f>IF(DD23=0,0,P23/((1+Vychodiská!$C$177)^'výrobné a prevádzkové n'!DD23))</f>
        <v>177970.13822926683</v>
      </c>
      <c r="BY23" s="62">
        <f>IF(DE23=0,0,Q23/((1+Vychodiská!$C$177)^'výrobné a prevádzkové n'!DE23))</f>
        <v>171125.13291275656</v>
      </c>
      <c r="BZ23" s="62">
        <f>IF(DF23=0,0,R23/((1+Vychodiská!$C$177)^'výrobné a prevádzkové n'!DF23))</f>
        <v>164543.39703149669</v>
      </c>
      <c r="CA23" s="62">
        <f>IF(DG23=0,0,S23/((1+Vychodiská!$C$177)^'výrobné a prevádzkové n'!DG23))</f>
        <v>158214.80483797757</v>
      </c>
      <c r="CB23" s="62">
        <f>IF(DH23=0,0,T23/((1+Vychodiská!$C$177)^'výrobné a prevádzkové n'!DH23))</f>
        <v>152129.62003651689</v>
      </c>
      <c r="CC23" s="62">
        <f>IF(DI23=0,0,U23/((1+Vychodiská!$C$177)^'výrobné a prevádzkové n'!DI23))</f>
        <v>146278.48080434315</v>
      </c>
      <c r="CD23" s="62">
        <f>IF(DJ23=0,0,V23/((1+Vychodiská!$C$177)^'výrobné a prevádzkové n'!DJ23))</f>
        <v>140652.3853887915</v>
      </c>
      <c r="CE23" s="62">
        <f>IF(DK23=0,0,W23/((1+Vychodiská!$C$177)^'výrobné a prevádzkové n'!DK23))</f>
        <v>135242.67825845335</v>
      </c>
      <c r="CF23" s="62">
        <f>IF(DL23=0,0,X23/((1+Vychodiská!$C$177)^'výrobné a prevádzkové n'!DL23))</f>
        <v>130041.03678697436</v>
      </c>
      <c r="CG23" s="62">
        <f>IF(DM23=0,0,Y23/((1+Vychodiská!$C$177)^'výrobné a prevádzkové n'!DM23))</f>
        <v>125039.45844901379</v>
      </c>
      <c r="CH23" s="62">
        <f>IF(DN23=0,0,Z23/((1+Vychodiská!$C$177)^'výrobné a prevádzkové n'!DN23))</f>
        <v>120230.24850866712</v>
      </c>
      <c r="CI23" s="62">
        <f>IF(DO23=0,0,AA23/((1+Vychodiská!$C$177)^'výrobné a prevádzkové n'!DO23))</f>
        <v>115606.00818141068</v>
      </c>
      <c r="CJ23" s="62">
        <f>IF(DP23=0,0,AB23/((1+Vychodiská!$C$177)^'výrobné a prevádzkové n'!DP23))</f>
        <v>111159.6232513564</v>
      </c>
      <c r="CK23" s="62">
        <f>IF(DQ23=0,0,AC23/((1+Vychodiská!$C$177)^'výrobné a prevádzkové n'!DQ23))</f>
        <v>106884.25312630425</v>
      </c>
      <c r="CL23" s="62">
        <f>IF(DR23=0,0,AD23/((1+Vychodiská!$C$177)^'výrobné a prevádzkové n'!DR23))</f>
        <v>102773.32031375408</v>
      </c>
      <c r="CM23" s="62">
        <f>IF(DS23=0,0,AE23/((1+Vychodiská!$C$177)^'výrobné a prevádzkové n'!DS23))</f>
        <v>98820.50030168661</v>
      </c>
      <c r="CN23" s="62">
        <f>IF(DT23=0,0,AF23/((1+Vychodiská!$C$177)^'výrobné a prevádzkové n'!DT23))</f>
        <v>95019.711828544794</v>
      </c>
      <c r="CO23" s="62">
        <f>IF(DU23=0,0,AG23/((1+Vychodiská!$C$177)^'výrobné a prevádzkové n'!DU23))</f>
        <v>91365.107527446933</v>
      </c>
      <c r="CP23" s="62">
        <f>IF(DV23=0,0,AH23/((1+Vychodiská!$C$177)^'výrobné a prevádzkové n'!DV23))</f>
        <v>87851.064930237437</v>
      </c>
      <c r="CQ23" s="62">
        <f>IF(DW23=0,0,AI23/((1+Vychodiská!$C$177)^'výrobné a prevádzkové n'!DW23))</f>
        <v>84472.17781753598</v>
      </c>
      <c r="CR23" s="62">
        <f>IF(DX23=0,0,AJ23/((1+Vychodiská!$C$177)^'výrobné a prevádzkové n'!DX23))</f>
        <v>81223.247901476891</v>
      </c>
      <c r="CS23" s="62">
        <f>IF(DY23=0,0,AK23/((1+Vychodiská!$C$177)^'výrobné a prevádzkové n'!DY23))</f>
        <v>78099.27682834318</v>
      </c>
      <c r="CT23" s="63">
        <f>IF(DZ23=0,0,AL23/((1+Vychodiská!$C$177)^'výrobné a prevádzkové n'!DZ23))</f>
        <v>75095.458488791512</v>
      </c>
      <c r="CU23" s="66">
        <f t="shared" si="6"/>
        <v>4211724.1147032836</v>
      </c>
      <c r="CV23" s="62"/>
      <c r="CW23" s="67">
        <f t="shared" si="1"/>
        <v>2</v>
      </c>
      <c r="CX23" s="67">
        <f t="shared" ref="CX23:DZ23" si="27">IF(CW23=0,0,IF(CX$2&gt;$D23,0,CW23+1))</f>
        <v>3</v>
      </c>
      <c r="CY23" s="67">
        <f t="shared" si="27"/>
        <v>4</v>
      </c>
      <c r="CZ23" s="67">
        <f t="shared" si="27"/>
        <v>5</v>
      </c>
      <c r="DA23" s="67">
        <f t="shared" si="27"/>
        <v>6</v>
      </c>
      <c r="DB23" s="67">
        <f t="shared" si="27"/>
        <v>7</v>
      </c>
      <c r="DC23" s="67">
        <f t="shared" si="27"/>
        <v>8</v>
      </c>
      <c r="DD23" s="67">
        <f t="shared" si="27"/>
        <v>9</v>
      </c>
      <c r="DE23" s="67">
        <f t="shared" si="27"/>
        <v>10</v>
      </c>
      <c r="DF23" s="67">
        <f t="shared" si="27"/>
        <v>11</v>
      </c>
      <c r="DG23" s="67">
        <f t="shared" si="27"/>
        <v>12</v>
      </c>
      <c r="DH23" s="67">
        <f t="shared" si="27"/>
        <v>13</v>
      </c>
      <c r="DI23" s="67">
        <f t="shared" si="27"/>
        <v>14</v>
      </c>
      <c r="DJ23" s="67">
        <f t="shared" si="27"/>
        <v>15</v>
      </c>
      <c r="DK23" s="67">
        <f t="shared" si="27"/>
        <v>16</v>
      </c>
      <c r="DL23" s="67">
        <f t="shared" si="27"/>
        <v>17</v>
      </c>
      <c r="DM23" s="67">
        <f t="shared" si="27"/>
        <v>18</v>
      </c>
      <c r="DN23" s="67">
        <f t="shared" si="27"/>
        <v>19</v>
      </c>
      <c r="DO23" s="67">
        <f t="shared" si="27"/>
        <v>20</v>
      </c>
      <c r="DP23" s="67">
        <f t="shared" si="27"/>
        <v>21</v>
      </c>
      <c r="DQ23" s="67">
        <f t="shared" si="27"/>
        <v>22</v>
      </c>
      <c r="DR23" s="67">
        <f t="shared" si="27"/>
        <v>23</v>
      </c>
      <c r="DS23" s="67">
        <f t="shared" si="27"/>
        <v>24</v>
      </c>
      <c r="DT23" s="67">
        <f t="shared" si="27"/>
        <v>25</v>
      </c>
      <c r="DU23" s="67">
        <f t="shared" si="27"/>
        <v>26</v>
      </c>
      <c r="DV23" s="67">
        <f t="shared" si="27"/>
        <v>27</v>
      </c>
      <c r="DW23" s="67">
        <f t="shared" si="27"/>
        <v>28</v>
      </c>
      <c r="DX23" s="67">
        <f t="shared" si="27"/>
        <v>29</v>
      </c>
      <c r="DY23" s="67">
        <f t="shared" si="27"/>
        <v>30</v>
      </c>
      <c r="DZ23" s="68">
        <f t="shared" si="27"/>
        <v>31</v>
      </c>
    </row>
    <row r="24" spans="1:130" s="69" customFormat="1" ht="31" customHeight="1" x14ac:dyDescent="0.35">
      <c r="A24" s="59">
        <f>Investície!A24</f>
        <v>22</v>
      </c>
      <c r="B24" s="60" t="str">
        <f>Investície!B24</f>
        <v>MHTH, a.s. - závod Žilina</v>
      </c>
      <c r="C24" s="60" t="str">
        <f>Investície!C24</f>
        <v>Tepelné Čerpadlá - využitie odpadového tela</v>
      </c>
      <c r="D24" s="61">
        <f>INDEX(Data!$M:$M,MATCH('výrobné a prevádzkové n'!A24,Data!$A:$A,0))</f>
        <v>20</v>
      </c>
      <c r="E24" s="61">
        <f>INDEX(Data!$J:$J,MATCH('výrobné a prevádzkové n'!A24,Data!$A:$A,0))</f>
        <v>2027</v>
      </c>
      <c r="F24" s="62">
        <f>INDEX(Data!$AA:$AA,MATCH('výrobné a prevádzkové n'!A24,Data!$A:$A,0))</f>
        <v>-10000</v>
      </c>
      <c r="G24" s="62">
        <f>INDEX(Data!$AC:$AC,MATCH('výrobné a prevádzkové n'!A24,Data!$A:$A,0))</f>
        <v>-603913</v>
      </c>
      <c r="H24" s="63">
        <f>INDEX(Data!$AD:$AD,MATCH('výrobné a prevádzkové n'!A24,Data!$A:$A,0))</f>
        <v>0</v>
      </c>
      <c r="I24" s="62">
        <f t="shared" si="3"/>
        <v>613913</v>
      </c>
      <c r="J24" s="62">
        <f t="shared" si="24"/>
        <v>613913</v>
      </c>
      <c r="K24" s="62">
        <f t="shared" si="24"/>
        <v>613913</v>
      </c>
      <c r="L24" s="62">
        <f t="shared" si="24"/>
        <v>613913</v>
      </c>
      <c r="M24" s="62">
        <f t="shared" si="24"/>
        <v>613913</v>
      </c>
      <c r="N24" s="62">
        <f t="shared" si="24"/>
        <v>613913</v>
      </c>
      <c r="O24" s="62">
        <f t="shared" si="24"/>
        <v>613913</v>
      </c>
      <c r="P24" s="62">
        <f t="shared" si="24"/>
        <v>613913</v>
      </c>
      <c r="Q24" s="62">
        <f t="shared" si="24"/>
        <v>613913</v>
      </c>
      <c r="R24" s="62">
        <f t="shared" si="24"/>
        <v>613913</v>
      </c>
      <c r="S24" s="62">
        <f t="shared" si="24"/>
        <v>613913</v>
      </c>
      <c r="T24" s="62">
        <f t="shared" si="24"/>
        <v>613913</v>
      </c>
      <c r="U24" s="62">
        <f t="shared" si="24"/>
        <v>613913</v>
      </c>
      <c r="V24" s="62">
        <f t="shared" si="24"/>
        <v>613913</v>
      </c>
      <c r="W24" s="62">
        <f t="shared" si="24"/>
        <v>613913</v>
      </c>
      <c r="X24" s="62">
        <f t="shared" si="24"/>
        <v>613913</v>
      </c>
      <c r="Y24" s="62">
        <f t="shared" si="24"/>
        <v>613913</v>
      </c>
      <c r="Z24" s="62">
        <f t="shared" si="24"/>
        <v>613913</v>
      </c>
      <c r="AA24" s="62">
        <f t="shared" si="24"/>
        <v>613913</v>
      </c>
      <c r="AB24" s="62">
        <f t="shared" si="24"/>
        <v>613913</v>
      </c>
      <c r="AC24" s="62">
        <f t="shared" si="24"/>
        <v>613913</v>
      </c>
      <c r="AD24" s="62">
        <f t="shared" si="24"/>
        <v>613913</v>
      </c>
      <c r="AE24" s="62">
        <f t="shared" si="24"/>
        <v>613913</v>
      </c>
      <c r="AF24" s="62">
        <f t="shared" si="24"/>
        <v>613913</v>
      </c>
      <c r="AG24" s="62">
        <f t="shared" si="24"/>
        <v>613913</v>
      </c>
      <c r="AH24" s="62">
        <f t="shared" si="24"/>
        <v>613913</v>
      </c>
      <c r="AI24" s="62">
        <f t="shared" si="24"/>
        <v>613913</v>
      </c>
      <c r="AJ24" s="62">
        <f t="shared" si="24"/>
        <v>613913</v>
      </c>
      <c r="AK24" s="62">
        <f t="shared" si="24"/>
        <v>613913</v>
      </c>
      <c r="AL24" s="62">
        <f t="shared" si="24"/>
        <v>613913</v>
      </c>
      <c r="AM24" s="62">
        <f t="shared" si="4"/>
        <v>613913</v>
      </c>
      <c r="AN24" s="62">
        <f>SUM($I24:J24)</f>
        <v>1227826</v>
      </c>
      <c r="AO24" s="62">
        <f>SUM($I24:K24)</f>
        <v>1841739</v>
      </c>
      <c r="AP24" s="62">
        <f>SUM($I24:L24)</f>
        <v>2455652</v>
      </c>
      <c r="AQ24" s="62">
        <f>SUM($I24:M24)</f>
        <v>3069565</v>
      </c>
      <c r="AR24" s="62">
        <f>SUM($I24:N24)</f>
        <v>3683478</v>
      </c>
      <c r="AS24" s="62">
        <f>SUM($I24:O24)</f>
        <v>4297391</v>
      </c>
      <c r="AT24" s="62">
        <f>SUM($I24:P24)</f>
        <v>4911304</v>
      </c>
      <c r="AU24" s="62">
        <f>SUM($I24:Q24)</f>
        <v>5525217</v>
      </c>
      <c r="AV24" s="62">
        <f>SUM($I24:R24)</f>
        <v>6139130</v>
      </c>
      <c r="AW24" s="62">
        <f>SUM($I24:S24)</f>
        <v>6753043</v>
      </c>
      <c r="AX24" s="62">
        <f>SUM($I24:T24)</f>
        <v>7366956</v>
      </c>
      <c r="AY24" s="62">
        <f>SUM($I24:U24)</f>
        <v>7980869</v>
      </c>
      <c r="AZ24" s="62">
        <f>SUM($I24:V24)</f>
        <v>8594782</v>
      </c>
      <c r="BA24" s="62">
        <f>SUM($I24:W24)</f>
        <v>9208695</v>
      </c>
      <c r="BB24" s="62">
        <f>SUM($I24:X24)</f>
        <v>9822608</v>
      </c>
      <c r="BC24" s="62">
        <f>SUM($I24:Y24)</f>
        <v>10436521</v>
      </c>
      <c r="BD24" s="62">
        <f>SUM($I24:Z24)</f>
        <v>11050434</v>
      </c>
      <c r="BE24" s="62">
        <f>SUM($I24:AA24)</f>
        <v>11664347</v>
      </c>
      <c r="BF24" s="62">
        <f>SUM($I24:AB24)</f>
        <v>12278260</v>
      </c>
      <c r="BG24" s="62">
        <f>SUM($I24:AC24)</f>
        <v>12892173</v>
      </c>
      <c r="BH24" s="62">
        <f>SUM($I24:AD24)</f>
        <v>13506086</v>
      </c>
      <c r="BI24" s="62">
        <f>SUM($I24:AE24)</f>
        <v>14119999</v>
      </c>
      <c r="BJ24" s="62">
        <f>SUM($I24:AF24)</f>
        <v>14733912</v>
      </c>
      <c r="BK24" s="62">
        <f>SUM($I24:AG24)</f>
        <v>15347825</v>
      </c>
      <c r="BL24" s="62">
        <f>SUM($I24:AH24)</f>
        <v>15961738</v>
      </c>
      <c r="BM24" s="62">
        <f>SUM($I24:AI24)</f>
        <v>16575651</v>
      </c>
      <c r="BN24" s="62">
        <f>SUM($I24:AJ24)</f>
        <v>17189564</v>
      </c>
      <c r="BO24" s="62">
        <f>SUM($I24:AK24)</f>
        <v>17803477</v>
      </c>
      <c r="BP24" s="63">
        <f>SUM($I24:AL24)</f>
        <v>18417390</v>
      </c>
      <c r="BQ24" s="65">
        <f>IF(CW24=0,0,I24/((1+Vychodiská!$C$177)^'výrobné a prevádzkové n'!CW24))</f>
        <v>567597.07840236684</v>
      </c>
      <c r="BR24" s="62">
        <f>IF(CX24=0,0,J24/((1+Vychodiská!$C$177)^'výrobné a prevádzkové n'!CX24))</f>
        <v>545766.42154073738</v>
      </c>
      <c r="BS24" s="62">
        <f>IF(CY24=0,0,K24/((1+Vychodiská!$C$177)^'výrobné a prevádzkové n'!CY24))</f>
        <v>524775.40532763198</v>
      </c>
      <c r="BT24" s="62">
        <f>IF(CZ24=0,0,L24/((1+Vychodiská!$C$177)^'výrobné a prevádzkové n'!CZ24))</f>
        <v>504591.73589195381</v>
      </c>
      <c r="BU24" s="62">
        <f>IF(DA24=0,0,M24/((1+Vychodiská!$C$177)^'výrobné a prevádzkové n'!DA24))</f>
        <v>485184.36143457092</v>
      </c>
      <c r="BV24" s="62">
        <f>IF(DB24=0,0,N24/((1+Vychodiská!$C$177)^'výrobné a prevádzkové n'!DB24))</f>
        <v>466523.42445631826</v>
      </c>
      <c r="BW24" s="62">
        <f>IF(DC24=0,0,O24/((1+Vychodiská!$C$177)^'výrobné a prevádzkové n'!DC24))</f>
        <v>448580.21582338284</v>
      </c>
      <c r="BX24" s="62">
        <f>IF(DD24=0,0,P24/((1+Vychodiská!$C$177)^'výrobné a prevádzkové n'!DD24))</f>
        <v>431327.13059940655</v>
      </c>
      <c r="BY24" s="62">
        <f>IF(DE24=0,0,Q24/((1+Vychodiská!$C$177)^'výrobné a prevádzkové n'!DE24))</f>
        <v>414737.62557635247</v>
      </c>
      <c r="BZ24" s="62">
        <f>IF(DF24=0,0,R24/((1+Vychodiská!$C$177)^'výrobné a prevádzkové n'!DF24))</f>
        <v>398786.1784388005</v>
      </c>
      <c r="CA24" s="62">
        <f>IF(DG24=0,0,S24/((1+Vychodiská!$C$177)^'výrobné a prevádzkové n'!DG24))</f>
        <v>383448.24849884654</v>
      </c>
      <c r="CB24" s="62">
        <f>IF(DH24=0,0,T24/((1+Vychodiská!$C$177)^'výrobné a prevádzkové n'!DH24))</f>
        <v>368700.23894119856</v>
      </c>
      <c r="CC24" s="62">
        <f>IF(DI24=0,0,U24/((1+Vychodiská!$C$177)^'výrobné a prevádzkové n'!DI24))</f>
        <v>354519.46052038326</v>
      </c>
      <c r="CD24" s="62">
        <f>IF(DJ24=0,0,V24/((1+Vychodiská!$C$177)^'výrobné a prevádzkové n'!DJ24))</f>
        <v>340884.09665421466</v>
      </c>
      <c r="CE24" s="62">
        <f>IF(DK24=0,0,W24/((1+Vychodiská!$C$177)^'výrobné a prevádzkové n'!DK24))</f>
        <v>327773.16985982173</v>
      </c>
      <c r="CF24" s="62">
        <f>IF(DL24=0,0,X24/((1+Vychodiská!$C$177)^'výrobné a prevádzkové n'!DL24))</f>
        <v>315166.5094805978</v>
      </c>
      <c r="CG24" s="62">
        <f>IF(DM24=0,0,Y24/((1+Vychodiská!$C$177)^'výrobné a prevádzkové n'!DM24))</f>
        <v>303044.72065442096</v>
      </c>
      <c r="CH24" s="62">
        <f>IF(DN24=0,0,Z24/((1+Vychodiská!$C$177)^'výrobné a prevádzkové n'!DN24))</f>
        <v>291389.15447540476</v>
      </c>
      <c r="CI24" s="62">
        <f>IF(DO24=0,0,AA24/((1+Vychodiská!$C$177)^'výrobné a prevádzkové n'!DO24))</f>
        <v>280181.8793032738</v>
      </c>
      <c r="CJ24" s="62">
        <f>IF(DP24=0,0,AB24/((1+Vychodiská!$C$177)^'výrobné a prevádzkové n'!DP24))</f>
        <v>269405.65317622473</v>
      </c>
      <c r="CK24" s="62">
        <f>IF(DQ24=0,0,AC24/((1+Vychodiská!$C$177)^'výrobné a prevádzkové n'!DQ24))</f>
        <v>0</v>
      </c>
      <c r="CL24" s="62">
        <f>IF(DR24=0,0,AD24/((1+Vychodiská!$C$177)^'výrobné a prevádzkové n'!DR24))</f>
        <v>0</v>
      </c>
      <c r="CM24" s="62">
        <f>IF(DS24=0,0,AE24/((1+Vychodiská!$C$177)^'výrobné a prevádzkové n'!DS24))</f>
        <v>0</v>
      </c>
      <c r="CN24" s="62">
        <f>IF(DT24=0,0,AF24/((1+Vychodiská!$C$177)^'výrobné a prevádzkové n'!DT24))</f>
        <v>0</v>
      </c>
      <c r="CO24" s="62">
        <f>IF(DU24=0,0,AG24/((1+Vychodiská!$C$177)^'výrobné a prevádzkové n'!DU24))</f>
        <v>0</v>
      </c>
      <c r="CP24" s="62">
        <f>IF(DV24=0,0,AH24/((1+Vychodiská!$C$177)^'výrobné a prevádzkové n'!DV24))</f>
        <v>0</v>
      </c>
      <c r="CQ24" s="62">
        <f>IF(DW24=0,0,AI24/((1+Vychodiská!$C$177)^'výrobné a prevádzkové n'!DW24))</f>
        <v>0</v>
      </c>
      <c r="CR24" s="62">
        <f>IF(DX24=0,0,AJ24/((1+Vychodiská!$C$177)^'výrobné a prevádzkové n'!DX24))</f>
        <v>0</v>
      </c>
      <c r="CS24" s="62">
        <f>IF(DY24=0,0,AK24/((1+Vychodiská!$C$177)^'výrobné a prevádzkové n'!DY24))</f>
        <v>0</v>
      </c>
      <c r="CT24" s="63">
        <f>IF(DZ24=0,0,AL24/((1+Vychodiská!$C$177)^'výrobné a prevádzkové n'!DZ24))</f>
        <v>0</v>
      </c>
      <c r="CU24" s="66">
        <f t="shared" si="6"/>
        <v>8022382.709055908</v>
      </c>
      <c r="CV24" s="62"/>
      <c r="CW24" s="67">
        <f t="shared" si="1"/>
        <v>2</v>
      </c>
      <c r="CX24" s="67">
        <f t="shared" ref="CX24:DZ24" si="28">IF(CW24=0,0,IF(CX$2&gt;$D24,0,CW24+1))</f>
        <v>3</v>
      </c>
      <c r="CY24" s="67">
        <f t="shared" si="28"/>
        <v>4</v>
      </c>
      <c r="CZ24" s="67">
        <f t="shared" si="28"/>
        <v>5</v>
      </c>
      <c r="DA24" s="67">
        <f t="shared" si="28"/>
        <v>6</v>
      </c>
      <c r="DB24" s="67">
        <f t="shared" si="28"/>
        <v>7</v>
      </c>
      <c r="DC24" s="67">
        <f t="shared" si="28"/>
        <v>8</v>
      </c>
      <c r="DD24" s="67">
        <f t="shared" si="28"/>
        <v>9</v>
      </c>
      <c r="DE24" s="67">
        <f t="shared" si="28"/>
        <v>10</v>
      </c>
      <c r="DF24" s="67">
        <f t="shared" si="28"/>
        <v>11</v>
      </c>
      <c r="DG24" s="67">
        <f t="shared" si="28"/>
        <v>12</v>
      </c>
      <c r="DH24" s="67">
        <f t="shared" si="28"/>
        <v>13</v>
      </c>
      <c r="DI24" s="67">
        <f t="shared" si="28"/>
        <v>14</v>
      </c>
      <c r="DJ24" s="67">
        <f t="shared" si="28"/>
        <v>15</v>
      </c>
      <c r="DK24" s="67">
        <f t="shared" si="28"/>
        <v>16</v>
      </c>
      <c r="DL24" s="67">
        <f t="shared" si="28"/>
        <v>17</v>
      </c>
      <c r="DM24" s="67">
        <f t="shared" si="28"/>
        <v>18</v>
      </c>
      <c r="DN24" s="67">
        <f t="shared" si="28"/>
        <v>19</v>
      </c>
      <c r="DO24" s="67">
        <f t="shared" si="28"/>
        <v>20</v>
      </c>
      <c r="DP24" s="67">
        <f t="shared" si="28"/>
        <v>21</v>
      </c>
      <c r="DQ24" s="67">
        <f t="shared" si="28"/>
        <v>0</v>
      </c>
      <c r="DR24" s="67">
        <f t="shared" si="28"/>
        <v>0</v>
      </c>
      <c r="DS24" s="67">
        <f t="shared" si="28"/>
        <v>0</v>
      </c>
      <c r="DT24" s="67">
        <f t="shared" si="28"/>
        <v>0</v>
      </c>
      <c r="DU24" s="67">
        <f t="shared" si="28"/>
        <v>0</v>
      </c>
      <c r="DV24" s="67">
        <f t="shared" si="28"/>
        <v>0</v>
      </c>
      <c r="DW24" s="67">
        <f t="shared" si="28"/>
        <v>0</v>
      </c>
      <c r="DX24" s="67">
        <f t="shared" si="28"/>
        <v>0</v>
      </c>
      <c r="DY24" s="67">
        <f t="shared" si="28"/>
        <v>0</v>
      </c>
      <c r="DZ24" s="68">
        <f t="shared" si="28"/>
        <v>0</v>
      </c>
    </row>
    <row r="25" spans="1:130" ht="33" x14ac:dyDescent="0.45">
      <c r="A25" s="59">
        <f>Investície!A25</f>
        <v>23</v>
      </c>
      <c r="B25" s="60" t="str">
        <f>Investície!B25</f>
        <v>MHTH, a.s. - závod Žilina</v>
      </c>
      <c r="C25" s="60" t="str">
        <f>Investície!C25</f>
        <v>Optimalizácia HV rozvodu Vlčince</v>
      </c>
      <c r="D25" s="61">
        <f>INDEX(Data!$M:$M,MATCH('výrobné a prevádzkové n'!A25,Data!$A:$A,0))</f>
        <v>30</v>
      </c>
      <c r="E25" s="61">
        <f>INDEX(Data!$J:$J,MATCH('výrobné a prevádzkové n'!A25,Data!$A:$A,0))</f>
        <v>2028</v>
      </c>
      <c r="F25" s="62">
        <f>INDEX(Data!$AA:$AA,MATCH('výrobné a prevádzkové n'!A25,Data!$A:$A,0))</f>
        <v>-20000</v>
      </c>
      <c r="G25" s="62">
        <f>INDEX(Data!$AC:$AC,MATCH('výrobné a prevádzkové n'!A25,Data!$A:$A,0))</f>
        <v>-124153</v>
      </c>
      <c r="H25" s="63">
        <f>INDEX(Data!$AD:$AD,MATCH('výrobné a prevádzkové n'!A25,Data!$A:$A,0))</f>
        <v>0</v>
      </c>
      <c r="I25" s="62">
        <f t="shared" si="3"/>
        <v>144153</v>
      </c>
      <c r="J25" s="62">
        <f t="shared" si="24"/>
        <v>144153</v>
      </c>
      <c r="K25" s="62">
        <f t="shared" si="24"/>
        <v>144153</v>
      </c>
      <c r="L25" s="62">
        <f t="shared" si="24"/>
        <v>144153</v>
      </c>
      <c r="M25" s="62">
        <f t="shared" si="24"/>
        <v>144153</v>
      </c>
      <c r="N25" s="62">
        <f t="shared" si="24"/>
        <v>144153</v>
      </c>
      <c r="O25" s="62">
        <f t="shared" si="24"/>
        <v>144153</v>
      </c>
      <c r="P25" s="62">
        <f t="shared" si="24"/>
        <v>144153</v>
      </c>
      <c r="Q25" s="62">
        <f t="shared" si="24"/>
        <v>144153</v>
      </c>
      <c r="R25" s="62">
        <f t="shared" si="24"/>
        <v>144153</v>
      </c>
      <c r="S25" s="62">
        <f t="shared" si="24"/>
        <v>144153</v>
      </c>
      <c r="T25" s="62">
        <f t="shared" si="24"/>
        <v>144153</v>
      </c>
      <c r="U25" s="62">
        <f t="shared" si="24"/>
        <v>144153</v>
      </c>
      <c r="V25" s="62">
        <f t="shared" si="24"/>
        <v>144153</v>
      </c>
      <c r="W25" s="62">
        <f t="shared" si="24"/>
        <v>144153</v>
      </c>
      <c r="X25" s="62">
        <f t="shared" si="24"/>
        <v>144153</v>
      </c>
      <c r="Y25" s="62">
        <f t="shared" si="24"/>
        <v>144153</v>
      </c>
      <c r="Z25" s="62">
        <f t="shared" si="24"/>
        <v>144153</v>
      </c>
      <c r="AA25" s="62">
        <f t="shared" si="24"/>
        <v>144153</v>
      </c>
      <c r="AB25" s="62">
        <f t="shared" si="24"/>
        <v>144153</v>
      </c>
      <c r="AC25" s="62">
        <f t="shared" si="24"/>
        <v>144153</v>
      </c>
      <c r="AD25" s="62">
        <f t="shared" si="24"/>
        <v>144153</v>
      </c>
      <c r="AE25" s="62">
        <f t="shared" si="24"/>
        <v>144153</v>
      </c>
      <c r="AF25" s="62">
        <f t="shared" si="24"/>
        <v>144153</v>
      </c>
      <c r="AG25" s="62">
        <f t="shared" si="24"/>
        <v>144153</v>
      </c>
      <c r="AH25" s="62">
        <f t="shared" si="24"/>
        <v>144153</v>
      </c>
      <c r="AI25" s="62">
        <f t="shared" si="24"/>
        <v>144153</v>
      </c>
      <c r="AJ25" s="62">
        <f t="shared" si="24"/>
        <v>144153</v>
      </c>
      <c r="AK25" s="62">
        <f t="shared" si="24"/>
        <v>144153</v>
      </c>
      <c r="AL25" s="62">
        <f t="shared" si="24"/>
        <v>144153</v>
      </c>
      <c r="AM25" s="62">
        <f t="shared" ref="AM25:AM30" si="29">I25</f>
        <v>144153</v>
      </c>
      <c r="AN25" s="62">
        <f>SUM($I25:J25)</f>
        <v>288306</v>
      </c>
      <c r="AO25" s="62">
        <f>SUM($I25:K25)</f>
        <v>432459</v>
      </c>
      <c r="AP25" s="62">
        <f>SUM($I25:L25)</f>
        <v>576612</v>
      </c>
      <c r="AQ25" s="62">
        <f>SUM($I25:M25)</f>
        <v>720765</v>
      </c>
      <c r="AR25" s="62">
        <f>SUM($I25:N25)</f>
        <v>864918</v>
      </c>
      <c r="AS25" s="62">
        <f>SUM($I25:O25)</f>
        <v>1009071</v>
      </c>
      <c r="AT25" s="62">
        <f>SUM($I25:P25)</f>
        <v>1153224</v>
      </c>
      <c r="AU25" s="62">
        <f>SUM($I25:Q25)</f>
        <v>1297377</v>
      </c>
      <c r="AV25" s="62">
        <f>SUM($I25:R25)</f>
        <v>1441530</v>
      </c>
      <c r="AW25" s="62">
        <f>SUM($I25:S25)</f>
        <v>1585683</v>
      </c>
      <c r="AX25" s="62">
        <f>SUM($I25:T25)</f>
        <v>1729836</v>
      </c>
      <c r="AY25" s="62">
        <f>SUM($I25:U25)</f>
        <v>1873989</v>
      </c>
      <c r="AZ25" s="62">
        <f>SUM($I25:V25)</f>
        <v>2018142</v>
      </c>
      <c r="BA25" s="62">
        <f>SUM($I25:W25)</f>
        <v>2162295</v>
      </c>
      <c r="BB25" s="62">
        <f>SUM($I25:X25)</f>
        <v>2306448</v>
      </c>
      <c r="BC25" s="62">
        <f>SUM($I25:Y25)</f>
        <v>2450601</v>
      </c>
      <c r="BD25" s="62">
        <f>SUM($I25:Z25)</f>
        <v>2594754</v>
      </c>
      <c r="BE25" s="62">
        <f>SUM($I25:AA25)</f>
        <v>2738907</v>
      </c>
      <c r="BF25" s="62">
        <f>SUM($I25:AB25)</f>
        <v>2883060</v>
      </c>
      <c r="BG25" s="62">
        <f>SUM($I25:AC25)</f>
        <v>3027213</v>
      </c>
      <c r="BH25" s="62">
        <f>SUM($I25:AD25)</f>
        <v>3171366</v>
      </c>
      <c r="BI25" s="62">
        <f>SUM($I25:AE25)</f>
        <v>3315519</v>
      </c>
      <c r="BJ25" s="62">
        <f>SUM($I25:AF25)</f>
        <v>3459672</v>
      </c>
      <c r="BK25" s="62">
        <f>SUM($I25:AG25)</f>
        <v>3603825</v>
      </c>
      <c r="BL25" s="62">
        <f>SUM($I25:AH25)</f>
        <v>3747978</v>
      </c>
      <c r="BM25" s="62">
        <f>SUM($I25:AI25)</f>
        <v>3892131</v>
      </c>
      <c r="BN25" s="62">
        <f>SUM($I25:AJ25)</f>
        <v>4036284</v>
      </c>
      <c r="BO25" s="62">
        <f>SUM($I25:AK25)</f>
        <v>4180437</v>
      </c>
      <c r="BP25" s="63">
        <f>SUM($I25:AL25)</f>
        <v>4324590</v>
      </c>
      <c r="BQ25" s="65">
        <f>IF(CW25=0,0,I25/((1+Vychodiská!$C$177)^'výrobné a prevádzkové n'!CW25))</f>
        <v>133277.55177514791</v>
      </c>
      <c r="BR25" s="62">
        <f>IF(CX25=0,0,J25/((1+Vychodiská!$C$177)^'výrobné a prevádzkové n'!CX25))</f>
        <v>128151.49209148838</v>
      </c>
      <c r="BS25" s="62">
        <f>IF(CY25=0,0,K25/((1+Vychodiská!$C$177)^'výrobné a prevádzkové n'!CY25))</f>
        <v>123222.58854950804</v>
      </c>
      <c r="BT25" s="62">
        <f>IF(CZ25=0,0,L25/((1+Vychodiská!$C$177)^'výrobné a prevádzkové n'!CZ25))</f>
        <v>118483.2582206808</v>
      </c>
      <c r="BU25" s="62">
        <f>IF(DA25=0,0,M25/((1+Vychodiská!$C$177)^'výrobné a prevádzkové n'!DA25))</f>
        <v>113926.2098275777</v>
      </c>
      <c r="BV25" s="62">
        <f>IF(DB25=0,0,N25/((1+Vychodiská!$C$177)^'výrobné a prevádzkové n'!DB25))</f>
        <v>109544.43252651702</v>
      </c>
      <c r="BW25" s="62">
        <f>IF(DC25=0,0,O25/((1+Vychodiská!$C$177)^'výrobné a prevádzkové n'!DC25))</f>
        <v>105331.18512165097</v>
      </c>
      <c r="BX25" s="62">
        <f>IF(DD25=0,0,P25/((1+Vychodiská!$C$177)^'výrobné a prevádzkové n'!DD25))</f>
        <v>101279.98569389516</v>
      </c>
      <c r="BY25" s="62">
        <f>IF(DE25=0,0,Q25/((1+Vychodiská!$C$177)^'výrobné a prevádzkové n'!DE25))</f>
        <v>97384.601628745339</v>
      </c>
      <c r="BZ25" s="62">
        <f>IF(DF25=0,0,R25/((1+Vychodiská!$C$177)^'výrobné a prevádzkové n'!DF25))</f>
        <v>93639.040027639756</v>
      </c>
      <c r="CA25" s="62">
        <f>IF(DG25=0,0,S25/((1+Vychodiská!$C$177)^'výrobné a prevádzkové n'!DG25))</f>
        <v>90037.538488115126</v>
      </c>
      <c r="CB25" s="62">
        <f>IF(DH25=0,0,T25/((1+Vychodiská!$C$177)^'výrobné a prevádzkové n'!DH25))</f>
        <v>86574.556238572244</v>
      </c>
      <c r="CC25" s="62">
        <f>IF(DI25=0,0,U25/((1+Vychodiská!$C$177)^'výrobné a prevádzkové n'!DI25))</f>
        <v>83244.765614011761</v>
      </c>
      <c r="CD25" s="62">
        <f>IF(DJ25=0,0,V25/((1+Vychodiská!$C$177)^'výrobné a prevádzkové n'!DJ25))</f>
        <v>80043.043859626705</v>
      </c>
      <c r="CE25" s="62">
        <f>IF(DK25=0,0,W25/((1+Vychodiská!$C$177)^'výrobné a prevádzkové n'!DK25))</f>
        <v>76964.465249641042</v>
      </c>
      <c r="CF25" s="62">
        <f>IF(DL25=0,0,X25/((1+Vychodiská!$C$177)^'výrobné a prevádzkové n'!DL25))</f>
        <v>74004.293509270239</v>
      </c>
      <c r="CG25" s="62">
        <f>IF(DM25=0,0,Y25/((1+Vychodiská!$C$177)^'výrobné a prevádzkové n'!DM25))</f>
        <v>71157.974528144448</v>
      </c>
      <c r="CH25" s="62">
        <f>IF(DN25=0,0,Z25/((1+Vychodiská!$C$177)^'výrobné a prevádzkové n'!DN25))</f>
        <v>68421.129353985045</v>
      </c>
      <c r="CI25" s="62">
        <f>IF(DO25=0,0,AA25/((1+Vychodiská!$C$177)^'výrobné a prevádzkové n'!DO25))</f>
        <v>65789.547455754859</v>
      </c>
      <c r="CJ25" s="62">
        <f>IF(DP25=0,0,AB25/((1+Vychodiská!$C$177)^'výrobné a prevádzkové n'!DP25))</f>
        <v>63259.180245918113</v>
      </c>
      <c r="CK25" s="62">
        <f>IF(DQ25=0,0,AC25/((1+Vychodiská!$C$177)^'výrobné a prevádzkové n'!DQ25))</f>
        <v>60826.134851844341</v>
      </c>
      <c r="CL25" s="62">
        <f>IF(DR25=0,0,AD25/((1+Vychodiská!$C$177)^'výrobné a prevádzkové n'!DR25))</f>
        <v>58486.668126773409</v>
      </c>
      <c r="CM25" s="62">
        <f>IF(DS25=0,0,AE25/((1+Vychodiská!$C$177)^'výrobné a prevádzkové n'!DS25))</f>
        <v>56237.180891128279</v>
      </c>
      <c r="CN25" s="62">
        <f>IF(DT25=0,0,AF25/((1+Vychodiská!$C$177)^'výrobné a prevádzkové n'!DT25))</f>
        <v>54074.212395315641</v>
      </c>
      <c r="CO25" s="62">
        <f>IF(DU25=0,0,AG25/((1+Vychodiská!$C$177)^'výrobné a prevádzkové n'!DU25))</f>
        <v>51994.434995495816</v>
      </c>
      <c r="CP25" s="62">
        <f>IF(DV25=0,0,AH25/((1+Vychodiská!$C$177)^'výrobné a prevádzkové n'!DV25))</f>
        <v>49994.649034130591</v>
      </c>
      <c r="CQ25" s="62">
        <f>IF(DW25=0,0,AI25/((1+Vychodiská!$C$177)^'výrobné a prevádzkové n'!DW25))</f>
        <v>48071.777917433246</v>
      </c>
      <c r="CR25" s="62">
        <f>IF(DX25=0,0,AJ25/((1+Vychodiská!$C$177)^'výrobné a prevádzkové n'!DX25))</f>
        <v>46222.863382147349</v>
      </c>
      <c r="CS25" s="62">
        <f>IF(DY25=0,0,AK25/((1+Vychodiská!$C$177)^'výrobné a prevádzkové n'!DY25))</f>
        <v>44445.060944372461</v>
      </c>
      <c r="CT25" s="63">
        <f>IF(DZ25=0,0,AL25/((1+Vychodiská!$C$177)^'výrobné a prevádzkové n'!DZ25))</f>
        <v>42735.635523435056</v>
      </c>
      <c r="CU25" s="66">
        <f t="shared" ref="CU25:CU30" si="30">SUM(BQ25:CT25)</f>
        <v>2396825.4580679662</v>
      </c>
      <c r="CW25" s="67">
        <f t="shared" ref="CW25:CW30" si="31">(VALUE(RIGHT(E25,4))-VALUE(LEFT(E25,4)))+2</f>
        <v>2</v>
      </c>
      <c r="CX25" s="67">
        <f t="shared" ref="CX25:CX30" si="32">IF(CW25=0,0,IF(CX$2&gt;$D25,0,CW25+1))</f>
        <v>3</v>
      </c>
      <c r="CY25" s="67">
        <f t="shared" ref="CY25:CY30" si="33">IF(CX25=0,0,IF(CY$2&gt;$D25,0,CX25+1))</f>
        <v>4</v>
      </c>
      <c r="CZ25" s="67">
        <f t="shared" ref="CZ25:CZ30" si="34">IF(CY25=0,0,IF(CZ$2&gt;$D25,0,CY25+1))</f>
        <v>5</v>
      </c>
      <c r="DA25" s="67">
        <f t="shared" ref="DA25:DA30" si="35">IF(CZ25=0,0,IF(DA$2&gt;$D25,0,CZ25+1))</f>
        <v>6</v>
      </c>
      <c r="DB25" s="67">
        <f t="shared" ref="DB25:DB30" si="36">IF(DA25=0,0,IF(DB$2&gt;$D25,0,DA25+1))</f>
        <v>7</v>
      </c>
      <c r="DC25" s="67">
        <f t="shared" ref="DC25:DC30" si="37">IF(DB25=0,0,IF(DC$2&gt;$D25,0,DB25+1))</f>
        <v>8</v>
      </c>
      <c r="DD25" s="67">
        <f t="shared" ref="DD25:DD30" si="38">IF(DC25=0,0,IF(DD$2&gt;$D25,0,DC25+1))</f>
        <v>9</v>
      </c>
      <c r="DE25" s="67">
        <f t="shared" ref="DE25:DE30" si="39">IF(DD25=0,0,IF(DE$2&gt;$D25,0,DD25+1))</f>
        <v>10</v>
      </c>
      <c r="DF25" s="67">
        <f t="shared" ref="DF25:DF30" si="40">IF(DE25=0,0,IF(DF$2&gt;$D25,0,DE25+1))</f>
        <v>11</v>
      </c>
      <c r="DG25" s="67">
        <f t="shared" ref="DG25:DG30" si="41">IF(DF25=0,0,IF(DG$2&gt;$D25,0,DF25+1))</f>
        <v>12</v>
      </c>
      <c r="DH25" s="67">
        <f t="shared" ref="DH25:DH30" si="42">IF(DG25=0,0,IF(DH$2&gt;$D25,0,DG25+1))</f>
        <v>13</v>
      </c>
      <c r="DI25" s="67">
        <f t="shared" ref="DI25:DI30" si="43">IF(DH25=0,0,IF(DI$2&gt;$D25,0,DH25+1))</f>
        <v>14</v>
      </c>
      <c r="DJ25" s="67">
        <f t="shared" ref="DJ25:DJ30" si="44">IF(DI25=0,0,IF(DJ$2&gt;$D25,0,DI25+1))</f>
        <v>15</v>
      </c>
      <c r="DK25" s="67">
        <f t="shared" ref="DK25:DK30" si="45">IF(DJ25=0,0,IF(DK$2&gt;$D25,0,DJ25+1))</f>
        <v>16</v>
      </c>
      <c r="DL25" s="67">
        <f t="shared" ref="DL25:DL30" si="46">IF(DK25=0,0,IF(DL$2&gt;$D25,0,DK25+1))</f>
        <v>17</v>
      </c>
      <c r="DM25" s="67">
        <f t="shared" ref="DM25:DM30" si="47">IF(DL25=0,0,IF(DM$2&gt;$D25,0,DL25+1))</f>
        <v>18</v>
      </c>
      <c r="DN25" s="67">
        <f t="shared" ref="DN25:DN30" si="48">IF(DM25=0,0,IF(DN$2&gt;$D25,0,DM25+1))</f>
        <v>19</v>
      </c>
      <c r="DO25" s="67">
        <f t="shared" ref="DO25:DO30" si="49">IF(DN25=0,0,IF(DO$2&gt;$D25,0,DN25+1))</f>
        <v>20</v>
      </c>
      <c r="DP25" s="67">
        <f t="shared" ref="DP25:DP30" si="50">IF(DO25=0,0,IF(DP$2&gt;$D25,0,DO25+1))</f>
        <v>21</v>
      </c>
      <c r="DQ25" s="67">
        <f t="shared" ref="DQ25:DQ30" si="51">IF(DP25=0,0,IF(DQ$2&gt;$D25,0,DP25+1))</f>
        <v>22</v>
      </c>
      <c r="DR25" s="67">
        <f t="shared" ref="DR25:DR30" si="52">IF(DQ25=0,0,IF(DR$2&gt;$D25,0,DQ25+1))</f>
        <v>23</v>
      </c>
      <c r="DS25" s="67">
        <f t="shared" ref="DS25:DS30" si="53">IF(DR25=0,0,IF(DS$2&gt;$D25,0,DR25+1))</f>
        <v>24</v>
      </c>
      <c r="DT25" s="67">
        <f t="shared" ref="DT25:DT30" si="54">IF(DS25=0,0,IF(DT$2&gt;$D25,0,DS25+1))</f>
        <v>25</v>
      </c>
      <c r="DU25" s="67">
        <f t="shared" ref="DU25:DU30" si="55">IF(DT25=0,0,IF(DU$2&gt;$D25,0,DT25+1))</f>
        <v>26</v>
      </c>
      <c r="DV25" s="67">
        <f t="shared" ref="DV25:DV30" si="56">IF(DU25=0,0,IF(DV$2&gt;$D25,0,DU25+1))</f>
        <v>27</v>
      </c>
      <c r="DW25" s="67">
        <f t="shared" ref="DW25:DW30" si="57">IF(DV25=0,0,IF(DW$2&gt;$D25,0,DV25+1))</f>
        <v>28</v>
      </c>
      <c r="DX25" s="67">
        <f t="shared" ref="DX25:DX30" si="58">IF(DW25=0,0,IF(DX$2&gt;$D25,0,DW25+1))</f>
        <v>29</v>
      </c>
      <c r="DY25" s="67">
        <f t="shared" ref="DY25:DY30" si="59">IF(DX25=0,0,IF(DY$2&gt;$D25,0,DX25+1))</f>
        <v>30</v>
      </c>
      <c r="DZ25" s="68">
        <f t="shared" ref="DZ25:DZ30" si="60">IF(DY25=0,0,IF(DZ$2&gt;$D25,0,DY25+1))</f>
        <v>31</v>
      </c>
    </row>
    <row r="26" spans="1:130" ht="45.65" customHeight="1" x14ac:dyDescent="0.45">
      <c r="A26" s="59">
        <f>Investície!A26</f>
        <v>24</v>
      </c>
      <c r="B26" s="60" t="str">
        <f>Investície!B26</f>
        <v>MHTH, a.s. - závod Žilina</v>
      </c>
      <c r="C26" s="60" t="str">
        <f>Investície!C26</f>
        <v>Rekultivácia odkaliska</v>
      </c>
      <c r="D26" s="61">
        <f>INDEX(Data!$M:$M,MATCH('výrobné a prevádzkové n'!A26,Data!$A:$A,0))</f>
        <v>40</v>
      </c>
      <c r="E26" s="61" t="str">
        <f>INDEX(Data!$J:$J,MATCH('výrobné a prevádzkové n'!A26,Data!$A:$A,0))</f>
        <v>2026-2027</v>
      </c>
      <c r="F26" s="62">
        <f>INDEX(Data!$AA:$AA,MATCH('výrobné a prevádzkové n'!A26,Data!$A:$A,0))</f>
        <v>-8000</v>
      </c>
      <c r="G26" s="62">
        <f>INDEX(Data!$AC:$AC,MATCH('výrobné a prevádzkové n'!A26,Data!$A:$A,0))</f>
        <v>0</v>
      </c>
      <c r="H26" s="63">
        <f>INDEX(Data!$AD:$AD,MATCH('výrobné a prevádzkové n'!A26,Data!$A:$A,0))</f>
        <v>0</v>
      </c>
      <c r="I26" s="62">
        <f t="shared" ref="I26:X41" si="61">($F26+$G26-$H26)*-1</f>
        <v>8000</v>
      </c>
      <c r="J26" s="62">
        <f t="shared" si="24"/>
        <v>8000</v>
      </c>
      <c r="K26" s="62">
        <f t="shared" si="24"/>
        <v>8000</v>
      </c>
      <c r="L26" s="62">
        <f t="shared" si="24"/>
        <v>8000</v>
      </c>
      <c r="M26" s="62">
        <f t="shared" si="24"/>
        <v>8000</v>
      </c>
      <c r="N26" s="62">
        <f t="shared" si="24"/>
        <v>8000</v>
      </c>
      <c r="O26" s="62">
        <f t="shared" si="24"/>
        <v>8000</v>
      </c>
      <c r="P26" s="62">
        <f t="shared" si="24"/>
        <v>8000</v>
      </c>
      <c r="Q26" s="62">
        <f t="shared" si="24"/>
        <v>8000</v>
      </c>
      <c r="R26" s="62">
        <f t="shared" si="24"/>
        <v>8000</v>
      </c>
      <c r="S26" s="62">
        <f t="shared" si="24"/>
        <v>8000</v>
      </c>
      <c r="T26" s="62">
        <f t="shared" si="24"/>
        <v>8000</v>
      </c>
      <c r="U26" s="62">
        <f t="shared" si="24"/>
        <v>8000</v>
      </c>
      <c r="V26" s="62">
        <f t="shared" si="24"/>
        <v>8000</v>
      </c>
      <c r="W26" s="62">
        <f t="shared" si="24"/>
        <v>8000</v>
      </c>
      <c r="X26" s="62">
        <f t="shared" si="24"/>
        <v>8000</v>
      </c>
      <c r="Y26" s="62">
        <f t="shared" si="24"/>
        <v>8000</v>
      </c>
      <c r="Z26" s="62">
        <f t="shared" si="24"/>
        <v>8000</v>
      </c>
      <c r="AA26" s="62">
        <f t="shared" si="24"/>
        <v>8000</v>
      </c>
      <c r="AB26" s="62">
        <f t="shared" si="24"/>
        <v>8000</v>
      </c>
      <c r="AC26" s="62">
        <f t="shared" si="24"/>
        <v>8000</v>
      </c>
      <c r="AD26" s="62">
        <f t="shared" si="24"/>
        <v>8000</v>
      </c>
      <c r="AE26" s="62">
        <f t="shared" si="24"/>
        <v>8000</v>
      </c>
      <c r="AF26" s="62">
        <f t="shared" si="24"/>
        <v>8000</v>
      </c>
      <c r="AG26" s="62">
        <f t="shared" si="24"/>
        <v>8000</v>
      </c>
      <c r="AH26" s="62">
        <f t="shared" si="24"/>
        <v>8000</v>
      </c>
      <c r="AI26" s="62">
        <f t="shared" si="24"/>
        <v>8000</v>
      </c>
      <c r="AJ26" s="62">
        <f t="shared" si="24"/>
        <v>8000</v>
      </c>
      <c r="AK26" s="62">
        <f t="shared" si="24"/>
        <v>8000</v>
      </c>
      <c r="AL26" s="62">
        <f t="shared" si="24"/>
        <v>8000</v>
      </c>
      <c r="AM26" s="62">
        <f t="shared" si="29"/>
        <v>8000</v>
      </c>
      <c r="AN26" s="62">
        <f>SUM($I26:J26)</f>
        <v>16000</v>
      </c>
      <c r="AO26" s="62">
        <f>SUM($I26:K26)</f>
        <v>24000</v>
      </c>
      <c r="AP26" s="62">
        <f>SUM($I26:L26)</f>
        <v>32000</v>
      </c>
      <c r="AQ26" s="62">
        <f>SUM($I26:M26)</f>
        <v>40000</v>
      </c>
      <c r="AR26" s="62">
        <f>SUM($I26:N26)</f>
        <v>48000</v>
      </c>
      <c r="AS26" s="62">
        <f>SUM($I26:O26)</f>
        <v>56000</v>
      </c>
      <c r="AT26" s="62">
        <f>SUM($I26:P26)</f>
        <v>64000</v>
      </c>
      <c r="AU26" s="62">
        <f>SUM($I26:Q26)</f>
        <v>72000</v>
      </c>
      <c r="AV26" s="62">
        <f>SUM($I26:R26)</f>
        <v>80000</v>
      </c>
      <c r="AW26" s="62">
        <f>SUM($I26:S26)</f>
        <v>88000</v>
      </c>
      <c r="AX26" s="62">
        <f>SUM($I26:T26)</f>
        <v>96000</v>
      </c>
      <c r="AY26" s="62">
        <f>SUM($I26:U26)</f>
        <v>104000</v>
      </c>
      <c r="AZ26" s="62">
        <f>SUM($I26:V26)</f>
        <v>112000</v>
      </c>
      <c r="BA26" s="62">
        <f>SUM($I26:W26)</f>
        <v>120000</v>
      </c>
      <c r="BB26" s="62">
        <f>SUM($I26:X26)</f>
        <v>128000</v>
      </c>
      <c r="BC26" s="62">
        <f>SUM($I26:Y26)</f>
        <v>136000</v>
      </c>
      <c r="BD26" s="62">
        <f>SUM($I26:Z26)</f>
        <v>144000</v>
      </c>
      <c r="BE26" s="62">
        <f>SUM($I26:AA26)</f>
        <v>152000</v>
      </c>
      <c r="BF26" s="62">
        <f>SUM($I26:AB26)</f>
        <v>160000</v>
      </c>
      <c r="BG26" s="62">
        <f>SUM($I26:AC26)</f>
        <v>168000</v>
      </c>
      <c r="BH26" s="62">
        <f>SUM($I26:AD26)</f>
        <v>176000</v>
      </c>
      <c r="BI26" s="62">
        <f>SUM($I26:AE26)</f>
        <v>184000</v>
      </c>
      <c r="BJ26" s="62">
        <f>SUM($I26:AF26)</f>
        <v>192000</v>
      </c>
      <c r="BK26" s="62">
        <f>SUM($I26:AG26)</f>
        <v>200000</v>
      </c>
      <c r="BL26" s="62">
        <f>SUM($I26:AH26)</f>
        <v>208000</v>
      </c>
      <c r="BM26" s="62">
        <f>SUM($I26:AI26)</f>
        <v>216000</v>
      </c>
      <c r="BN26" s="62">
        <f>SUM($I26:AJ26)</f>
        <v>224000</v>
      </c>
      <c r="BO26" s="62">
        <f>SUM($I26:AK26)</f>
        <v>232000</v>
      </c>
      <c r="BP26" s="63">
        <f>SUM($I26:AL26)</f>
        <v>240000</v>
      </c>
      <c r="BQ26" s="65">
        <f>IF(CW26=0,0,I26/((1+Vychodiská!$C$177)^'výrobné a prevádzkové n'!CW26))</f>
        <v>7111.9708693673183</v>
      </c>
      <c r="BR26" s="62">
        <f>IF(CX26=0,0,J26/((1+Vychodiská!$C$177)^'výrobné a prevádzkové n'!CX26))</f>
        <v>6838.4335282378051</v>
      </c>
      <c r="BS26" s="62">
        <f>IF(CY26=0,0,K26/((1+Vychodiská!$C$177)^'výrobné a prevádzkové n'!CY26))</f>
        <v>6575.4168540748124</v>
      </c>
      <c r="BT26" s="62">
        <f>IF(CZ26=0,0,L26/((1+Vychodiská!$C$177)^'výrobné a prevádzkové n'!CZ26))</f>
        <v>6322.5162058411661</v>
      </c>
      <c r="BU26" s="62">
        <f>IF(DA26=0,0,M26/((1+Vychodiská!$C$177)^'výrobné a prevádzkové n'!DA26))</f>
        <v>6079.3425056165061</v>
      </c>
      <c r="BV26" s="62">
        <f>IF(DB26=0,0,N26/((1+Vychodiská!$C$177)^'výrobné a prevádzkové n'!DB26))</f>
        <v>5845.5216400158706</v>
      </c>
      <c r="BW26" s="62">
        <f>IF(DC26=0,0,O26/((1+Vychodiská!$C$177)^'výrobné a prevádzkové n'!DC26))</f>
        <v>5620.6938846306439</v>
      </c>
      <c r="BX26" s="62">
        <f>IF(DD26=0,0,P26/((1+Vychodiská!$C$177)^'výrobné a prevádzkové n'!DD26))</f>
        <v>5404.5133506063885</v>
      </c>
      <c r="BY26" s="62">
        <f>IF(DE26=0,0,Q26/((1+Vychodiská!$C$177)^'výrobné a prevádzkové n'!DE26))</f>
        <v>5196.6474525061431</v>
      </c>
      <c r="BZ26" s="62">
        <f>IF(DF26=0,0,R26/((1+Vychodiská!$C$177)^'výrobné a prevádzkové n'!DF26))</f>
        <v>4996.7763966405209</v>
      </c>
      <c r="CA26" s="62">
        <f>IF(DG26=0,0,S26/((1+Vychodiská!$C$177)^'výrobné a prevádzkové n'!DG26))</f>
        <v>4804.5926890774244</v>
      </c>
      <c r="CB26" s="62">
        <f>IF(DH26=0,0,T26/((1+Vychodiská!$C$177)^'výrobné a prevádzkové n'!DH26))</f>
        <v>4619.8006625744465</v>
      </c>
      <c r="CC26" s="62">
        <f>IF(DI26=0,0,U26/((1+Vychodiská!$C$177)^'výrobné a prevádzkové n'!DI26))</f>
        <v>4442.1160217061988</v>
      </c>
      <c r="CD26" s="62">
        <f>IF(DJ26=0,0,V26/((1+Vychodiská!$C$177)^'výrobné a prevádzkové n'!DJ26))</f>
        <v>4271.2654054867289</v>
      </c>
      <c r="CE26" s="62">
        <f>IF(DK26=0,0,W26/((1+Vychodiská!$C$177)^'výrobné a prevádzkové n'!DK26))</f>
        <v>4106.9859668141617</v>
      </c>
      <c r="CF26" s="62">
        <f>IF(DL26=0,0,X26/((1+Vychodiská!$C$177)^'výrobné a prevádzkové n'!DL26))</f>
        <v>3949.0249680905399</v>
      </c>
      <c r="CG26" s="62">
        <f>IF(DM26=0,0,Y26/((1+Vychodiská!$C$177)^'výrobné a prevádzkové n'!DM26))</f>
        <v>3797.1393923947498</v>
      </c>
      <c r="CH26" s="62">
        <f>IF(DN26=0,0,Z26/((1+Vychodiská!$C$177)^'výrobné a prevádzkové n'!DN26))</f>
        <v>3651.0955696103365</v>
      </c>
      <c r="CI26" s="62">
        <f>IF(DO26=0,0,AA26/((1+Vychodiská!$C$177)^'výrobné a prevádzkové n'!DO26))</f>
        <v>3510.668816933015</v>
      </c>
      <c r="CJ26" s="62">
        <f>IF(DP26=0,0,AB26/((1+Vychodiská!$C$177)^'výrobné a prevádzkové n'!DP26))</f>
        <v>3375.6430932048224</v>
      </c>
      <c r="CK26" s="62">
        <f>IF(DQ26=0,0,AC26/((1+Vychodiská!$C$177)^'výrobné a prevádzkové n'!DQ26))</f>
        <v>3245.8106665430987</v>
      </c>
      <c r="CL26" s="62">
        <f>IF(DR26=0,0,AD26/((1+Vychodiská!$C$177)^'výrobné a prevádzkové n'!DR26))</f>
        <v>3120.9717947529793</v>
      </c>
      <c r="CM26" s="62">
        <f>IF(DS26=0,0,AE26/((1+Vychodiská!$C$177)^'výrobné a prevádzkové n'!DS26))</f>
        <v>3000.9344180317103</v>
      </c>
      <c r="CN26" s="62">
        <f>IF(DT26=0,0,AF26/((1+Vychodiská!$C$177)^'výrobné a prevádzkové n'!DT26))</f>
        <v>2885.5138634920295</v>
      </c>
      <c r="CO26" s="62">
        <f>IF(DU26=0,0,AG26/((1+Vychodiská!$C$177)^'výrobné a prevádzkové n'!DU26))</f>
        <v>2774.5325610500281</v>
      </c>
      <c r="CP26" s="62">
        <f>IF(DV26=0,0,AH26/((1+Vychodiská!$C$177)^'výrobné a prevádzkové n'!DV26))</f>
        <v>2667.8197702404109</v>
      </c>
      <c r="CQ26" s="62">
        <f>IF(DW26=0,0,AI26/((1+Vychodiská!$C$177)^'výrobné a prevádzkové n'!DW26))</f>
        <v>2565.2113175388567</v>
      </c>
      <c r="CR26" s="62">
        <f>IF(DX26=0,0,AJ26/((1+Vychodiská!$C$177)^'výrobné a prevádzkové n'!DX26))</f>
        <v>2466.5493437873624</v>
      </c>
      <c r="CS26" s="62">
        <f>IF(DY26=0,0,AK26/((1+Vychodiská!$C$177)^'výrobné a prevádzkové n'!DY26))</f>
        <v>2371.6820613340024</v>
      </c>
      <c r="CT26" s="63">
        <f>IF(DZ26=0,0,AL26/((1+Vychodiská!$C$177)^'výrobné a prevádzkové n'!DZ26))</f>
        <v>2280.4635205134637</v>
      </c>
      <c r="CU26" s="66">
        <f t="shared" si="30"/>
        <v>127899.65459071353</v>
      </c>
      <c r="CW26" s="67">
        <f t="shared" si="31"/>
        <v>3</v>
      </c>
      <c r="CX26" s="67">
        <f t="shared" si="32"/>
        <v>4</v>
      </c>
      <c r="CY26" s="67">
        <f t="shared" si="33"/>
        <v>5</v>
      </c>
      <c r="CZ26" s="67">
        <f t="shared" si="34"/>
        <v>6</v>
      </c>
      <c r="DA26" s="67">
        <f t="shared" si="35"/>
        <v>7</v>
      </c>
      <c r="DB26" s="67">
        <f t="shared" si="36"/>
        <v>8</v>
      </c>
      <c r="DC26" s="67">
        <f t="shared" si="37"/>
        <v>9</v>
      </c>
      <c r="DD26" s="67">
        <f t="shared" si="38"/>
        <v>10</v>
      </c>
      <c r="DE26" s="67">
        <f t="shared" si="39"/>
        <v>11</v>
      </c>
      <c r="DF26" s="67">
        <f t="shared" si="40"/>
        <v>12</v>
      </c>
      <c r="DG26" s="67">
        <f t="shared" si="41"/>
        <v>13</v>
      </c>
      <c r="DH26" s="67">
        <f t="shared" si="42"/>
        <v>14</v>
      </c>
      <c r="DI26" s="67">
        <f t="shared" si="43"/>
        <v>15</v>
      </c>
      <c r="DJ26" s="67">
        <f t="shared" si="44"/>
        <v>16</v>
      </c>
      <c r="DK26" s="67">
        <f t="shared" si="45"/>
        <v>17</v>
      </c>
      <c r="DL26" s="67">
        <f t="shared" si="46"/>
        <v>18</v>
      </c>
      <c r="DM26" s="67">
        <f t="shared" si="47"/>
        <v>19</v>
      </c>
      <c r="DN26" s="67">
        <f t="shared" si="48"/>
        <v>20</v>
      </c>
      <c r="DO26" s="67">
        <f t="shared" si="49"/>
        <v>21</v>
      </c>
      <c r="DP26" s="67">
        <f t="shared" si="50"/>
        <v>22</v>
      </c>
      <c r="DQ26" s="67">
        <f t="shared" si="51"/>
        <v>23</v>
      </c>
      <c r="DR26" s="67">
        <f t="shared" si="52"/>
        <v>24</v>
      </c>
      <c r="DS26" s="67">
        <f t="shared" si="53"/>
        <v>25</v>
      </c>
      <c r="DT26" s="67">
        <f t="shared" si="54"/>
        <v>26</v>
      </c>
      <c r="DU26" s="67">
        <f t="shared" si="55"/>
        <v>27</v>
      </c>
      <c r="DV26" s="67">
        <f t="shared" si="56"/>
        <v>28</v>
      </c>
      <c r="DW26" s="67">
        <f t="shared" si="57"/>
        <v>29</v>
      </c>
      <c r="DX26" s="67">
        <f t="shared" si="58"/>
        <v>30</v>
      </c>
      <c r="DY26" s="67">
        <f t="shared" si="59"/>
        <v>31</v>
      </c>
      <c r="DZ26" s="68">
        <f t="shared" si="60"/>
        <v>32</v>
      </c>
    </row>
    <row r="27" spans="1:130" ht="45.65" customHeight="1" x14ac:dyDescent="0.45">
      <c r="A27" s="59">
        <f>Investície!A27</f>
        <v>25</v>
      </c>
      <c r="B27" s="60" t="str">
        <f>Investície!B27</f>
        <v>MHTH, a.s. - závod Martin</v>
      </c>
      <c r="C27" s="60" t="str">
        <f>Investície!C27</f>
        <v>Rekonštrukcia a modernizácia rozvodov centrálneho zásobovania teplom v meste Martin II. etapa</v>
      </c>
      <c r="D27" s="61">
        <f>INDEX(Data!$M:$M,MATCH('výrobné a prevádzkové n'!A27,Data!$A:$A,0))</f>
        <v>30</v>
      </c>
      <c r="E27" s="61">
        <f>INDEX(Data!$J:$J,MATCH('výrobné a prevádzkové n'!A27,Data!$A:$A,0))</f>
        <v>2024</v>
      </c>
      <c r="F27" s="62">
        <f>INDEX(Data!$AA:$AA,MATCH('výrobné a prevádzkové n'!A27,Data!$A:$A,0))</f>
        <v>-5000</v>
      </c>
      <c r="G27" s="62">
        <f>INDEX(Data!$AC:$AC,MATCH('výrobné a prevádzkové n'!A27,Data!$A:$A,0))</f>
        <v>-248389</v>
      </c>
      <c r="H27" s="63">
        <f>INDEX(Data!$AD:$AD,MATCH('výrobné a prevádzkové n'!A27,Data!$A:$A,0))</f>
        <v>0</v>
      </c>
      <c r="I27" s="62">
        <f t="shared" si="61"/>
        <v>253389</v>
      </c>
      <c r="J27" s="62">
        <f t="shared" si="24"/>
        <v>253389</v>
      </c>
      <c r="K27" s="62">
        <f t="shared" si="24"/>
        <v>253389</v>
      </c>
      <c r="L27" s="62">
        <f t="shared" si="24"/>
        <v>253389</v>
      </c>
      <c r="M27" s="62">
        <f t="shared" si="24"/>
        <v>253389</v>
      </c>
      <c r="N27" s="62">
        <f t="shared" si="24"/>
        <v>253389</v>
      </c>
      <c r="O27" s="62">
        <f t="shared" si="24"/>
        <v>253389</v>
      </c>
      <c r="P27" s="62">
        <f t="shared" si="24"/>
        <v>253389</v>
      </c>
      <c r="Q27" s="62">
        <f t="shared" si="24"/>
        <v>253389</v>
      </c>
      <c r="R27" s="62">
        <f t="shared" si="24"/>
        <v>253389</v>
      </c>
      <c r="S27" s="62">
        <f t="shared" si="24"/>
        <v>253389</v>
      </c>
      <c r="T27" s="62">
        <f t="shared" si="24"/>
        <v>253389</v>
      </c>
      <c r="U27" s="62">
        <f t="shared" si="24"/>
        <v>253389</v>
      </c>
      <c r="V27" s="62">
        <f t="shared" si="24"/>
        <v>253389</v>
      </c>
      <c r="W27" s="62">
        <f t="shared" si="24"/>
        <v>253389</v>
      </c>
      <c r="X27" s="62">
        <f t="shared" si="24"/>
        <v>253389</v>
      </c>
      <c r="Y27" s="62">
        <f t="shared" si="24"/>
        <v>253389</v>
      </c>
      <c r="Z27" s="62">
        <f t="shared" si="24"/>
        <v>253389</v>
      </c>
      <c r="AA27" s="62">
        <f t="shared" si="24"/>
        <v>253389</v>
      </c>
      <c r="AB27" s="62">
        <f t="shared" si="24"/>
        <v>253389</v>
      </c>
      <c r="AC27" s="62">
        <f t="shared" si="24"/>
        <v>253389</v>
      </c>
      <c r="AD27" s="62">
        <f t="shared" si="24"/>
        <v>253389</v>
      </c>
      <c r="AE27" s="62">
        <f t="shared" si="24"/>
        <v>253389</v>
      </c>
      <c r="AF27" s="62">
        <f t="shared" si="24"/>
        <v>253389</v>
      </c>
      <c r="AG27" s="62">
        <f t="shared" si="24"/>
        <v>253389</v>
      </c>
      <c r="AH27" s="62">
        <f t="shared" si="24"/>
        <v>253389</v>
      </c>
      <c r="AI27" s="62">
        <f t="shared" si="24"/>
        <v>253389</v>
      </c>
      <c r="AJ27" s="62">
        <f t="shared" si="24"/>
        <v>253389</v>
      </c>
      <c r="AK27" s="62">
        <f t="shared" si="24"/>
        <v>253389</v>
      </c>
      <c r="AL27" s="62">
        <f t="shared" si="24"/>
        <v>253389</v>
      </c>
      <c r="AM27" s="62">
        <f t="shared" si="29"/>
        <v>253389</v>
      </c>
      <c r="AN27" s="62">
        <f>SUM($I27:J27)</f>
        <v>506778</v>
      </c>
      <c r="AO27" s="62">
        <f>SUM($I27:K27)</f>
        <v>760167</v>
      </c>
      <c r="AP27" s="62">
        <f>SUM($I27:L27)</f>
        <v>1013556</v>
      </c>
      <c r="AQ27" s="62">
        <f>SUM($I27:M27)</f>
        <v>1266945</v>
      </c>
      <c r="AR27" s="62">
        <f>SUM($I27:N27)</f>
        <v>1520334</v>
      </c>
      <c r="AS27" s="62">
        <f>SUM($I27:O27)</f>
        <v>1773723</v>
      </c>
      <c r="AT27" s="62">
        <f>SUM($I27:P27)</f>
        <v>2027112</v>
      </c>
      <c r="AU27" s="62">
        <f>SUM($I27:Q27)</f>
        <v>2280501</v>
      </c>
      <c r="AV27" s="62">
        <f>SUM($I27:R27)</f>
        <v>2533890</v>
      </c>
      <c r="AW27" s="62">
        <f>SUM($I27:S27)</f>
        <v>2787279</v>
      </c>
      <c r="AX27" s="62">
        <f>SUM($I27:T27)</f>
        <v>3040668</v>
      </c>
      <c r="AY27" s="62">
        <f>SUM($I27:U27)</f>
        <v>3294057</v>
      </c>
      <c r="AZ27" s="62">
        <f>SUM($I27:V27)</f>
        <v>3547446</v>
      </c>
      <c r="BA27" s="62">
        <f>SUM($I27:W27)</f>
        <v>3800835</v>
      </c>
      <c r="BB27" s="62">
        <f>SUM($I27:X27)</f>
        <v>4054224</v>
      </c>
      <c r="BC27" s="62">
        <f>SUM($I27:Y27)</f>
        <v>4307613</v>
      </c>
      <c r="BD27" s="62">
        <f>SUM($I27:Z27)</f>
        <v>4561002</v>
      </c>
      <c r="BE27" s="62">
        <f>SUM($I27:AA27)</f>
        <v>4814391</v>
      </c>
      <c r="BF27" s="62">
        <f>SUM($I27:AB27)</f>
        <v>5067780</v>
      </c>
      <c r="BG27" s="62">
        <f>SUM($I27:AC27)</f>
        <v>5321169</v>
      </c>
      <c r="BH27" s="62">
        <f>SUM($I27:AD27)</f>
        <v>5574558</v>
      </c>
      <c r="BI27" s="62">
        <f>SUM($I27:AE27)</f>
        <v>5827947</v>
      </c>
      <c r="BJ27" s="62">
        <f>SUM($I27:AF27)</f>
        <v>6081336</v>
      </c>
      <c r="BK27" s="62">
        <f>SUM($I27:AG27)</f>
        <v>6334725</v>
      </c>
      <c r="BL27" s="62">
        <f>SUM($I27:AH27)</f>
        <v>6588114</v>
      </c>
      <c r="BM27" s="62">
        <f>SUM($I27:AI27)</f>
        <v>6841503</v>
      </c>
      <c r="BN27" s="62">
        <f>SUM($I27:AJ27)</f>
        <v>7094892</v>
      </c>
      <c r="BO27" s="62">
        <f>SUM($I27:AK27)</f>
        <v>7348281</v>
      </c>
      <c r="BP27" s="63">
        <f>SUM($I27:AL27)</f>
        <v>7601670</v>
      </c>
      <c r="BQ27" s="65">
        <f>IF(CW27=0,0,I27/((1+Vychodiská!$C$177)^'výrobné a prevádzkové n'!CW27))</f>
        <v>234272.37426035499</v>
      </c>
      <c r="BR27" s="62">
        <f>IF(CX27=0,0,J27/((1+Vychodiská!$C$177)^'výrobné a prevádzkové n'!CX27))</f>
        <v>225261.89832726444</v>
      </c>
      <c r="BS27" s="62">
        <f>IF(CY27=0,0,K27/((1+Vychodiská!$C$177)^'výrobné a prevádzkové n'!CY27))</f>
        <v>216597.97916083116</v>
      </c>
      <c r="BT27" s="62">
        <f>IF(CZ27=0,0,L27/((1+Vychodiská!$C$177)^'výrobné a prevádzkové n'!CZ27))</f>
        <v>208267.28765464533</v>
      </c>
      <c r="BU27" s="62">
        <f>IF(DA27=0,0,M27/((1+Vychodiská!$C$177)^'výrobné a prevádzkové n'!DA27))</f>
        <v>200257.0073602359</v>
      </c>
      <c r="BV27" s="62">
        <f>IF(DB27=0,0,N27/((1+Vychodiská!$C$177)^'výrobné a prevádzkové n'!DB27))</f>
        <v>192554.81476945762</v>
      </c>
      <c r="BW27" s="62">
        <f>IF(DC27=0,0,O27/((1+Vychodiská!$C$177)^'výrobné a prevádzkové n'!DC27))</f>
        <v>185148.86035524766</v>
      </c>
      <c r="BX27" s="62">
        <f>IF(DD27=0,0,P27/((1+Vychodiská!$C$177)^'výrobné a prevádzkové n'!DD27))</f>
        <v>178027.75034158427</v>
      </c>
      <c r="BY27" s="62">
        <f>IF(DE27=0,0,Q27/((1+Vychodiská!$C$177)^'výrobné a prevádzkové n'!DE27))</f>
        <v>171180.52917460026</v>
      </c>
      <c r="BZ27" s="62">
        <f>IF(DF27=0,0,R27/((1+Vychodiská!$C$177)^'výrobné a prevádzkové n'!DF27))</f>
        <v>164596.6626678849</v>
      </c>
      <c r="CA27" s="62">
        <f>IF(DG27=0,0,S27/((1+Vychodiská!$C$177)^'výrobné a prevádzkové n'!DG27))</f>
        <v>158266.02179604312</v>
      </c>
      <c r="CB27" s="62">
        <f>IF(DH27=0,0,T27/((1+Vychodiská!$C$177)^'výrobné a prevádzkové n'!DH27))</f>
        <v>152178.86711157992</v>
      </c>
      <c r="CC27" s="62">
        <f>IF(DI27=0,0,U27/((1+Vychodiská!$C$177)^'výrobné a prevádzkové n'!DI27))</f>
        <v>146325.83376113453</v>
      </c>
      <c r="CD27" s="62">
        <f>IF(DJ27=0,0,V27/((1+Vychodiská!$C$177)^'výrobné a prevádzkové n'!DJ27))</f>
        <v>140697.917078014</v>
      </c>
      <c r="CE27" s="62">
        <f>IF(DK27=0,0,W27/((1+Vychodiská!$C$177)^'výrobné a prevádzkové n'!DK27))</f>
        <v>135286.45872885958</v>
      </c>
      <c r="CF27" s="62">
        <f>IF(DL27=0,0,X27/((1+Vychodiská!$C$177)^'výrobné a prevádzkové n'!DL27))</f>
        <v>130083.13339313421</v>
      </c>
      <c r="CG27" s="62">
        <f>IF(DM27=0,0,Y27/((1+Vychodiská!$C$177)^'výrobné a prevádzkové n'!DM27))</f>
        <v>125079.93595493672</v>
      </c>
      <c r="CH27" s="62">
        <f>IF(DN27=0,0,Z27/((1+Vychodiská!$C$177)^'výrobné a prevádzkové n'!DN27))</f>
        <v>120269.16918743917</v>
      </c>
      <c r="CI27" s="62">
        <f>IF(DO27=0,0,AA27/((1+Vychodiská!$C$177)^'výrobné a prevádzkové n'!DO27))</f>
        <v>115643.43191099919</v>
      </c>
      <c r="CJ27" s="62">
        <f>IF(DP27=0,0,AB27/((1+Vychodiská!$C$177)^'výrobné a prevádzkové n'!DP27))</f>
        <v>111195.60760672997</v>
      </c>
      <c r="CK27" s="62">
        <f>IF(DQ27=0,0,AC27/((1+Vychodiská!$C$177)^'výrobné a prevádzkové n'!DQ27))</f>
        <v>106918.85346800959</v>
      </c>
      <c r="CL27" s="62">
        <f>IF(DR27=0,0,AD27/((1+Vychodiská!$C$177)^'výrobné a prevádzkové n'!DR27))</f>
        <v>102806.58987308615</v>
      </c>
      <c r="CM27" s="62">
        <f>IF(DS27=0,0,AE27/((1+Vychodiská!$C$177)^'výrobné a prevádzkové n'!DS27))</f>
        <v>98852.490262582825</v>
      </c>
      <c r="CN27" s="62">
        <f>IF(DT27=0,0,AF27/((1+Vychodiská!$C$177)^'výrobné a prevádzkové n'!DT27))</f>
        <v>95050.471406329627</v>
      </c>
      <c r="CO27" s="62">
        <f>IF(DU27=0,0,AG27/((1+Vychodiská!$C$177)^'výrobné a prevádzkové n'!DU27))</f>
        <v>91394.684044547728</v>
      </c>
      <c r="CP27" s="62">
        <f>IF(DV27=0,0,AH27/((1+Vychodiská!$C$177)^'výrobné a prevádzkové n'!DV27))</f>
        <v>87879.503888988198</v>
      </c>
      <c r="CQ27" s="62">
        <f>IF(DW27=0,0,AI27/((1+Vychodiská!$C$177)^'výrobné a prevádzkové n'!DW27))</f>
        <v>84499.522970180944</v>
      </c>
      <c r="CR27" s="62">
        <f>IF(DX27=0,0,AJ27/((1+Vychodiská!$C$177)^'výrobné a prevádzkové n'!DX27))</f>
        <v>81249.541317481664</v>
      </c>
      <c r="CS27" s="62">
        <f>IF(DY27=0,0,AK27/((1+Vychodiská!$C$177)^'výrobné a prevádzkové n'!DY27))</f>
        <v>78124.558959116999</v>
      </c>
      <c r="CT27" s="63">
        <f>IF(DZ27=0,0,AL27/((1+Vychodiská!$C$177)^'výrobné a prevádzkové n'!DZ27))</f>
        <v>75119.768229920184</v>
      </c>
      <c r="CU27" s="66">
        <f t="shared" si="30"/>
        <v>4213087.5250212215</v>
      </c>
      <c r="CW27" s="67">
        <f t="shared" si="31"/>
        <v>2</v>
      </c>
      <c r="CX27" s="67">
        <f t="shared" si="32"/>
        <v>3</v>
      </c>
      <c r="CY27" s="67">
        <f t="shared" si="33"/>
        <v>4</v>
      </c>
      <c r="CZ27" s="67">
        <f t="shared" si="34"/>
        <v>5</v>
      </c>
      <c r="DA27" s="67">
        <f t="shared" si="35"/>
        <v>6</v>
      </c>
      <c r="DB27" s="67">
        <f t="shared" si="36"/>
        <v>7</v>
      </c>
      <c r="DC27" s="67">
        <f t="shared" si="37"/>
        <v>8</v>
      </c>
      <c r="DD27" s="67">
        <f t="shared" si="38"/>
        <v>9</v>
      </c>
      <c r="DE27" s="67">
        <f t="shared" si="39"/>
        <v>10</v>
      </c>
      <c r="DF27" s="67">
        <f t="shared" si="40"/>
        <v>11</v>
      </c>
      <c r="DG27" s="67">
        <f t="shared" si="41"/>
        <v>12</v>
      </c>
      <c r="DH27" s="67">
        <f t="shared" si="42"/>
        <v>13</v>
      </c>
      <c r="DI27" s="67">
        <f t="shared" si="43"/>
        <v>14</v>
      </c>
      <c r="DJ27" s="67">
        <f t="shared" si="44"/>
        <v>15</v>
      </c>
      <c r="DK27" s="67">
        <f t="shared" si="45"/>
        <v>16</v>
      </c>
      <c r="DL27" s="67">
        <f t="shared" si="46"/>
        <v>17</v>
      </c>
      <c r="DM27" s="67">
        <f t="shared" si="47"/>
        <v>18</v>
      </c>
      <c r="DN27" s="67">
        <f t="shared" si="48"/>
        <v>19</v>
      </c>
      <c r="DO27" s="67">
        <f t="shared" si="49"/>
        <v>20</v>
      </c>
      <c r="DP27" s="67">
        <f t="shared" si="50"/>
        <v>21</v>
      </c>
      <c r="DQ27" s="67">
        <f t="shared" si="51"/>
        <v>22</v>
      </c>
      <c r="DR27" s="67">
        <f t="shared" si="52"/>
        <v>23</v>
      </c>
      <c r="DS27" s="67">
        <f t="shared" si="53"/>
        <v>24</v>
      </c>
      <c r="DT27" s="67">
        <f t="shared" si="54"/>
        <v>25</v>
      </c>
      <c r="DU27" s="67">
        <f t="shared" si="55"/>
        <v>26</v>
      </c>
      <c r="DV27" s="67">
        <f t="shared" si="56"/>
        <v>27</v>
      </c>
      <c r="DW27" s="67">
        <f t="shared" si="57"/>
        <v>28</v>
      </c>
      <c r="DX27" s="67">
        <f t="shared" si="58"/>
        <v>29</v>
      </c>
      <c r="DY27" s="67">
        <f t="shared" si="59"/>
        <v>30</v>
      </c>
      <c r="DZ27" s="68">
        <f t="shared" si="60"/>
        <v>31</v>
      </c>
    </row>
    <row r="28" spans="1:130" ht="45.65" customHeight="1" x14ac:dyDescent="0.45">
      <c r="A28" s="59">
        <f>Investície!A28</f>
        <v>26</v>
      </c>
      <c r="B28" s="60" t="str">
        <f>Investície!B28</f>
        <v>MHTH, a.s. - závod Martin</v>
      </c>
      <c r="C28" s="60" t="str">
        <f>Investície!C28</f>
        <v>Rekonštrukcia a modernizácia rozvodov centrálneho zásobovania teplom v meste Martin III. etapa</v>
      </c>
      <c r="D28" s="61">
        <f>INDEX(Data!$M:$M,MATCH('výrobné a prevádzkové n'!A28,Data!$A:$A,0))</f>
        <v>30</v>
      </c>
      <c r="E28" s="61" t="str">
        <f>INDEX(Data!$J:$J,MATCH('výrobné a prevádzkové n'!A28,Data!$A:$A,0))</f>
        <v>2024-2025</v>
      </c>
      <c r="F28" s="62">
        <f>INDEX(Data!$AA:$AA,MATCH('výrobné a prevádzkové n'!A28,Data!$A:$A,0))</f>
        <v>-4500</v>
      </c>
      <c r="G28" s="62">
        <f>INDEX(Data!$AC:$AC,MATCH('výrobné a prevádzkové n'!A28,Data!$A:$A,0))</f>
        <v>-187283</v>
      </c>
      <c r="H28" s="63">
        <f>INDEX(Data!$AD:$AD,MATCH('výrobné a prevádzkové n'!A28,Data!$A:$A,0))</f>
        <v>0</v>
      </c>
      <c r="I28" s="62">
        <f t="shared" si="61"/>
        <v>191783</v>
      </c>
      <c r="J28" s="62">
        <f t="shared" si="24"/>
        <v>191783</v>
      </c>
      <c r="K28" s="62">
        <f t="shared" si="24"/>
        <v>191783</v>
      </c>
      <c r="L28" s="62">
        <f t="shared" si="24"/>
        <v>191783</v>
      </c>
      <c r="M28" s="62">
        <f t="shared" si="24"/>
        <v>191783</v>
      </c>
      <c r="N28" s="62">
        <f t="shared" si="24"/>
        <v>191783</v>
      </c>
      <c r="O28" s="62">
        <f t="shared" si="24"/>
        <v>191783</v>
      </c>
      <c r="P28" s="62">
        <f t="shared" si="24"/>
        <v>191783</v>
      </c>
      <c r="Q28" s="62">
        <f t="shared" si="24"/>
        <v>191783</v>
      </c>
      <c r="R28" s="62">
        <f t="shared" si="24"/>
        <v>191783</v>
      </c>
      <c r="S28" s="62">
        <f t="shared" si="24"/>
        <v>191783</v>
      </c>
      <c r="T28" s="62">
        <f t="shared" si="24"/>
        <v>191783</v>
      </c>
      <c r="U28" s="62">
        <f t="shared" si="24"/>
        <v>191783</v>
      </c>
      <c r="V28" s="62">
        <f t="shared" si="24"/>
        <v>191783</v>
      </c>
      <c r="W28" s="62">
        <f t="shared" si="24"/>
        <v>191783</v>
      </c>
      <c r="X28" s="62">
        <f t="shared" si="24"/>
        <v>191783</v>
      </c>
      <c r="Y28" s="62">
        <f t="shared" si="24"/>
        <v>191783</v>
      </c>
      <c r="Z28" s="62">
        <f t="shared" si="24"/>
        <v>191783</v>
      </c>
      <c r="AA28" s="62">
        <f t="shared" si="24"/>
        <v>191783</v>
      </c>
      <c r="AB28" s="62">
        <f t="shared" si="24"/>
        <v>191783</v>
      </c>
      <c r="AC28" s="62">
        <f t="shared" si="24"/>
        <v>191783</v>
      </c>
      <c r="AD28" s="62">
        <f t="shared" si="24"/>
        <v>191783</v>
      </c>
      <c r="AE28" s="62">
        <f t="shared" si="24"/>
        <v>191783</v>
      </c>
      <c r="AF28" s="62">
        <f t="shared" si="24"/>
        <v>191783</v>
      </c>
      <c r="AG28" s="62">
        <f t="shared" si="24"/>
        <v>191783</v>
      </c>
      <c r="AH28" s="62">
        <f t="shared" si="24"/>
        <v>191783</v>
      </c>
      <c r="AI28" s="62">
        <f t="shared" si="24"/>
        <v>191783</v>
      </c>
      <c r="AJ28" s="62">
        <f t="shared" si="24"/>
        <v>191783</v>
      </c>
      <c r="AK28" s="62">
        <f t="shared" si="24"/>
        <v>191783</v>
      </c>
      <c r="AL28" s="62">
        <f t="shared" si="24"/>
        <v>191783</v>
      </c>
      <c r="AM28" s="62">
        <f t="shared" si="29"/>
        <v>191783</v>
      </c>
      <c r="AN28" s="62">
        <f>SUM($I28:J28)</f>
        <v>383566</v>
      </c>
      <c r="AO28" s="62">
        <f>SUM($I28:K28)</f>
        <v>575349</v>
      </c>
      <c r="AP28" s="62">
        <f>SUM($I28:L28)</f>
        <v>767132</v>
      </c>
      <c r="AQ28" s="62">
        <f>SUM($I28:M28)</f>
        <v>958915</v>
      </c>
      <c r="AR28" s="62">
        <f>SUM($I28:N28)</f>
        <v>1150698</v>
      </c>
      <c r="AS28" s="62">
        <f>SUM($I28:O28)</f>
        <v>1342481</v>
      </c>
      <c r="AT28" s="62">
        <f>SUM($I28:P28)</f>
        <v>1534264</v>
      </c>
      <c r="AU28" s="62">
        <f>SUM($I28:Q28)</f>
        <v>1726047</v>
      </c>
      <c r="AV28" s="62">
        <f>SUM($I28:R28)</f>
        <v>1917830</v>
      </c>
      <c r="AW28" s="62">
        <f>SUM($I28:S28)</f>
        <v>2109613</v>
      </c>
      <c r="AX28" s="62">
        <f>SUM($I28:T28)</f>
        <v>2301396</v>
      </c>
      <c r="AY28" s="62">
        <f>SUM($I28:U28)</f>
        <v>2493179</v>
      </c>
      <c r="AZ28" s="62">
        <f>SUM($I28:V28)</f>
        <v>2684962</v>
      </c>
      <c r="BA28" s="62">
        <f>SUM($I28:W28)</f>
        <v>2876745</v>
      </c>
      <c r="BB28" s="62">
        <f>SUM($I28:X28)</f>
        <v>3068528</v>
      </c>
      <c r="BC28" s="62">
        <f>SUM($I28:Y28)</f>
        <v>3260311</v>
      </c>
      <c r="BD28" s="62">
        <f>SUM($I28:Z28)</f>
        <v>3452094</v>
      </c>
      <c r="BE28" s="62">
        <f>SUM($I28:AA28)</f>
        <v>3643877</v>
      </c>
      <c r="BF28" s="62">
        <f>SUM($I28:AB28)</f>
        <v>3835660</v>
      </c>
      <c r="BG28" s="62">
        <f>SUM($I28:AC28)</f>
        <v>4027443</v>
      </c>
      <c r="BH28" s="62">
        <f>SUM($I28:AD28)</f>
        <v>4219226</v>
      </c>
      <c r="BI28" s="62">
        <f>SUM($I28:AE28)</f>
        <v>4411009</v>
      </c>
      <c r="BJ28" s="62">
        <f>SUM($I28:AF28)</f>
        <v>4602792</v>
      </c>
      <c r="BK28" s="62">
        <f>SUM($I28:AG28)</f>
        <v>4794575</v>
      </c>
      <c r="BL28" s="62">
        <f>SUM($I28:AH28)</f>
        <v>4986358</v>
      </c>
      <c r="BM28" s="62">
        <f>SUM($I28:AI28)</f>
        <v>5178141</v>
      </c>
      <c r="BN28" s="62">
        <f>SUM($I28:AJ28)</f>
        <v>5369924</v>
      </c>
      <c r="BO28" s="62">
        <f>SUM($I28:AK28)</f>
        <v>5561707</v>
      </c>
      <c r="BP28" s="63">
        <f>SUM($I28:AL28)</f>
        <v>5753490</v>
      </c>
      <c r="BQ28" s="65">
        <f>IF(CW28=0,0,I28/((1+Vychodiská!$C$177)^'výrobné a prevádzkové n'!CW28))</f>
        <v>170494.38865498407</v>
      </c>
      <c r="BR28" s="62">
        <f>IF(CX28=0,0,J28/((1+Vychodiská!$C$177)^'výrobné a prevádzkové n'!CX28))</f>
        <v>163936.91216825388</v>
      </c>
      <c r="BS28" s="62">
        <f>IF(CY28=0,0,K28/((1+Vychodiská!$C$177)^'výrobné a prevádzkové n'!CY28))</f>
        <v>157631.64631562872</v>
      </c>
      <c r="BT28" s="62">
        <f>IF(CZ28=0,0,L28/((1+Vychodiská!$C$177)^'výrobné a prevádzkové n'!CZ28))</f>
        <v>151568.89068810453</v>
      </c>
      <c r="BU28" s="62">
        <f>IF(DA28=0,0,M28/((1+Vychodiská!$C$177)^'výrobné a prevádzkové n'!DA28))</f>
        <v>145739.31796933128</v>
      </c>
      <c r="BV28" s="62">
        <f>IF(DB28=0,0,N28/((1+Vychodiská!$C$177)^'výrobné a prevádzkové n'!DB28))</f>
        <v>140133.95958589544</v>
      </c>
      <c r="BW28" s="62">
        <f>IF(DC28=0,0,O28/((1+Vychodiská!$C$177)^'výrobné a prevádzkové n'!DC28))</f>
        <v>134744.19190951486</v>
      </c>
      <c r="BX28" s="62">
        <f>IF(DD28=0,0,P28/((1+Vychodiská!$C$177)^'výrobné a prevádzkové n'!DD28))</f>
        <v>129561.72298991813</v>
      </c>
      <c r="BY28" s="62">
        <f>IF(DE28=0,0,Q28/((1+Vychodiská!$C$177)^'výrobné a prevádzkové n'!DE28))</f>
        <v>124578.5797979982</v>
      </c>
      <c r="BZ28" s="62">
        <f>IF(DF28=0,0,R28/((1+Vychodiská!$C$177)^'výrobné a prevádzkové n'!DF28))</f>
        <v>119787.09595961364</v>
      </c>
      <c r="CA28" s="62">
        <f>IF(DG28=0,0,S28/((1+Vychodiská!$C$177)^'výrobné a prevádzkové n'!DG28))</f>
        <v>115179.89996116696</v>
      </c>
      <c r="CB28" s="62">
        <f>IF(DH28=0,0,T28/((1+Vychodiská!$C$177)^'výrobné a prevádzkové n'!DH28))</f>
        <v>110749.90380881437</v>
      </c>
      <c r="CC28" s="62">
        <f>IF(DI28=0,0,U28/((1+Vychodiská!$C$177)^'výrobné a prevádzkové n'!DI28))</f>
        <v>106490.29212385998</v>
      </c>
      <c r="CD28" s="62">
        <f>IF(DJ28=0,0,V28/((1+Vychodiská!$C$177)^'výrobné a prevádzkové n'!DJ28))</f>
        <v>102394.51165755765</v>
      </c>
      <c r="CE28" s="62">
        <f>IF(DK28=0,0,W28/((1+Vychodiská!$C$177)^'výrobné a prevádzkové n'!DK28))</f>
        <v>98456.261209190052</v>
      </c>
      <c r="CF28" s="62">
        <f>IF(DL28=0,0,X28/((1+Vychodiská!$C$177)^'výrobné a prevádzkové n'!DL28))</f>
        <v>94669.481931913499</v>
      </c>
      <c r="CG28" s="62">
        <f>IF(DM28=0,0,Y28/((1+Vychodiská!$C$177)^'výrobné a prevádzkové n'!DM28))</f>
        <v>91028.348011455295</v>
      </c>
      <c r="CH28" s="62">
        <f>IF(DN28=0,0,Z28/((1+Vychodiská!$C$177)^'výrobné a prevádzkové n'!DN28))</f>
        <v>87527.257703322393</v>
      </c>
      <c r="CI28" s="62">
        <f>IF(DO28=0,0,AA28/((1+Vychodiská!$C$177)^'výrobné a prevádzkové n'!DO28))</f>
        <v>84160.824714733055</v>
      </c>
      <c r="CJ28" s="62">
        <f>IF(DP28=0,0,AB28/((1+Vychodiská!$C$177)^'výrobné a prevádzkové n'!DP28))</f>
        <v>80923.869918012555</v>
      </c>
      <c r="CK28" s="62">
        <f>IF(DQ28=0,0,AC28/((1+Vychodiská!$C$177)^'výrobné a prevádzkové n'!DQ28))</f>
        <v>77811.413382704384</v>
      </c>
      <c r="CL28" s="62">
        <f>IF(DR28=0,0,AD28/((1+Vychodiská!$C$177)^'výrobné a prevádzkové n'!DR28))</f>
        <v>74818.666714138832</v>
      </c>
      <c r="CM28" s="62">
        <f>IF(DS28=0,0,AE28/((1+Vychodiská!$C$177)^'výrobné a prevádzkové n'!DS28))</f>
        <v>71941.025686671928</v>
      </c>
      <c r="CN28" s="62">
        <f>IF(DT28=0,0,AF28/((1+Vychodiská!$C$177)^'výrobné a prevádzkové n'!DT28))</f>
        <v>69174.063160261489</v>
      </c>
      <c r="CO28" s="62">
        <f>IF(DU28=0,0,AG28/((1+Vychodiská!$C$177)^'výrobné a prevádzkové n'!DU28))</f>
        <v>66513.522269482186</v>
      </c>
      <c r="CP28" s="62">
        <f>IF(DV28=0,0,AH28/((1+Vychodiská!$C$177)^'výrobné a prevádzkové n'!DV28))</f>
        <v>63955.309874502098</v>
      </c>
      <c r="CQ28" s="62">
        <f>IF(DW28=0,0,AI28/((1+Vychodiská!$C$177)^'výrobné a prevádzkové n'!DW28))</f>
        <v>61495.490263944317</v>
      </c>
      <c r="CR28" s="62">
        <f>IF(DX28=0,0,AJ28/((1+Vychodiská!$C$177)^'výrobné a prevádzkové n'!DX28))</f>
        <v>59130.279099946471</v>
      </c>
      <c r="CS28" s="62">
        <f>IF(DY28=0,0,AK28/((1+Vychodiská!$C$177)^'výrobné a prevádzkové n'!DY28))</f>
        <v>56856.037596102375</v>
      </c>
      <c r="CT28" s="63">
        <f>IF(DZ28=0,0,AL28/((1+Vychodiská!$C$177)^'výrobné a prevádzkové n'!DZ28))</f>
        <v>54669.266919329195</v>
      </c>
      <c r="CU28" s="66">
        <f t="shared" si="30"/>
        <v>3066122.4320463524</v>
      </c>
      <c r="CW28" s="67">
        <f t="shared" si="31"/>
        <v>3</v>
      </c>
      <c r="CX28" s="67">
        <f t="shared" si="32"/>
        <v>4</v>
      </c>
      <c r="CY28" s="67">
        <f t="shared" si="33"/>
        <v>5</v>
      </c>
      <c r="CZ28" s="67">
        <f t="shared" si="34"/>
        <v>6</v>
      </c>
      <c r="DA28" s="67">
        <f t="shared" si="35"/>
        <v>7</v>
      </c>
      <c r="DB28" s="67">
        <f t="shared" si="36"/>
        <v>8</v>
      </c>
      <c r="DC28" s="67">
        <f t="shared" si="37"/>
        <v>9</v>
      </c>
      <c r="DD28" s="67">
        <f t="shared" si="38"/>
        <v>10</v>
      </c>
      <c r="DE28" s="67">
        <f t="shared" si="39"/>
        <v>11</v>
      </c>
      <c r="DF28" s="67">
        <f t="shared" si="40"/>
        <v>12</v>
      </c>
      <c r="DG28" s="67">
        <f t="shared" si="41"/>
        <v>13</v>
      </c>
      <c r="DH28" s="67">
        <f t="shared" si="42"/>
        <v>14</v>
      </c>
      <c r="DI28" s="67">
        <f t="shared" si="43"/>
        <v>15</v>
      </c>
      <c r="DJ28" s="67">
        <f t="shared" si="44"/>
        <v>16</v>
      </c>
      <c r="DK28" s="67">
        <f t="shared" si="45"/>
        <v>17</v>
      </c>
      <c r="DL28" s="67">
        <f t="shared" si="46"/>
        <v>18</v>
      </c>
      <c r="DM28" s="67">
        <f t="shared" si="47"/>
        <v>19</v>
      </c>
      <c r="DN28" s="67">
        <f t="shared" si="48"/>
        <v>20</v>
      </c>
      <c r="DO28" s="67">
        <f t="shared" si="49"/>
        <v>21</v>
      </c>
      <c r="DP28" s="67">
        <f t="shared" si="50"/>
        <v>22</v>
      </c>
      <c r="DQ28" s="67">
        <f t="shared" si="51"/>
        <v>23</v>
      </c>
      <c r="DR28" s="67">
        <f t="shared" si="52"/>
        <v>24</v>
      </c>
      <c r="DS28" s="67">
        <f t="shared" si="53"/>
        <v>25</v>
      </c>
      <c r="DT28" s="67">
        <f t="shared" si="54"/>
        <v>26</v>
      </c>
      <c r="DU28" s="67">
        <f t="shared" si="55"/>
        <v>27</v>
      </c>
      <c r="DV28" s="67">
        <f t="shared" si="56"/>
        <v>28</v>
      </c>
      <c r="DW28" s="67">
        <f t="shared" si="57"/>
        <v>29</v>
      </c>
      <c r="DX28" s="67">
        <f t="shared" si="58"/>
        <v>30</v>
      </c>
      <c r="DY28" s="67">
        <f t="shared" si="59"/>
        <v>31</v>
      </c>
      <c r="DZ28" s="68">
        <f t="shared" si="60"/>
        <v>32</v>
      </c>
    </row>
    <row r="29" spans="1:130" ht="45.65" customHeight="1" x14ac:dyDescent="0.45">
      <c r="A29" s="59">
        <f>Investície!A29</f>
        <v>27</v>
      </c>
      <c r="B29" s="60" t="str">
        <f>Investície!B29</f>
        <v>MHTH, a.s. - závod Martin</v>
      </c>
      <c r="C29" s="60" t="str">
        <f>Investície!C29</f>
        <v>Nová TG1 v závode Martin</v>
      </c>
      <c r="D29" s="61">
        <f>INDEX(Data!$M:$M,MATCH('výrobné a prevádzkové n'!A29,Data!$A:$A,0))</f>
        <v>25</v>
      </c>
      <c r="E29" s="61" t="str">
        <f>INDEX(Data!$J:$J,MATCH('výrobné a prevádzkové n'!A29,Data!$A:$A,0))</f>
        <v>2024 - 2025</v>
      </c>
      <c r="F29" s="62">
        <f>INDEX(Data!$AA:$AA,MATCH('výrobné a prevádzkové n'!A29,Data!$A:$A,0))</f>
        <v>0</v>
      </c>
      <c r="G29" s="62">
        <f>INDEX(Data!$AC:$AC,MATCH('výrobné a prevádzkové n'!A29,Data!$A:$A,0))</f>
        <v>-1088064</v>
      </c>
      <c r="H29" s="63">
        <f>INDEX(Data!$AD:$AD,MATCH('výrobné a prevádzkové n'!A29,Data!$A:$A,0))</f>
        <v>110000</v>
      </c>
      <c r="I29" s="62">
        <f t="shared" si="61"/>
        <v>1198064</v>
      </c>
      <c r="J29" s="62">
        <f t="shared" si="24"/>
        <v>1198064</v>
      </c>
      <c r="K29" s="62">
        <f t="shared" si="24"/>
        <v>1198064</v>
      </c>
      <c r="L29" s="62">
        <f t="shared" si="24"/>
        <v>1198064</v>
      </c>
      <c r="M29" s="62">
        <f t="shared" si="24"/>
        <v>1198064</v>
      </c>
      <c r="N29" s="62">
        <f t="shared" si="24"/>
        <v>1198064</v>
      </c>
      <c r="O29" s="62">
        <f t="shared" si="24"/>
        <v>1198064</v>
      </c>
      <c r="P29" s="62">
        <f t="shared" si="24"/>
        <v>1198064</v>
      </c>
      <c r="Q29" s="62">
        <f t="shared" si="24"/>
        <v>1198064</v>
      </c>
      <c r="R29" s="62">
        <f t="shared" si="24"/>
        <v>1198064</v>
      </c>
      <c r="S29" s="62">
        <f t="shared" si="24"/>
        <v>1198064</v>
      </c>
      <c r="T29" s="62">
        <f t="shared" si="24"/>
        <v>1198064</v>
      </c>
      <c r="U29" s="62">
        <f t="shared" si="24"/>
        <v>1198064</v>
      </c>
      <c r="V29" s="62">
        <f t="shared" si="24"/>
        <v>1198064</v>
      </c>
      <c r="W29" s="62">
        <f t="shared" si="24"/>
        <v>1198064</v>
      </c>
      <c r="X29" s="62">
        <f t="shared" si="24"/>
        <v>1198064</v>
      </c>
      <c r="Y29" s="62">
        <f t="shared" si="24"/>
        <v>1198064</v>
      </c>
      <c r="Z29" s="62">
        <f t="shared" si="24"/>
        <v>1198064</v>
      </c>
      <c r="AA29" s="62">
        <f t="shared" si="24"/>
        <v>1198064</v>
      </c>
      <c r="AB29" s="62">
        <f t="shared" si="24"/>
        <v>1198064</v>
      </c>
      <c r="AC29" s="62">
        <f t="shared" si="24"/>
        <v>1198064</v>
      </c>
      <c r="AD29" s="62">
        <f t="shared" si="24"/>
        <v>1198064</v>
      </c>
      <c r="AE29" s="62">
        <f t="shared" si="24"/>
        <v>1198064</v>
      </c>
      <c r="AF29" s="62">
        <f t="shared" si="24"/>
        <v>1198064</v>
      </c>
      <c r="AG29" s="62">
        <f t="shared" si="24"/>
        <v>1198064</v>
      </c>
      <c r="AH29" s="62">
        <f t="shared" si="24"/>
        <v>1198064</v>
      </c>
      <c r="AI29" s="62">
        <f t="shared" si="24"/>
        <v>1198064</v>
      </c>
      <c r="AJ29" s="62">
        <f t="shared" ref="AJ29:AL29" si="62">($F29+$G29-$H29)*-1</f>
        <v>1198064</v>
      </c>
      <c r="AK29" s="62">
        <f t="shared" si="62"/>
        <v>1198064</v>
      </c>
      <c r="AL29" s="62">
        <f t="shared" si="62"/>
        <v>1198064</v>
      </c>
      <c r="AM29" s="62">
        <f t="shared" si="29"/>
        <v>1198064</v>
      </c>
      <c r="AN29" s="62">
        <f>SUM($I29:J29)</f>
        <v>2396128</v>
      </c>
      <c r="AO29" s="62">
        <f>SUM($I29:K29)</f>
        <v>3594192</v>
      </c>
      <c r="AP29" s="62">
        <f>SUM($I29:L29)</f>
        <v>4792256</v>
      </c>
      <c r="AQ29" s="62">
        <f>SUM($I29:M29)</f>
        <v>5990320</v>
      </c>
      <c r="AR29" s="62">
        <f>SUM($I29:N29)</f>
        <v>7188384</v>
      </c>
      <c r="AS29" s="62">
        <f>SUM($I29:O29)</f>
        <v>8386448</v>
      </c>
      <c r="AT29" s="62">
        <f>SUM($I29:P29)</f>
        <v>9584512</v>
      </c>
      <c r="AU29" s="62">
        <f>SUM($I29:Q29)</f>
        <v>10782576</v>
      </c>
      <c r="AV29" s="62">
        <f>SUM($I29:R29)</f>
        <v>11980640</v>
      </c>
      <c r="AW29" s="62">
        <f>SUM($I29:S29)</f>
        <v>13178704</v>
      </c>
      <c r="AX29" s="62">
        <f>SUM($I29:T29)</f>
        <v>14376768</v>
      </c>
      <c r="AY29" s="62">
        <f>SUM($I29:U29)</f>
        <v>15574832</v>
      </c>
      <c r="AZ29" s="62">
        <f>SUM($I29:V29)</f>
        <v>16772896</v>
      </c>
      <c r="BA29" s="62">
        <f>SUM($I29:W29)</f>
        <v>17970960</v>
      </c>
      <c r="BB29" s="62">
        <f>SUM($I29:X29)</f>
        <v>19169024</v>
      </c>
      <c r="BC29" s="62">
        <f>SUM($I29:Y29)</f>
        <v>20367088</v>
      </c>
      <c r="BD29" s="62">
        <f>SUM($I29:Z29)</f>
        <v>21565152</v>
      </c>
      <c r="BE29" s="62">
        <f>SUM($I29:AA29)</f>
        <v>22763216</v>
      </c>
      <c r="BF29" s="62">
        <f>SUM($I29:AB29)</f>
        <v>23961280</v>
      </c>
      <c r="BG29" s="62">
        <f>SUM($I29:AC29)</f>
        <v>25159344</v>
      </c>
      <c r="BH29" s="62">
        <f>SUM($I29:AD29)</f>
        <v>26357408</v>
      </c>
      <c r="BI29" s="62">
        <f>SUM($I29:AE29)</f>
        <v>27555472</v>
      </c>
      <c r="BJ29" s="62">
        <f>SUM($I29:AF29)</f>
        <v>28753536</v>
      </c>
      <c r="BK29" s="62">
        <f>SUM($I29:AG29)</f>
        <v>29951600</v>
      </c>
      <c r="BL29" s="62">
        <f>SUM($I29:AH29)</f>
        <v>31149664</v>
      </c>
      <c r="BM29" s="62">
        <f>SUM($I29:AI29)</f>
        <v>32347728</v>
      </c>
      <c r="BN29" s="62">
        <f>SUM($I29:AJ29)</f>
        <v>33545792</v>
      </c>
      <c r="BO29" s="62">
        <f>SUM($I29:AK29)</f>
        <v>34743856</v>
      </c>
      <c r="BP29" s="63">
        <f>SUM($I29:AL29)</f>
        <v>35941920</v>
      </c>
      <c r="BQ29" s="65">
        <f>IF(CW29=0,0,I29/((1+Vychodiská!$C$177)^'výrobné a prevádzkové n'!CW29))</f>
        <v>1065074.5334547109</v>
      </c>
      <c r="BR29" s="62">
        <f>IF(CX29=0,0,J29/((1+Vychodiská!$C$177)^'výrobné a prevádzkové n'!CX29))</f>
        <v>1024110.1283218373</v>
      </c>
      <c r="BS29" s="62">
        <f>IF(CY29=0,0,K29/((1+Vychodiská!$C$177)^'výrobné a prevádzkové n'!CY29))</f>
        <v>984721.27723253577</v>
      </c>
      <c r="BT29" s="62">
        <f>IF(CZ29=0,0,L29/((1+Vychodiská!$C$177)^'výrobné a prevádzkové n'!CZ29))</f>
        <v>946847.38195436134</v>
      </c>
      <c r="BU29" s="62">
        <f>IF(DA29=0,0,M29/((1+Vychodiská!$C$177)^'výrobné a prevádzkové n'!DA29))</f>
        <v>910430.17495611671</v>
      </c>
      <c r="BV29" s="62">
        <f>IF(DB29=0,0,N29/((1+Vychodiská!$C$177)^'výrobné a prevádzkové n'!DB29))</f>
        <v>875413.62976549671</v>
      </c>
      <c r="BW29" s="62">
        <f>IF(DC29=0,0,O29/((1+Vychodiská!$C$177)^'výrobné a prevádzkové n'!DC29))</f>
        <v>841743.87477451598</v>
      </c>
      <c r="BX29" s="62">
        <f>IF(DD29=0,0,P29/((1+Vychodiská!$C$177)^'výrobné a prevádzkové n'!DD29))</f>
        <v>809369.11036011158</v>
      </c>
      <c r="BY29" s="62">
        <f>IF(DE29=0,0,Q29/((1+Vychodiská!$C$177)^'výrobné a prevádzkové n'!DE29))</f>
        <v>778239.52919241495</v>
      </c>
      <c r="BZ29" s="62">
        <f>IF(DF29=0,0,R29/((1+Vychodiská!$C$177)^'výrobné a prevádzkové n'!DF29))</f>
        <v>748307.23960809119</v>
      </c>
      <c r="CA29" s="62">
        <f>IF(DG29=0,0,S29/((1+Vychodiská!$C$177)^'výrobné a prevádzkové n'!DG29))</f>
        <v>719526.1919308569</v>
      </c>
      <c r="CB29" s="62">
        <f>IF(DH29=0,0,T29/((1+Vychodiská!$C$177)^'výrobné a prevádzkové n'!DH29))</f>
        <v>691852.10762582393</v>
      </c>
      <c r="CC29" s="62">
        <f>IF(DI29=0,0,U29/((1+Vychodiská!$C$177)^'výrobné a prevádzkové n'!DI29))</f>
        <v>665242.41117867688</v>
      </c>
      <c r="CD29" s="62">
        <f>IF(DJ29=0,0,V29/((1+Vychodiská!$C$177)^'výrobné a prevádzkové n'!DJ29))</f>
        <v>639656.16459488147</v>
      </c>
      <c r="CE29" s="62">
        <f>IF(DK29=0,0,W29/((1+Vychodiská!$C$177)^'výrobné a prevádzkové n'!DK29))</f>
        <v>615054.00441815529</v>
      </c>
      <c r="CF29" s="62">
        <f>IF(DL29=0,0,X29/((1+Vychodiská!$C$177)^'výrobné a prevádzkové n'!DL29))</f>
        <v>591398.08117130306</v>
      </c>
      <c r="CG29" s="62">
        <f>IF(DM29=0,0,Y29/((1+Vychodiská!$C$177)^'výrobné a prevádzkové n'!DM29))</f>
        <v>568652.00112625293</v>
      </c>
      <c r="CH29" s="62">
        <f>IF(DN29=0,0,Z29/((1+Vychodiská!$C$177)^'výrobné a prevádzkové n'!DN29))</f>
        <v>546780.77031370474</v>
      </c>
      <c r="CI29" s="62">
        <f>IF(DO29=0,0,AA29/((1+Vychodiská!$C$177)^'výrobné a prevádzkové n'!DO29))</f>
        <v>525750.74068625446</v>
      </c>
      <c r="CJ29" s="62">
        <f>IF(DP29=0,0,AB29/((1+Vychodiská!$C$177)^'výrobné a prevádzkové n'!DP29))</f>
        <v>505529.55835216778</v>
      </c>
      <c r="CK29" s="62">
        <f>IF(DQ29=0,0,AC29/((1+Vychodiská!$C$177)^'výrobné a prevádzkové n'!DQ29))</f>
        <v>486086.11380016134</v>
      </c>
      <c r="CL29" s="62">
        <f>IF(DR29=0,0,AD29/((1+Vychodiská!$C$177)^'výrobné a prevádzkové n'!DR29))</f>
        <v>467390.49403861666</v>
      </c>
      <c r="CM29" s="62">
        <f>IF(DS29=0,0,AE29/((1+Vychodiská!$C$177)^'výrobné a prevádzkové n'!DS29))</f>
        <v>449413.93657559284</v>
      </c>
      <c r="CN29" s="62">
        <f>IF(DT29=0,0,AF29/((1+Vychodiská!$C$177)^'výrobné a prevádzkové n'!DT29))</f>
        <v>432128.78516883933</v>
      </c>
      <c r="CO29" s="62">
        <f>IF(DU29=0,0,AG29/((1+Vychodiská!$C$177)^'výrobné a prevádzkové n'!DU29))</f>
        <v>415508.4472777301</v>
      </c>
      <c r="CP29" s="62">
        <f>IF(DV29=0,0,AH29/((1+Vychodiská!$C$177)^'výrobné a prevádzkové n'!DV29))</f>
        <v>0</v>
      </c>
      <c r="CQ29" s="62">
        <f>IF(DW29=0,0,AI29/((1+Vychodiská!$C$177)^'výrobné a prevádzkové n'!DW29))</f>
        <v>0</v>
      </c>
      <c r="CR29" s="62">
        <f>IF(DX29=0,0,AJ29/((1+Vychodiská!$C$177)^'výrobné a prevádzkové n'!DX29))</f>
        <v>0</v>
      </c>
      <c r="CS29" s="62">
        <f>IF(DY29=0,0,AK29/((1+Vychodiská!$C$177)^'výrobné a prevádzkové n'!DY29))</f>
        <v>0</v>
      </c>
      <c r="CT29" s="63">
        <f>IF(DZ29=0,0,AL29/((1+Vychodiská!$C$177)^'výrobné a prevádzkové n'!DZ29))</f>
        <v>0</v>
      </c>
      <c r="CU29" s="66">
        <f t="shared" si="30"/>
        <v>17304226.687879205</v>
      </c>
      <c r="CW29" s="67">
        <f t="shared" si="31"/>
        <v>3</v>
      </c>
      <c r="CX29" s="67">
        <f t="shared" si="32"/>
        <v>4</v>
      </c>
      <c r="CY29" s="67">
        <f t="shared" si="33"/>
        <v>5</v>
      </c>
      <c r="CZ29" s="67">
        <f t="shared" si="34"/>
        <v>6</v>
      </c>
      <c r="DA29" s="67">
        <f t="shared" si="35"/>
        <v>7</v>
      </c>
      <c r="DB29" s="67">
        <f t="shared" si="36"/>
        <v>8</v>
      </c>
      <c r="DC29" s="67">
        <f t="shared" si="37"/>
        <v>9</v>
      </c>
      <c r="DD29" s="67">
        <f t="shared" si="38"/>
        <v>10</v>
      </c>
      <c r="DE29" s="67">
        <f t="shared" si="39"/>
        <v>11</v>
      </c>
      <c r="DF29" s="67">
        <f t="shared" si="40"/>
        <v>12</v>
      </c>
      <c r="DG29" s="67">
        <f t="shared" si="41"/>
        <v>13</v>
      </c>
      <c r="DH29" s="67">
        <f t="shared" si="42"/>
        <v>14</v>
      </c>
      <c r="DI29" s="67">
        <f t="shared" si="43"/>
        <v>15</v>
      </c>
      <c r="DJ29" s="67">
        <f t="shared" si="44"/>
        <v>16</v>
      </c>
      <c r="DK29" s="67">
        <f t="shared" si="45"/>
        <v>17</v>
      </c>
      <c r="DL29" s="67">
        <f t="shared" si="46"/>
        <v>18</v>
      </c>
      <c r="DM29" s="67">
        <f t="shared" si="47"/>
        <v>19</v>
      </c>
      <c r="DN29" s="67">
        <f t="shared" si="48"/>
        <v>20</v>
      </c>
      <c r="DO29" s="67">
        <f t="shared" si="49"/>
        <v>21</v>
      </c>
      <c r="DP29" s="67">
        <f t="shared" si="50"/>
        <v>22</v>
      </c>
      <c r="DQ29" s="67">
        <f t="shared" si="51"/>
        <v>23</v>
      </c>
      <c r="DR29" s="67">
        <f t="shared" si="52"/>
        <v>24</v>
      </c>
      <c r="DS29" s="67">
        <f t="shared" si="53"/>
        <v>25</v>
      </c>
      <c r="DT29" s="67">
        <f t="shared" si="54"/>
        <v>26</v>
      </c>
      <c r="DU29" s="67">
        <f t="shared" si="55"/>
        <v>27</v>
      </c>
      <c r="DV29" s="67">
        <f t="shared" si="56"/>
        <v>0</v>
      </c>
      <c r="DW29" s="67">
        <f t="shared" si="57"/>
        <v>0</v>
      </c>
      <c r="DX29" s="67">
        <f t="shared" si="58"/>
        <v>0</v>
      </c>
      <c r="DY29" s="67">
        <f t="shared" si="59"/>
        <v>0</v>
      </c>
      <c r="DZ29" s="68">
        <f t="shared" si="60"/>
        <v>0</v>
      </c>
    </row>
    <row r="30" spans="1:130" ht="45.65" customHeight="1" x14ac:dyDescent="0.45">
      <c r="A30" s="59">
        <f>Investície!A30</f>
        <v>28</v>
      </c>
      <c r="B30" s="60" t="str">
        <f>Investície!B30</f>
        <v>MHTH, a.s. - závod Martin</v>
      </c>
      <c r="C30" s="60" t="str">
        <f>Investície!C30</f>
        <v>Skládka drevnej štiepky</v>
      </c>
      <c r="D30" s="61">
        <f>INDEX(Data!$M:$M,MATCH('výrobné a prevádzkové n'!A30,Data!$A:$A,0))</f>
        <v>20</v>
      </c>
      <c r="E30" s="61" t="str">
        <f>INDEX(Data!$J:$J,MATCH('výrobné a prevádzkové n'!A30,Data!$A:$A,0))</f>
        <v>2025-2026</v>
      </c>
      <c r="F30" s="62">
        <f>INDEX(Data!$AA:$AA,MATCH('výrobné a prevádzkové n'!A30,Data!$A:$A,0))</f>
        <v>0</v>
      </c>
      <c r="G30" s="62">
        <f>INDEX(Data!$AC:$AC,MATCH('výrobné a prevádzkové n'!A30,Data!$A:$A,0))</f>
        <v>0</v>
      </c>
      <c r="H30" s="63">
        <f>INDEX(Data!$AD:$AD,MATCH('výrobné a prevádzkové n'!A30,Data!$A:$A,0))</f>
        <v>0</v>
      </c>
      <c r="I30" s="62">
        <f t="shared" si="61"/>
        <v>0</v>
      </c>
      <c r="J30" s="62">
        <f t="shared" si="61"/>
        <v>0</v>
      </c>
      <c r="K30" s="62">
        <f t="shared" si="61"/>
        <v>0</v>
      </c>
      <c r="L30" s="62">
        <f t="shared" si="61"/>
        <v>0</v>
      </c>
      <c r="M30" s="62">
        <f t="shared" si="61"/>
        <v>0</v>
      </c>
      <c r="N30" s="62">
        <f t="shared" si="61"/>
        <v>0</v>
      </c>
      <c r="O30" s="62">
        <f t="shared" si="61"/>
        <v>0</v>
      </c>
      <c r="P30" s="62">
        <f t="shared" si="61"/>
        <v>0</v>
      </c>
      <c r="Q30" s="62">
        <f t="shared" si="61"/>
        <v>0</v>
      </c>
      <c r="R30" s="62">
        <f t="shared" si="61"/>
        <v>0</v>
      </c>
      <c r="S30" s="62">
        <f t="shared" si="61"/>
        <v>0</v>
      </c>
      <c r="T30" s="62">
        <f t="shared" si="61"/>
        <v>0</v>
      </c>
      <c r="U30" s="62">
        <f t="shared" si="61"/>
        <v>0</v>
      </c>
      <c r="V30" s="62">
        <f t="shared" si="61"/>
        <v>0</v>
      </c>
      <c r="W30" s="62">
        <f t="shared" si="61"/>
        <v>0</v>
      </c>
      <c r="X30" s="62">
        <f t="shared" si="61"/>
        <v>0</v>
      </c>
      <c r="Y30" s="62">
        <f t="shared" ref="Y30:AL44" si="63">($F30+$G30-$H30)*-1</f>
        <v>0</v>
      </c>
      <c r="Z30" s="62">
        <f t="shared" si="63"/>
        <v>0</v>
      </c>
      <c r="AA30" s="62">
        <f t="shared" si="63"/>
        <v>0</v>
      </c>
      <c r="AB30" s="62">
        <f t="shared" si="63"/>
        <v>0</v>
      </c>
      <c r="AC30" s="62">
        <f t="shared" si="63"/>
        <v>0</v>
      </c>
      <c r="AD30" s="62">
        <f t="shared" si="63"/>
        <v>0</v>
      </c>
      <c r="AE30" s="62">
        <f t="shared" si="63"/>
        <v>0</v>
      </c>
      <c r="AF30" s="62">
        <f t="shared" si="63"/>
        <v>0</v>
      </c>
      <c r="AG30" s="62">
        <f t="shared" si="63"/>
        <v>0</v>
      </c>
      <c r="AH30" s="62">
        <f t="shared" si="63"/>
        <v>0</v>
      </c>
      <c r="AI30" s="62">
        <f t="shared" si="63"/>
        <v>0</v>
      </c>
      <c r="AJ30" s="62">
        <f t="shared" si="63"/>
        <v>0</v>
      </c>
      <c r="AK30" s="62">
        <f t="shared" si="63"/>
        <v>0</v>
      </c>
      <c r="AL30" s="62">
        <f t="shared" si="63"/>
        <v>0</v>
      </c>
      <c r="AM30" s="62">
        <f t="shared" si="29"/>
        <v>0</v>
      </c>
      <c r="AN30" s="62">
        <f>SUM($I30:J30)</f>
        <v>0</v>
      </c>
      <c r="AO30" s="62">
        <f>SUM($I30:K30)</f>
        <v>0</v>
      </c>
      <c r="AP30" s="62">
        <f>SUM($I30:L30)</f>
        <v>0</v>
      </c>
      <c r="AQ30" s="62">
        <f>SUM($I30:M30)</f>
        <v>0</v>
      </c>
      <c r="AR30" s="62">
        <f>SUM($I30:N30)</f>
        <v>0</v>
      </c>
      <c r="AS30" s="62">
        <f>SUM($I30:O30)</f>
        <v>0</v>
      </c>
      <c r="AT30" s="62">
        <f>SUM($I30:P30)</f>
        <v>0</v>
      </c>
      <c r="AU30" s="62">
        <f>SUM($I30:Q30)</f>
        <v>0</v>
      </c>
      <c r="AV30" s="62">
        <f>SUM($I30:R30)</f>
        <v>0</v>
      </c>
      <c r="AW30" s="62">
        <f>SUM($I30:S30)</f>
        <v>0</v>
      </c>
      <c r="AX30" s="62">
        <f>SUM($I30:T30)</f>
        <v>0</v>
      </c>
      <c r="AY30" s="62">
        <f>SUM($I30:U30)</f>
        <v>0</v>
      </c>
      <c r="AZ30" s="62">
        <f>SUM($I30:V30)</f>
        <v>0</v>
      </c>
      <c r="BA30" s="62">
        <f>SUM($I30:W30)</f>
        <v>0</v>
      </c>
      <c r="BB30" s="62">
        <f>SUM($I30:X30)</f>
        <v>0</v>
      </c>
      <c r="BC30" s="62">
        <f>SUM($I30:Y30)</f>
        <v>0</v>
      </c>
      <c r="BD30" s="62">
        <f>SUM($I30:Z30)</f>
        <v>0</v>
      </c>
      <c r="BE30" s="62">
        <f>SUM($I30:AA30)</f>
        <v>0</v>
      </c>
      <c r="BF30" s="62">
        <f>SUM($I30:AB30)</f>
        <v>0</v>
      </c>
      <c r="BG30" s="62">
        <f>SUM($I30:AC30)</f>
        <v>0</v>
      </c>
      <c r="BH30" s="62">
        <f>SUM($I30:AD30)</f>
        <v>0</v>
      </c>
      <c r="BI30" s="62">
        <f>SUM($I30:AE30)</f>
        <v>0</v>
      </c>
      <c r="BJ30" s="62">
        <f>SUM($I30:AF30)</f>
        <v>0</v>
      </c>
      <c r="BK30" s="62">
        <f>SUM($I30:AG30)</f>
        <v>0</v>
      </c>
      <c r="BL30" s="62">
        <f>SUM($I30:AH30)</f>
        <v>0</v>
      </c>
      <c r="BM30" s="62">
        <f>SUM($I30:AI30)</f>
        <v>0</v>
      </c>
      <c r="BN30" s="62">
        <f>SUM($I30:AJ30)</f>
        <v>0</v>
      </c>
      <c r="BO30" s="62">
        <f>SUM($I30:AK30)</f>
        <v>0</v>
      </c>
      <c r="BP30" s="63">
        <f>SUM($I30:AL30)</f>
        <v>0</v>
      </c>
      <c r="BQ30" s="65">
        <f>IF(CW30=0,0,I30/((1+Vychodiská!$C$177)^'výrobné a prevádzkové n'!CW30))</f>
        <v>0</v>
      </c>
      <c r="BR30" s="62">
        <f>IF(CX30=0,0,J30/((1+Vychodiská!$C$177)^'výrobné a prevádzkové n'!CX30))</f>
        <v>0</v>
      </c>
      <c r="BS30" s="62">
        <f>IF(CY30=0,0,K30/((1+Vychodiská!$C$177)^'výrobné a prevádzkové n'!CY30))</f>
        <v>0</v>
      </c>
      <c r="BT30" s="62">
        <f>IF(CZ30=0,0,L30/((1+Vychodiská!$C$177)^'výrobné a prevádzkové n'!CZ30))</f>
        <v>0</v>
      </c>
      <c r="BU30" s="62">
        <f>IF(DA30=0,0,M30/((1+Vychodiská!$C$177)^'výrobné a prevádzkové n'!DA30))</f>
        <v>0</v>
      </c>
      <c r="BV30" s="62">
        <f>IF(DB30=0,0,N30/((1+Vychodiská!$C$177)^'výrobné a prevádzkové n'!DB30))</f>
        <v>0</v>
      </c>
      <c r="BW30" s="62">
        <f>IF(DC30=0,0,O30/((1+Vychodiská!$C$177)^'výrobné a prevádzkové n'!DC30))</f>
        <v>0</v>
      </c>
      <c r="BX30" s="62">
        <f>IF(DD30=0,0,P30/((1+Vychodiská!$C$177)^'výrobné a prevádzkové n'!DD30))</f>
        <v>0</v>
      </c>
      <c r="BY30" s="62">
        <f>IF(DE30=0,0,Q30/((1+Vychodiská!$C$177)^'výrobné a prevádzkové n'!DE30))</f>
        <v>0</v>
      </c>
      <c r="BZ30" s="62">
        <f>IF(DF30=0,0,R30/((1+Vychodiská!$C$177)^'výrobné a prevádzkové n'!DF30))</f>
        <v>0</v>
      </c>
      <c r="CA30" s="62">
        <f>IF(DG30=0,0,S30/((1+Vychodiská!$C$177)^'výrobné a prevádzkové n'!DG30))</f>
        <v>0</v>
      </c>
      <c r="CB30" s="62">
        <f>IF(DH30=0,0,T30/((1+Vychodiská!$C$177)^'výrobné a prevádzkové n'!DH30))</f>
        <v>0</v>
      </c>
      <c r="CC30" s="62">
        <f>IF(DI30=0,0,U30/((1+Vychodiská!$C$177)^'výrobné a prevádzkové n'!DI30))</f>
        <v>0</v>
      </c>
      <c r="CD30" s="62">
        <f>IF(DJ30=0,0,V30/((1+Vychodiská!$C$177)^'výrobné a prevádzkové n'!DJ30))</f>
        <v>0</v>
      </c>
      <c r="CE30" s="62">
        <f>IF(DK30=0,0,W30/((1+Vychodiská!$C$177)^'výrobné a prevádzkové n'!DK30))</f>
        <v>0</v>
      </c>
      <c r="CF30" s="62">
        <f>IF(DL30=0,0,X30/((1+Vychodiská!$C$177)^'výrobné a prevádzkové n'!DL30))</f>
        <v>0</v>
      </c>
      <c r="CG30" s="62">
        <f>IF(DM30=0,0,Y30/((1+Vychodiská!$C$177)^'výrobné a prevádzkové n'!DM30))</f>
        <v>0</v>
      </c>
      <c r="CH30" s="62">
        <f>IF(DN30=0,0,Z30/((1+Vychodiská!$C$177)^'výrobné a prevádzkové n'!DN30))</f>
        <v>0</v>
      </c>
      <c r="CI30" s="62">
        <f>IF(DO30=0,0,AA30/((1+Vychodiská!$C$177)^'výrobné a prevádzkové n'!DO30))</f>
        <v>0</v>
      </c>
      <c r="CJ30" s="62">
        <f>IF(DP30=0,0,AB30/((1+Vychodiská!$C$177)^'výrobné a prevádzkové n'!DP30))</f>
        <v>0</v>
      </c>
      <c r="CK30" s="62">
        <f>IF(DQ30=0,0,AC30/((1+Vychodiská!$C$177)^'výrobné a prevádzkové n'!DQ30))</f>
        <v>0</v>
      </c>
      <c r="CL30" s="62">
        <f>IF(DR30=0,0,AD30/((1+Vychodiská!$C$177)^'výrobné a prevádzkové n'!DR30))</f>
        <v>0</v>
      </c>
      <c r="CM30" s="62">
        <f>IF(DS30=0,0,AE30/((1+Vychodiská!$C$177)^'výrobné a prevádzkové n'!DS30))</f>
        <v>0</v>
      </c>
      <c r="CN30" s="62">
        <f>IF(DT30=0,0,AF30/((1+Vychodiská!$C$177)^'výrobné a prevádzkové n'!DT30))</f>
        <v>0</v>
      </c>
      <c r="CO30" s="62">
        <f>IF(DU30=0,0,AG30/((1+Vychodiská!$C$177)^'výrobné a prevádzkové n'!DU30))</f>
        <v>0</v>
      </c>
      <c r="CP30" s="62">
        <f>IF(DV30=0,0,AH30/((1+Vychodiská!$C$177)^'výrobné a prevádzkové n'!DV30))</f>
        <v>0</v>
      </c>
      <c r="CQ30" s="62">
        <f>IF(DW30=0,0,AI30/((1+Vychodiská!$C$177)^'výrobné a prevádzkové n'!DW30))</f>
        <v>0</v>
      </c>
      <c r="CR30" s="62">
        <f>IF(DX30=0,0,AJ30/((1+Vychodiská!$C$177)^'výrobné a prevádzkové n'!DX30))</f>
        <v>0</v>
      </c>
      <c r="CS30" s="62">
        <f>IF(DY30=0,0,AK30/((1+Vychodiská!$C$177)^'výrobné a prevádzkové n'!DY30))</f>
        <v>0</v>
      </c>
      <c r="CT30" s="63">
        <f>IF(DZ30=0,0,AL30/((1+Vychodiská!$C$177)^'výrobné a prevádzkové n'!DZ30))</f>
        <v>0</v>
      </c>
      <c r="CU30" s="66">
        <f t="shared" si="30"/>
        <v>0</v>
      </c>
      <c r="CW30" s="67">
        <f t="shared" si="31"/>
        <v>3</v>
      </c>
      <c r="CX30" s="67">
        <f t="shared" si="32"/>
        <v>4</v>
      </c>
      <c r="CY30" s="67">
        <f t="shared" si="33"/>
        <v>5</v>
      </c>
      <c r="CZ30" s="67">
        <f t="shared" si="34"/>
        <v>6</v>
      </c>
      <c r="DA30" s="67">
        <f t="shared" si="35"/>
        <v>7</v>
      </c>
      <c r="DB30" s="67">
        <f t="shared" si="36"/>
        <v>8</v>
      </c>
      <c r="DC30" s="67">
        <f t="shared" si="37"/>
        <v>9</v>
      </c>
      <c r="DD30" s="67">
        <f t="shared" si="38"/>
        <v>10</v>
      </c>
      <c r="DE30" s="67">
        <f t="shared" si="39"/>
        <v>11</v>
      </c>
      <c r="DF30" s="67">
        <f t="shared" si="40"/>
        <v>12</v>
      </c>
      <c r="DG30" s="67">
        <f t="shared" si="41"/>
        <v>13</v>
      </c>
      <c r="DH30" s="67">
        <f t="shared" si="42"/>
        <v>14</v>
      </c>
      <c r="DI30" s="67">
        <f t="shared" si="43"/>
        <v>15</v>
      </c>
      <c r="DJ30" s="67">
        <f t="shared" si="44"/>
        <v>16</v>
      </c>
      <c r="DK30" s="67">
        <f t="shared" si="45"/>
        <v>17</v>
      </c>
      <c r="DL30" s="67">
        <f t="shared" si="46"/>
        <v>18</v>
      </c>
      <c r="DM30" s="67">
        <f t="shared" si="47"/>
        <v>19</v>
      </c>
      <c r="DN30" s="67">
        <f t="shared" si="48"/>
        <v>20</v>
      </c>
      <c r="DO30" s="67">
        <f t="shared" si="49"/>
        <v>21</v>
      </c>
      <c r="DP30" s="67">
        <f t="shared" si="50"/>
        <v>22</v>
      </c>
      <c r="DQ30" s="67">
        <f t="shared" si="51"/>
        <v>0</v>
      </c>
      <c r="DR30" s="67">
        <f t="shared" si="52"/>
        <v>0</v>
      </c>
      <c r="DS30" s="67">
        <f t="shared" si="53"/>
        <v>0</v>
      </c>
      <c r="DT30" s="67">
        <f t="shared" si="54"/>
        <v>0</v>
      </c>
      <c r="DU30" s="67">
        <f t="shared" si="55"/>
        <v>0</v>
      </c>
      <c r="DV30" s="67">
        <f t="shared" si="56"/>
        <v>0</v>
      </c>
      <c r="DW30" s="67">
        <f t="shared" si="57"/>
        <v>0</v>
      </c>
      <c r="DX30" s="67">
        <f t="shared" si="58"/>
        <v>0</v>
      </c>
      <c r="DY30" s="67">
        <f t="shared" si="59"/>
        <v>0</v>
      </c>
      <c r="DZ30" s="68">
        <f t="shared" si="60"/>
        <v>0</v>
      </c>
    </row>
    <row r="31" spans="1:130" ht="33" x14ac:dyDescent="0.45">
      <c r="A31" s="59">
        <f>Investície!A31</f>
        <v>29</v>
      </c>
      <c r="B31" s="60" t="str">
        <f>Investície!B31</f>
        <v>MHTH, a.s. - závod Martin</v>
      </c>
      <c r="C31" s="60" t="str">
        <f>Investície!C31</f>
        <v>Rekonštrukcia a modernizácia rozvodov centrálneho zásobovania teplom v meste Martin IV. etapa</v>
      </c>
      <c r="D31" s="61">
        <f>INDEX(Data!$M:$M,MATCH('výrobné a prevádzkové n'!A31,Data!$A:$A,0))</f>
        <v>30</v>
      </c>
      <c r="E31" s="61" t="str">
        <f>INDEX(Data!$J:$J,MATCH('výrobné a prevádzkové n'!A31,Data!$A:$A,0))</f>
        <v>2025-2026</v>
      </c>
      <c r="F31" s="62">
        <f>INDEX(Data!$AA:$AA,MATCH('výrobné a prevádzkové n'!A31,Data!$A:$A,0))</f>
        <v>-2500</v>
      </c>
      <c r="G31" s="62">
        <f>INDEX(Data!$AC:$AC,MATCH('výrobné a prevádzkové n'!A31,Data!$A:$A,0))</f>
        <v>-8533</v>
      </c>
      <c r="H31" s="63">
        <f>INDEX(Data!$AD:$AD,MATCH('výrobné a prevádzkové n'!A31,Data!$A:$A,0))</f>
        <v>0</v>
      </c>
      <c r="I31" s="62">
        <f t="shared" si="61"/>
        <v>11033</v>
      </c>
      <c r="J31" s="62">
        <f t="shared" si="61"/>
        <v>11033</v>
      </c>
      <c r="K31" s="62">
        <f t="shared" si="61"/>
        <v>11033</v>
      </c>
      <c r="L31" s="62">
        <f t="shared" si="61"/>
        <v>11033</v>
      </c>
      <c r="M31" s="62">
        <f t="shared" si="61"/>
        <v>11033</v>
      </c>
      <c r="N31" s="62">
        <f t="shared" si="61"/>
        <v>11033</v>
      </c>
      <c r="O31" s="62">
        <f t="shared" si="61"/>
        <v>11033</v>
      </c>
      <c r="P31" s="62">
        <f t="shared" si="61"/>
        <v>11033</v>
      </c>
      <c r="Q31" s="62">
        <f t="shared" si="61"/>
        <v>11033</v>
      </c>
      <c r="R31" s="62">
        <f t="shared" si="61"/>
        <v>11033</v>
      </c>
      <c r="S31" s="62">
        <f t="shared" si="61"/>
        <v>11033</v>
      </c>
      <c r="T31" s="62">
        <f t="shared" si="61"/>
        <v>11033</v>
      </c>
      <c r="U31" s="62">
        <f t="shared" si="61"/>
        <v>11033</v>
      </c>
      <c r="V31" s="62">
        <f t="shared" si="61"/>
        <v>11033</v>
      </c>
      <c r="W31" s="62">
        <f t="shared" si="61"/>
        <v>11033</v>
      </c>
      <c r="X31" s="62">
        <f t="shared" si="61"/>
        <v>11033</v>
      </c>
      <c r="Y31" s="62">
        <f t="shared" si="63"/>
        <v>11033</v>
      </c>
      <c r="Z31" s="62">
        <f t="shared" si="63"/>
        <v>11033</v>
      </c>
      <c r="AA31" s="62">
        <f t="shared" si="63"/>
        <v>11033</v>
      </c>
      <c r="AB31" s="62">
        <f t="shared" si="63"/>
        <v>11033</v>
      </c>
      <c r="AC31" s="62">
        <f t="shared" si="63"/>
        <v>11033</v>
      </c>
      <c r="AD31" s="62">
        <f t="shared" si="63"/>
        <v>11033</v>
      </c>
      <c r="AE31" s="62">
        <f t="shared" si="63"/>
        <v>11033</v>
      </c>
      <c r="AF31" s="62">
        <f t="shared" si="63"/>
        <v>11033</v>
      </c>
      <c r="AG31" s="62">
        <f t="shared" si="63"/>
        <v>11033</v>
      </c>
      <c r="AH31" s="62">
        <f t="shared" si="63"/>
        <v>11033</v>
      </c>
      <c r="AI31" s="62">
        <f t="shared" si="63"/>
        <v>11033</v>
      </c>
      <c r="AJ31" s="62">
        <f t="shared" si="63"/>
        <v>11033</v>
      </c>
      <c r="AK31" s="62">
        <f t="shared" si="63"/>
        <v>11033</v>
      </c>
      <c r="AL31" s="62">
        <f t="shared" si="63"/>
        <v>11033</v>
      </c>
      <c r="AM31" s="62">
        <f t="shared" ref="AM31:AM38" si="64">I31</f>
        <v>11033</v>
      </c>
      <c r="AN31" s="62">
        <f>SUM($I31:J31)</f>
        <v>22066</v>
      </c>
      <c r="AO31" s="62">
        <f>SUM($I31:K31)</f>
        <v>33099</v>
      </c>
      <c r="AP31" s="62">
        <f>SUM($I31:L31)</f>
        <v>44132</v>
      </c>
      <c r="AQ31" s="62">
        <f>SUM($I31:M31)</f>
        <v>55165</v>
      </c>
      <c r="AR31" s="62">
        <f>SUM($I31:N31)</f>
        <v>66198</v>
      </c>
      <c r="AS31" s="62">
        <f>SUM($I31:O31)</f>
        <v>77231</v>
      </c>
      <c r="AT31" s="62">
        <f>SUM($I31:P31)</f>
        <v>88264</v>
      </c>
      <c r="AU31" s="62">
        <f>SUM($I31:Q31)</f>
        <v>99297</v>
      </c>
      <c r="AV31" s="62">
        <f>SUM($I31:R31)</f>
        <v>110330</v>
      </c>
      <c r="AW31" s="62">
        <f>SUM($I31:S31)</f>
        <v>121363</v>
      </c>
      <c r="AX31" s="62">
        <f>SUM($I31:T31)</f>
        <v>132396</v>
      </c>
      <c r="AY31" s="62">
        <f>SUM($I31:U31)</f>
        <v>143429</v>
      </c>
      <c r="AZ31" s="62">
        <f>SUM($I31:V31)</f>
        <v>154462</v>
      </c>
      <c r="BA31" s="62">
        <f>SUM($I31:W31)</f>
        <v>165495</v>
      </c>
      <c r="BB31" s="62">
        <f>SUM($I31:X31)</f>
        <v>176528</v>
      </c>
      <c r="BC31" s="62">
        <f>SUM($I31:Y31)</f>
        <v>187561</v>
      </c>
      <c r="BD31" s="62">
        <f>SUM($I31:Z31)</f>
        <v>198594</v>
      </c>
      <c r="BE31" s="62">
        <f>SUM($I31:AA31)</f>
        <v>209627</v>
      </c>
      <c r="BF31" s="62">
        <f>SUM($I31:AB31)</f>
        <v>220660</v>
      </c>
      <c r="BG31" s="62">
        <f>SUM($I31:AC31)</f>
        <v>231693</v>
      </c>
      <c r="BH31" s="62">
        <f>SUM($I31:AD31)</f>
        <v>242726</v>
      </c>
      <c r="BI31" s="62">
        <f>SUM($I31:AE31)</f>
        <v>253759</v>
      </c>
      <c r="BJ31" s="62">
        <f>SUM($I31:AF31)</f>
        <v>264792</v>
      </c>
      <c r="BK31" s="62">
        <f>SUM($I31:AG31)</f>
        <v>275825</v>
      </c>
      <c r="BL31" s="62">
        <f>SUM($I31:AH31)</f>
        <v>286858</v>
      </c>
      <c r="BM31" s="62">
        <f>SUM($I31:AI31)</f>
        <v>297891</v>
      </c>
      <c r="BN31" s="62">
        <f>SUM($I31:AJ31)</f>
        <v>308924</v>
      </c>
      <c r="BO31" s="62">
        <f>SUM($I31:AK31)</f>
        <v>319957</v>
      </c>
      <c r="BP31" s="63">
        <f>SUM($I31:AL31)</f>
        <v>330990</v>
      </c>
      <c r="BQ31" s="65">
        <f>IF(CW31=0,0,I31/((1+Vychodiská!$C$177)^'výrobné a prevádzkové n'!CW31))</f>
        <v>9808.2968252162027</v>
      </c>
      <c r="BR31" s="62">
        <f>IF(CX31=0,0,J31/((1+Vychodiská!$C$177)^'výrobné a prevádzkové n'!CX31))</f>
        <v>9431.0546396309637</v>
      </c>
      <c r="BS31" s="62">
        <f>IF(CY31=0,0,K31/((1+Vychodiská!$C$177)^'výrobné a prevádzkové n'!CY31))</f>
        <v>9068.321768875925</v>
      </c>
      <c r="BT31" s="62">
        <f>IF(CZ31=0,0,L31/((1+Vychodiská!$C$177)^'výrobné a prevádzkové n'!CZ31))</f>
        <v>8719.5401623806974</v>
      </c>
      <c r="BU31" s="62">
        <f>IF(DA31=0,0,M31/((1+Vychodiská!$C$177)^'výrobné a prevádzkové n'!DA31))</f>
        <v>8384.1732330583636</v>
      </c>
      <c r="BV31" s="62">
        <f>IF(DB31=0,0,N31/((1+Vychodiská!$C$177)^'výrobné a prevádzkové n'!DB31))</f>
        <v>8061.705031786887</v>
      </c>
      <c r="BW31" s="62">
        <f>IF(DC31=0,0,O31/((1+Vychodiská!$C$177)^'výrobné a prevádzkové n'!DC31))</f>
        <v>7751.6394536412372</v>
      </c>
      <c r="BX31" s="62">
        <f>IF(DD31=0,0,P31/((1+Vychodiská!$C$177)^'výrobné a prevádzkové n'!DD31))</f>
        <v>7453.4994746550356</v>
      </c>
      <c r="BY31" s="62">
        <f>IF(DE31=0,0,Q31/((1+Vychodiská!$C$177)^'výrobné a prevádzkové n'!DE31))</f>
        <v>7166.8264179375346</v>
      </c>
      <c r="BZ31" s="62">
        <f>IF(DF31=0,0,R31/((1+Vychodiská!$C$177)^'výrobné a prevádzkové n'!DF31))</f>
        <v>6891.1792480168588</v>
      </c>
      <c r="CA31" s="62">
        <f>IF(DG31=0,0,S31/((1+Vychodiská!$C$177)^'výrobné a prevádzkové n'!DG31))</f>
        <v>6626.1338923239027</v>
      </c>
      <c r="CB31" s="62">
        <f>IF(DH31=0,0,T31/((1+Vychodiská!$C$177)^'výrobné a prevádzkové n'!DH31))</f>
        <v>6371.2825887729832</v>
      </c>
      <c r="CC31" s="62">
        <f>IF(DI31=0,0,U31/((1+Vychodiská!$C$177)^'výrobné a prevádzkové n'!DI31))</f>
        <v>6126.2332584355609</v>
      </c>
      <c r="CD31" s="62">
        <f>IF(DJ31=0,0,V31/((1+Vychodiská!$C$177)^'výrobné a prevádzkové n'!DJ31))</f>
        <v>5890.6089023418845</v>
      </c>
      <c r="CE31" s="62">
        <f>IF(DK31=0,0,W31/((1+Vychodiská!$C$177)^'výrobné a prevádzkové n'!DK31))</f>
        <v>5664.0470214825809</v>
      </c>
      <c r="CF31" s="62">
        <f>IF(DL31=0,0,X31/((1+Vychodiská!$C$177)^'výrobné a prevádzkové n'!DL31))</f>
        <v>5446.1990591178655</v>
      </c>
      <c r="CG31" s="62">
        <f>IF(DM31=0,0,Y31/((1+Vychodiská!$C$177)^'výrobné a prevádzkové n'!DM31))</f>
        <v>5236.7298645364099</v>
      </c>
      <c r="CH31" s="62">
        <f>IF(DN31=0,0,Z31/((1+Vychodiská!$C$177)^'výrobné a prevádzkové n'!DN31))</f>
        <v>5035.3171774388557</v>
      </c>
      <c r="CI31" s="62">
        <f>IF(DO31=0,0,AA31/((1+Vychodiská!$C$177)^'výrobné a prevádzkové n'!DO31))</f>
        <v>4841.6511321527441</v>
      </c>
      <c r="CJ31" s="62">
        <f>IF(DP31=0,0,AB31/((1+Vychodiská!$C$177)^'výrobné a prevádzkové n'!DP31))</f>
        <v>4655.4337809161007</v>
      </c>
      <c r="CK31" s="62">
        <f>IF(DQ31=0,0,AC31/((1+Vychodiská!$C$177)^'výrobné a prevádzkové n'!DQ31))</f>
        <v>4476.3786354962513</v>
      </c>
      <c r="CL31" s="62">
        <f>IF(DR31=0,0,AD31/((1+Vychodiská!$C$177)^'výrobné a prevádzkové n'!DR31))</f>
        <v>4304.2102264387022</v>
      </c>
      <c r="CM31" s="62">
        <f>IF(DS31=0,0,AE31/((1+Vychodiská!$C$177)^'výrobné a prevádzkové n'!DS31))</f>
        <v>4138.6636792679819</v>
      </c>
      <c r="CN31" s="62">
        <f>IF(DT31=0,0,AF31/((1+Vychodiská!$C$177)^'výrobné a prevádzkové n'!DT31))</f>
        <v>3979.484306988445</v>
      </c>
      <c r="CO31" s="62">
        <f>IF(DU31=0,0,AG31/((1+Vychodiská!$C$177)^'výrobné a prevádzkové n'!DU31))</f>
        <v>3826.4272182581199</v>
      </c>
      <c r="CP31" s="62">
        <f>IF(DV31=0,0,AH31/((1+Vychodiská!$C$177)^'výrobné a prevádzkové n'!DV31))</f>
        <v>3679.2569406328071</v>
      </c>
      <c r="CQ31" s="62">
        <f>IF(DW31=0,0,AI31/((1+Vychodiská!$C$177)^'výrobné a prevádzkové n'!DW31))</f>
        <v>3537.7470583007757</v>
      </c>
      <c r="CR31" s="62">
        <f>IF(DX31=0,0,AJ31/((1+Vychodiská!$C$177)^'výrobné a prevádzkové n'!DX31))</f>
        <v>3401.6798637507463</v>
      </c>
      <c r="CS31" s="62">
        <f>IF(DY31=0,0,AK31/((1+Vychodiská!$C$177)^'výrobné a prevádzkové n'!DY31))</f>
        <v>3270.846022837256</v>
      </c>
      <c r="CT31" s="63">
        <f>IF(DZ31=0,0,AL31/((1+Vychodiská!$C$177)^'výrobné a prevádzkové n'!DZ31))</f>
        <v>3145.0442527281302</v>
      </c>
      <c r="CU31" s="66">
        <f t="shared" ref="CU31:CU38" si="65">SUM(BQ31:CT31)</f>
        <v>176389.61113741781</v>
      </c>
      <c r="CW31" s="67">
        <f t="shared" ref="CW31:CW38" si="66">(VALUE(RIGHT(E31,4))-VALUE(LEFT(E31,4)))+2</f>
        <v>3</v>
      </c>
      <c r="CX31" s="67">
        <f t="shared" ref="CX31:CX38" si="67">IF(CW31=0,0,IF(CX$2&gt;$D31,0,CW31+1))</f>
        <v>4</v>
      </c>
      <c r="CY31" s="67">
        <f t="shared" ref="CY31:CY38" si="68">IF(CX31=0,0,IF(CY$2&gt;$D31,0,CX31+1))</f>
        <v>5</v>
      </c>
      <c r="CZ31" s="67">
        <f t="shared" ref="CZ31:CZ38" si="69">IF(CY31=0,0,IF(CZ$2&gt;$D31,0,CY31+1))</f>
        <v>6</v>
      </c>
      <c r="DA31" s="67">
        <f t="shared" ref="DA31:DA38" si="70">IF(CZ31=0,0,IF(DA$2&gt;$D31,0,CZ31+1))</f>
        <v>7</v>
      </c>
      <c r="DB31" s="67">
        <f t="shared" ref="DB31:DB38" si="71">IF(DA31=0,0,IF(DB$2&gt;$D31,0,DA31+1))</f>
        <v>8</v>
      </c>
      <c r="DC31" s="67">
        <f t="shared" ref="DC31:DC38" si="72">IF(DB31=0,0,IF(DC$2&gt;$D31,0,DB31+1))</f>
        <v>9</v>
      </c>
      <c r="DD31" s="67">
        <f t="shared" ref="DD31:DD38" si="73">IF(DC31=0,0,IF(DD$2&gt;$D31,0,DC31+1))</f>
        <v>10</v>
      </c>
      <c r="DE31" s="67">
        <f t="shared" ref="DE31:DE38" si="74">IF(DD31=0,0,IF(DE$2&gt;$D31,0,DD31+1))</f>
        <v>11</v>
      </c>
      <c r="DF31" s="67">
        <f t="shared" ref="DF31:DF38" si="75">IF(DE31=0,0,IF(DF$2&gt;$D31,0,DE31+1))</f>
        <v>12</v>
      </c>
      <c r="DG31" s="67">
        <f t="shared" ref="DG31:DG38" si="76">IF(DF31=0,0,IF(DG$2&gt;$D31,0,DF31+1))</f>
        <v>13</v>
      </c>
      <c r="DH31" s="67">
        <f t="shared" ref="DH31:DH38" si="77">IF(DG31=0,0,IF(DH$2&gt;$D31,0,DG31+1))</f>
        <v>14</v>
      </c>
      <c r="DI31" s="67">
        <f t="shared" ref="DI31:DI38" si="78">IF(DH31=0,0,IF(DI$2&gt;$D31,0,DH31+1))</f>
        <v>15</v>
      </c>
      <c r="DJ31" s="67">
        <f t="shared" ref="DJ31:DJ38" si="79">IF(DI31=0,0,IF(DJ$2&gt;$D31,0,DI31+1))</f>
        <v>16</v>
      </c>
      <c r="DK31" s="67">
        <f t="shared" ref="DK31:DK38" si="80">IF(DJ31=0,0,IF(DK$2&gt;$D31,0,DJ31+1))</f>
        <v>17</v>
      </c>
      <c r="DL31" s="67">
        <f t="shared" ref="DL31:DL38" si="81">IF(DK31=0,0,IF(DL$2&gt;$D31,0,DK31+1))</f>
        <v>18</v>
      </c>
      <c r="DM31" s="67">
        <f t="shared" ref="DM31:DM38" si="82">IF(DL31=0,0,IF(DM$2&gt;$D31,0,DL31+1))</f>
        <v>19</v>
      </c>
      <c r="DN31" s="67">
        <f t="shared" ref="DN31:DN38" si="83">IF(DM31=0,0,IF(DN$2&gt;$D31,0,DM31+1))</f>
        <v>20</v>
      </c>
      <c r="DO31" s="67">
        <f t="shared" ref="DO31:DO38" si="84">IF(DN31=0,0,IF(DO$2&gt;$D31,0,DN31+1))</f>
        <v>21</v>
      </c>
      <c r="DP31" s="67">
        <f t="shared" ref="DP31:DP38" si="85">IF(DO31=0,0,IF(DP$2&gt;$D31,0,DO31+1))</f>
        <v>22</v>
      </c>
      <c r="DQ31" s="67">
        <f t="shared" ref="DQ31:DQ38" si="86">IF(DP31=0,0,IF(DQ$2&gt;$D31,0,DP31+1))</f>
        <v>23</v>
      </c>
      <c r="DR31" s="67">
        <f t="shared" ref="DR31:DR38" si="87">IF(DQ31=0,0,IF(DR$2&gt;$D31,0,DQ31+1))</f>
        <v>24</v>
      </c>
      <c r="DS31" s="67">
        <f t="shared" ref="DS31:DS38" si="88">IF(DR31=0,0,IF(DS$2&gt;$D31,0,DR31+1))</f>
        <v>25</v>
      </c>
      <c r="DT31" s="67">
        <f t="shared" ref="DT31:DT38" si="89">IF(DS31=0,0,IF(DT$2&gt;$D31,0,DS31+1))</f>
        <v>26</v>
      </c>
      <c r="DU31" s="67">
        <f t="shared" ref="DU31:DU38" si="90">IF(DT31=0,0,IF(DU$2&gt;$D31,0,DT31+1))</f>
        <v>27</v>
      </c>
      <c r="DV31" s="67">
        <f t="shared" ref="DV31:DV38" si="91">IF(DU31=0,0,IF(DV$2&gt;$D31,0,DU31+1))</f>
        <v>28</v>
      </c>
      <c r="DW31" s="67">
        <f t="shared" ref="DW31:DW38" si="92">IF(DV31=0,0,IF(DW$2&gt;$D31,0,DV31+1))</f>
        <v>29</v>
      </c>
      <c r="DX31" s="67">
        <f t="shared" ref="DX31:DX38" si="93">IF(DW31=0,0,IF(DX$2&gt;$D31,0,DW31+1))</f>
        <v>30</v>
      </c>
      <c r="DY31" s="67">
        <f t="shared" ref="DY31:DY38" si="94">IF(DX31=0,0,IF(DY$2&gt;$D31,0,DX31+1))</f>
        <v>31</v>
      </c>
      <c r="DZ31" s="68">
        <f t="shared" ref="DZ31:DZ38" si="95">IF(DY31=0,0,IF(DZ$2&gt;$D31,0,DY31+1))</f>
        <v>32</v>
      </c>
    </row>
    <row r="32" spans="1:130" ht="33" x14ac:dyDescent="0.45">
      <c r="A32" s="59">
        <f>Investície!A32</f>
        <v>30</v>
      </c>
      <c r="B32" s="60" t="str">
        <f>Investície!B32</f>
        <v>MHTH, a.s. - závod Martin</v>
      </c>
      <c r="C32" s="60" t="str">
        <f>Investície!C32</f>
        <v>Rekonštrukcia a modernizácia rozvodov centrálneho zásobovania teplom v meste Martin V. etapa</v>
      </c>
      <c r="D32" s="61">
        <f>INDEX(Data!$M:$M,MATCH('výrobné a prevádzkové n'!A32,Data!$A:$A,0))</f>
        <v>30</v>
      </c>
      <c r="E32" s="61" t="str">
        <f>INDEX(Data!$J:$J,MATCH('výrobné a prevádzkové n'!A32,Data!$A:$A,0))</f>
        <v>2025-2026</v>
      </c>
      <c r="F32" s="62">
        <f>INDEX(Data!$AA:$AA,MATCH('výrobné a prevádzkové n'!A32,Data!$A:$A,0))</f>
        <v>-9500</v>
      </c>
      <c r="G32" s="62">
        <f>INDEX(Data!$AC:$AC,MATCH('výrobné a prevádzkové n'!A32,Data!$A:$A,0))</f>
        <v>-213000</v>
      </c>
      <c r="H32" s="63">
        <f>INDEX(Data!$AD:$AD,MATCH('výrobné a prevádzkové n'!A32,Data!$A:$A,0))</f>
        <v>0</v>
      </c>
      <c r="I32" s="62">
        <f t="shared" si="61"/>
        <v>222500</v>
      </c>
      <c r="J32" s="62">
        <f t="shared" si="61"/>
        <v>222500</v>
      </c>
      <c r="K32" s="62">
        <f t="shared" si="61"/>
        <v>222500</v>
      </c>
      <c r="L32" s="62">
        <f t="shared" si="61"/>
        <v>222500</v>
      </c>
      <c r="M32" s="62">
        <f t="shared" si="61"/>
        <v>222500</v>
      </c>
      <c r="N32" s="62">
        <f t="shared" si="61"/>
        <v>222500</v>
      </c>
      <c r="O32" s="62">
        <f t="shared" si="61"/>
        <v>222500</v>
      </c>
      <c r="P32" s="62">
        <f t="shared" si="61"/>
        <v>222500</v>
      </c>
      <c r="Q32" s="62">
        <f t="shared" si="61"/>
        <v>222500</v>
      </c>
      <c r="R32" s="62">
        <f t="shared" si="61"/>
        <v>222500</v>
      </c>
      <c r="S32" s="62">
        <f t="shared" si="61"/>
        <v>222500</v>
      </c>
      <c r="T32" s="62">
        <f t="shared" si="61"/>
        <v>222500</v>
      </c>
      <c r="U32" s="62">
        <f t="shared" si="61"/>
        <v>222500</v>
      </c>
      <c r="V32" s="62">
        <f t="shared" si="61"/>
        <v>222500</v>
      </c>
      <c r="W32" s="62">
        <f t="shared" si="61"/>
        <v>222500</v>
      </c>
      <c r="X32" s="62">
        <f t="shared" si="61"/>
        <v>222500</v>
      </c>
      <c r="Y32" s="62">
        <f t="shared" si="63"/>
        <v>222500</v>
      </c>
      <c r="Z32" s="62">
        <f t="shared" si="63"/>
        <v>222500</v>
      </c>
      <c r="AA32" s="62">
        <f t="shared" si="63"/>
        <v>222500</v>
      </c>
      <c r="AB32" s="62">
        <f t="shared" si="63"/>
        <v>222500</v>
      </c>
      <c r="AC32" s="62">
        <f t="shared" si="63"/>
        <v>222500</v>
      </c>
      <c r="AD32" s="62">
        <f t="shared" si="63"/>
        <v>222500</v>
      </c>
      <c r="AE32" s="62">
        <f t="shared" si="63"/>
        <v>222500</v>
      </c>
      <c r="AF32" s="62">
        <f t="shared" si="63"/>
        <v>222500</v>
      </c>
      <c r="AG32" s="62">
        <f t="shared" si="63"/>
        <v>222500</v>
      </c>
      <c r="AH32" s="62">
        <f t="shared" si="63"/>
        <v>222500</v>
      </c>
      <c r="AI32" s="62">
        <f t="shared" si="63"/>
        <v>222500</v>
      </c>
      <c r="AJ32" s="62">
        <f t="shared" si="63"/>
        <v>222500</v>
      </c>
      <c r="AK32" s="62">
        <f t="shared" si="63"/>
        <v>222500</v>
      </c>
      <c r="AL32" s="62">
        <f t="shared" si="63"/>
        <v>222500</v>
      </c>
      <c r="AM32" s="62">
        <f t="shared" si="64"/>
        <v>222500</v>
      </c>
      <c r="AN32" s="62">
        <f>SUM($I32:J32)</f>
        <v>445000</v>
      </c>
      <c r="AO32" s="62">
        <f>SUM($I32:K32)</f>
        <v>667500</v>
      </c>
      <c r="AP32" s="62">
        <f>SUM($I32:L32)</f>
        <v>890000</v>
      </c>
      <c r="AQ32" s="62">
        <f>SUM($I32:M32)</f>
        <v>1112500</v>
      </c>
      <c r="AR32" s="62">
        <f>SUM($I32:N32)</f>
        <v>1335000</v>
      </c>
      <c r="AS32" s="62">
        <f>SUM($I32:O32)</f>
        <v>1557500</v>
      </c>
      <c r="AT32" s="62">
        <f>SUM($I32:P32)</f>
        <v>1780000</v>
      </c>
      <c r="AU32" s="62">
        <f>SUM($I32:Q32)</f>
        <v>2002500</v>
      </c>
      <c r="AV32" s="62">
        <f>SUM($I32:R32)</f>
        <v>2225000</v>
      </c>
      <c r="AW32" s="62">
        <f>SUM($I32:S32)</f>
        <v>2447500</v>
      </c>
      <c r="AX32" s="62">
        <f>SUM($I32:T32)</f>
        <v>2670000</v>
      </c>
      <c r="AY32" s="62">
        <f>SUM($I32:U32)</f>
        <v>2892500</v>
      </c>
      <c r="AZ32" s="62">
        <f>SUM($I32:V32)</f>
        <v>3115000</v>
      </c>
      <c r="BA32" s="62">
        <f>SUM($I32:W32)</f>
        <v>3337500</v>
      </c>
      <c r="BB32" s="62">
        <f>SUM($I32:X32)</f>
        <v>3560000</v>
      </c>
      <c r="BC32" s="62">
        <f>SUM($I32:Y32)</f>
        <v>3782500</v>
      </c>
      <c r="BD32" s="62">
        <f>SUM($I32:Z32)</f>
        <v>4005000</v>
      </c>
      <c r="BE32" s="62">
        <f>SUM($I32:AA32)</f>
        <v>4227500</v>
      </c>
      <c r="BF32" s="62">
        <f>SUM($I32:AB32)</f>
        <v>4450000</v>
      </c>
      <c r="BG32" s="62">
        <f>SUM($I32:AC32)</f>
        <v>4672500</v>
      </c>
      <c r="BH32" s="62">
        <f>SUM($I32:AD32)</f>
        <v>4895000</v>
      </c>
      <c r="BI32" s="62">
        <f>SUM($I32:AE32)</f>
        <v>5117500</v>
      </c>
      <c r="BJ32" s="62">
        <f>SUM($I32:AF32)</f>
        <v>5340000</v>
      </c>
      <c r="BK32" s="62">
        <f>SUM($I32:AG32)</f>
        <v>5562500</v>
      </c>
      <c r="BL32" s="62">
        <f>SUM($I32:AH32)</f>
        <v>5785000</v>
      </c>
      <c r="BM32" s="62">
        <f>SUM($I32:AI32)</f>
        <v>6007500</v>
      </c>
      <c r="BN32" s="62">
        <f>SUM($I32:AJ32)</f>
        <v>6230000</v>
      </c>
      <c r="BO32" s="62">
        <f>SUM($I32:AK32)</f>
        <v>6452500</v>
      </c>
      <c r="BP32" s="63">
        <f>SUM($I32:AL32)</f>
        <v>6675000</v>
      </c>
      <c r="BQ32" s="65">
        <f>IF(CW32=0,0,I32/((1+Vychodiská!$C$177)^'výrobné a prevádzkové n'!CW32))</f>
        <v>197801.68980427855</v>
      </c>
      <c r="BR32" s="62">
        <f>IF(CX32=0,0,J32/((1+Vychodiská!$C$177)^'výrobné a prevádzkové n'!CX32))</f>
        <v>190193.93250411397</v>
      </c>
      <c r="BS32" s="62">
        <f>IF(CY32=0,0,K32/((1+Vychodiská!$C$177)^'výrobné a prevádzkové n'!CY32))</f>
        <v>182878.78125395571</v>
      </c>
      <c r="BT32" s="62">
        <f>IF(CZ32=0,0,L32/((1+Vychodiská!$C$177)^'výrobné a prevádzkové n'!CZ32))</f>
        <v>175844.98197495742</v>
      </c>
      <c r="BU32" s="62">
        <f>IF(DA32=0,0,M32/((1+Vychodiská!$C$177)^'výrobné a prevádzkové n'!DA32))</f>
        <v>169081.71343745908</v>
      </c>
      <c r="BV32" s="62">
        <f>IF(DB32=0,0,N32/((1+Vychodiská!$C$177)^'výrobné a prevádzkové n'!DB32))</f>
        <v>162578.5706129414</v>
      </c>
      <c r="BW32" s="62">
        <f>IF(DC32=0,0,O32/((1+Vychodiská!$C$177)^'výrobné a prevádzkové n'!DC32))</f>
        <v>156325.54866628977</v>
      </c>
      <c r="BX32" s="62">
        <f>IF(DD32=0,0,P32/((1+Vychodiská!$C$177)^'výrobné a prevádzkové n'!DD32))</f>
        <v>150313.02756374018</v>
      </c>
      <c r="BY32" s="62">
        <f>IF(DE32=0,0,Q32/((1+Vychodiská!$C$177)^'výrobné a prevádzkové n'!DE32))</f>
        <v>144531.75727282712</v>
      </c>
      <c r="BZ32" s="62">
        <f>IF(DF32=0,0,R32/((1+Vychodiská!$C$177)^'výrobné a prevádzkové n'!DF32))</f>
        <v>138972.84353156449</v>
      </c>
      <c r="CA32" s="62">
        <f>IF(DG32=0,0,S32/((1+Vychodiská!$C$177)^'výrobné a prevádzkové n'!DG32))</f>
        <v>133627.73416496586</v>
      </c>
      <c r="CB32" s="62">
        <f>IF(DH32=0,0,T32/((1+Vychodiská!$C$177)^'výrobné a prevádzkové n'!DH32))</f>
        <v>128488.20592785178</v>
      </c>
      <c r="CC32" s="62">
        <f>IF(DI32=0,0,U32/((1+Vychodiská!$C$177)^'výrobné a prevádzkové n'!DI32))</f>
        <v>123546.35185370364</v>
      </c>
      <c r="CD32" s="62">
        <f>IF(DJ32=0,0,V32/((1+Vychodiská!$C$177)^'výrobné a prevádzkové n'!DJ32))</f>
        <v>118794.56909009964</v>
      </c>
      <c r="CE32" s="62">
        <f>IF(DK32=0,0,W32/((1+Vychodiská!$C$177)^'výrobné a prevádzkové n'!DK32))</f>
        <v>114225.54720201888</v>
      </c>
      <c r="CF32" s="62">
        <f>IF(DL32=0,0,X32/((1+Vychodiská!$C$177)^'výrobné a prevádzkové n'!DL32))</f>
        <v>109832.25692501814</v>
      </c>
      <c r="CG32" s="62">
        <f>IF(DM32=0,0,Y32/((1+Vychodiská!$C$177)^'výrobné a prevádzkové n'!DM32))</f>
        <v>105607.93935097898</v>
      </c>
      <c r="CH32" s="62">
        <f>IF(DN32=0,0,Z32/((1+Vychodiská!$C$177)^'výrobné a prevádzkové n'!DN32))</f>
        <v>101546.09552978749</v>
      </c>
      <c r="CI32" s="62">
        <f>IF(DO32=0,0,AA32/((1+Vychodiská!$C$177)^'výrobné a prevádzkové n'!DO32))</f>
        <v>97640.476470949478</v>
      </c>
      <c r="CJ32" s="62">
        <f>IF(DP32=0,0,AB32/((1+Vychodiská!$C$177)^'výrobné a prevádzkové n'!DP32))</f>
        <v>93885.073529759116</v>
      </c>
      <c r="CK32" s="62">
        <f>IF(DQ32=0,0,AC32/((1+Vychodiská!$C$177)^'výrobné a prevádzkové n'!DQ32))</f>
        <v>90274.109163229936</v>
      </c>
      <c r="CL32" s="62">
        <f>IF(DR32=0,0,AD32/((1+Vychodiská!$C$177)^'výrobné a prevádzkové n'!DR32))</f>
        <v>86802.028041567231</v>
      </c>
      <c r="CM32" s="62">
        <f>IF(DS32=0,0,AE32/((1+Vychodiská!$C$177)^'výrobné a prevádzkové n'!DS32))</f>
        <v>83463.488501506945</v>
      </c>
      <c r="CN32" s="62">
        <f>IF(DT32=0,0,AF32/((1+Vychodiská!$C$177)^'výrobné a prevádzkové n'!DT32))</f>
        <v>80253.354328372065</v>
      </c>
      <c r="CO32" s="62">
        <f>IF(DU32=0,0,AG32/((1+Vychodiská!$C$177)^'výrobné a prevádzkové n'!DU32))</f>
        <v>77166.686854203901</v>
      </c>
      <c r="CP32" s="62">
        <f>IF(DV32=0,0,AH32/((1+Vychodiská!$C$177)^'výrobné a prevádzkové n'!DV32))</f>
        <v>74198.737359811435</v>
      </c>
      <c r="CQ32" s="62">
        <f>IF(DW32=0,0,AI32/((1+Vychodiská!$C$177)^'výrobné a prevádzkové n'!DW32))</f>
        <v>71344.939769049452</v>
      </c>
      <c r="CR32" s="62">
        <f>IF(DX32=0,0,AJ32/((1+Vychodiská!$C$177)^'výrobné a prevádzkové n'!DX32))</f>
        <v>68600.903624086015</v>
      </c>
      <c r="CS32" s="62">
        <f>IF(DY32=0,0,AK32/((1+Vychodiská!$C$177)^'výrobné a prevádzkové n'!DY32))</f>
        <v>65962.407330851944</v>
      </c>
      <c r="CT32" s="63">
        <f>IF(DZ32=0,0,AL32/((1+Vychodiská!$C$177)^'výrobné a prevádzkové n'!DZ32))</f>
        <v>63425.391664280702</v>
      </c>
      <c r="CU32" s="66">
        <f t="shared" si="65"/>
        <v>3557209.1433042209</v>
      </c>
      <c r="CW32" s="67">
        <f t="shared" si="66"/>
        <v>3</v>
      </c>
      <c r="CX32" s="67">
        <f t="shared" si="67"/>
        <v>4</v>
      </c>
      <c r="CY32" s="67">
        <f t="shared" si="68"/>
        <v>5</v>
      </c>
      <c r="CZ32" s="67">
        <f t="shared" si="69"/>
        <v>6</v>
      </c>
      <c r="DA32" s="67">
        <f t="shared" si="70"/>
        <v>7</v>
      </c>
      <c r="DB32" s="67">
        <f t="shared" si="71"/>
        <v>8</v>
      </c>
      <c r="DC32" s="67">
        <f t="shared" si="72"/>
        <v>9</v>
      </c>
      <c r="DD32" s="67">
        <f t="shared" si="73"/>
        <v>10</v>
      </c>
      <c r="DE32" s="67">
        <f t="shared" si="74"/>
        <v>11</v>
      </c>
      <c r="DF32" s="67">
        <f t="shared" si="75"/>
        <v>12</v>
      </c>
      <c r="DG32" s="67">
        <f t="shared" si="76"/>
        <v>13</v>
      </c>
      <c r="DH32" s="67">
        <f t="shared" si="77"/>
        <v>14</v>
      </c>
      <c r="DI32" s="67">
        <f t="shared" si="78"/>
        <v>15</v>
      </c>
      <c r="DJ32" s="67">
        <f t="shared" si="79"/>
        <v>16</v>
      </c>
      <c r="DK32" s="67">
        <f t="shared" si="80"/>
        <v>17</v>
      </c>
      <c r="DL32" s="67">
        <f t="shared" si="81"/>
        <v>18</v>
      </c>
      <c r="DM32" s="67">
        <f t="shared" si="82"/>
        <v>19</v>
      </c>
      <c r="DN32" s="67">
        <f t="shared" si="83"/>
        <v>20</v>
      </c>
      <c r="DO32" s="67">
        <f t="shared" si="84"/>
        <v>21</v>
      </c>
      <c r="DP32" s="67">
        <f t="shared" si="85"/>
        <v>22</v>
      </c>
      <c r="DQ32" s="67">
        <f t="shared" si="86"/>
        <v>23</v>
      </c>
      <c r="DR32" s="67">
        <f t="shared" si="87"/>
        <v>24</v>
      </c>
      <c r="DS32" s="67">
        <f t="shared" si="88"/>
        <v>25</v>
      </c>
      <c r="DT32" s="67">
        <f t="shared" si="89"/>
        <v>26</v>
      </c>
      <c r="DU32" s="67">
        <f t="shared" si="90"/>
        <v>27</v>
      </c>
      <c r="DV32" s="67">
        <f t="shared" si="91"/>
        <v>28</v>
      </c>
      <c r="DW32" s="67">
        <f t="shared" si="92"/>
        <v>29</v>
      </c>
      <c r="DX32" s="67">
        <f t="shared" si="93"/>
        <v>30</v>
      </c>
      <c r="DY32" s="67">
        <f t="shared" si="94"/>
        <v>31</v>
      </c>
      <c r="DZ32" s="68">
        <f t="shared" si="95"/>
        <v>32</v>
      </c>
    </row>
    <row r="33" spans="1:130" ht="33" x14ac:dyDescent="0.45">
      <c r="A33" s="59">
        <f>Investície!A33</f>
        <v>31</v>
      </c>
      <c r="B33" s="60" t="str">
        <f>Investície!B33</f>
        <v>MHTH, a.s. - závod Martin</v>
      </c>
      <c r="C33" s="60" t="str">
        <f>Investície!C33</f>
        <v>Nová automatizovaná CHÚV</v>
      </c>
      <c r="D33" s="61">
        <f>INDEX(Data!$M:$M,MATCH('výrobné a prevádzkové n'!A33,Data!$A:$A,0))</f>
        <v>30</v>
      </c>
      <c r="E33" s="61" t="str">
        <f>INDEX(Data!$J:$J,MATCH('výrobné a prevádzkové n'!A33,Data!$A:$A,0))</f>
        <v>2026-2027</v>
      </c>
      <c r="F33" s="62">
        <f>INDEX(Data!$AA:$AA,MATCH('výrobné a prevádzkové n'!A33,Data!$A:$A,0))</f>
        <v>-8000</v>
      </c>
      <c r="G33" s="62">
        <f>INDEX(Data!$AC:$AC,MATCH('výrobné a prevádzkové n'!A33,Data!$A:$A,0))</f>
        <v>-120000</v>
      </c>
      <c r="H33" s="63">
        <f>INDEX(Data!$AD:$AD,MATCH('výrobné a prevádzkové n'!A33,Data!$A:$A,0))</f>
        <v>0</v>
      </c>
      <c r="I33" s="62">
        <f t="shared" si="61"/>
        <v>128000</v>
      </c>
      <c r="J33" s="62">
        <f t="shared" si="61"/>
        <v>128000</v>
      </c>
      <c r="K33" s="62">
        <f t="shared" si="61"/>
        <v>128000</v>
      </c>
      <c r="L33" s="62">
        <f t="shared" si="61"/>
        <v>128000</v>
      </c>
      <c r="M33" s="62">
        <f t="shared" si="61"/>
        <v>128000</v>
      </c>
      <c r="N33" s="62">
        <f t="shared" si="61"/>
        <v>128000</v>
      </c>
      <c r="O33" s="62">
        <f t="shared" si="61"/>
        <v>128000</v>
      </c>
      <c r="P33" s="62">
        <f t="shared" si="61"/>
        <v>128000</v>
      </c>
      <c r="Q33" s="62">
        <f t="shared" si="61"/>
        <v>128000</v>
      </c>
      <c r="R33" s="62">
        <f t="shared" si="61"/>
        <v>128000</v>
      </c>
      <c r="S33" s="62">
        <f t="shared" si="61"/>
        <v>128000</v>
      </c>
      <c r="T33" s="62">
        <f t="shared" si="61"/>
        <v>128000</v>
      </c>
      <c r="U33" s="62">
        <f t="shared" si="61"/>
        <v>128000</v>
      </c>
      <c r="V33" s="62">
        <f t="shared" si="61"/>
        <v>128000</v>
      </c>
      <c r="W33" s="62">
        <f t="shared" si="61"/>
        <v>128000</v>
      </c>
      <c r="X33" s="62">
        <f t="shared" si="61"/>
        <v>128000</v>
      </c>
      <c r="Y33" s="62">
        <f t="shared" si="63"/>
        <v>128000</v>
      </c>
      <c r="Z33" s="62">
        <f t="shared" si="63"/>
        <v>128000</v>
      </c>
      <c r="AA33" s="62">
        <f t="shared" si="63"/>
        <v>128000</v>
      </c>
      <c r="AB33" s="62">
        <f t="shared" si="63"/>
        <v>128000</v>
      </c>
      <c r="AC33" s="62">
        <f t="shared" si="63"/>
        <v>128000</v>
      </c>
      <c r="AD33" s="62">
        <f t="shared" si="63"/>
        <v>128000</v>
      </c>
      <c r="AE33" s="62">
        <f t="shared" si="63"/>
        <v>128000</v>
      </c>
      <c r="AF33" s="62">
        <f t="shared" si="63"/>
        <v>128000</v>
      </c>
      <c r="AG33" s="62">
        <f t="shared" si="63"/>
        <v>128000</v>
      </c>
      <c r="AH33" s="62">
        <f t="shared" si="63"/>
        <v>128000</v>
      </c>
      <c r="AI33" s="62">
        <f t="shared" si="63"/>
        <v>128000</v>
      </c>
      <c r="AJ33" s="62">
        <f t="shared" si="63"/>
        <v>128000</v>
      </c>
      <c r="AK33" s="62">
        <f t="shared" si="63"/>
        <v>128000</v>
      </c>
      <c r="AL33" s="62">
        <f t="shared" si="63"/>
        <v>128000</v>
      </c>
      <c r="AM33" s="62">
        <f t="shared" si="64"/>
        <v>128000</v>
      </c>
      <c r="AN33" s="62">
        <f>SUM($I33:J33)</f>
        <v>256000</v>
      </c>
      <c r="AO33" s="62">
        <f>SUM($I33:K33)</f>
        <v>384000</v>
      </c>
      <c r="AP33" s="62">
        <f>SUM($I33:L33)</f>
        <v>512000</v>
      </c>
      <c r="AQ33" s="62">
        <f>SUM($I33:M33)</f>
        <v>640000</v>
      </c>
      <c r="AR33" s="62">
        <f>SUM($I33:N33)</f>
        <v>768000</v>
      </c>
      <c r="AS33" s="62">
        <f>SUM($I33:O33)</f>
        <v>896000</v>
      </c>
      <c r="AT33" s="62">
        <f>SUM($I33:P33)</f>
        <v>1024000</v>
      </c>
      <c r="AU33" s="62">
        <f>SUM($I33:Q33)</f>
        <v>1152000</v>
      </c>
      <c r="AV33" s="62">
        <f>SUM($I33:R33)</f>
        <v>1280000</v>
      </c>
      <c r="AW33" s="62">
        <f>SUM($I33:S33)</f>
        <v>1408000</v>
      </c>
      <c r="AX33" s="62">
        <f>SUM($I33:T33)</f>
        <v>1536000</v>
      </c>
      <c r="AY33" s="62">
        <f>SUM($I33:U33)</f>
        <v>1664000</v>
      </c>
      <c r="AZ33" s="62">
        <f>SUM($I33:V33)</f>
        <v>1792000</v>
      </c>
      <c r="BA33" s="62">
        <f>SUM($I33:W33)</f>
        <v>1920000</v>
      </c>
      <c r="BB33" s="62">
        <f>SUM($I33:X33)</f>
        <v>2048000</v>
      </c>
      <c r="BC33" s="62">
        <f>SUM($I33:Y33)</f>
        <v>2176000</v>
      </c>
      <c r="BD33" s="62">
        <f>SUM($I33:Z33)</f>
        <v>2304000</v>
      </c>
      <c r="BE33" s="62">
        <f>SUM($I33:AA33)</f>
        <v>2432000</v>
      </c>
      <c r="BF33" s="62">
        <f>SUM($I33:AB33)</f>
        <v>2560000</v>
      </c>
      <c r="BG33" s="62">
        <f>SUM($I33:AC33)</f>
        <v>2688000</v>
      </c>
      <c r="BH33" s="62">
        <f>SUM($I33:AD33)</f>
        <v>2816000</v>
      </c>
      <c r="BI33" s="62">
        <f>SUM($I33:AE33)</f>
        <v>2944000</v>
      </c>
      <c r="BJ33" s="62">
        <f>SUM($I33:AF33)</f>
        <v>3072000</v>
      </c>
      <c r="BK33" s="62">
        <f>SUM($I33:AG33)</f>
        <v>3200000</v>
      </c>
      <c r="BL33" s="62">
        <f>SUM($I33:AH33)</f>
        <v>3328000</v>
      </c>
      <c r="BM33" s="62">
        <f>SUM($I33:AI33)</f>
        <v>3456000</v>
      </c>
      <c r="BN33" s="62">
        <f>SUM($I33:AJ33)</f>
        <v>3584000</v>
      </c>
      <c r="BO33" s="62">
        <f>SUM($I33:AK33)</f>
        <v>3712000</v>
      </c>
      <c r="BP33" s="63">
        <f>SUM($I33:AL33)</f>
        <v>3840000</v>
      </c>
      <c r="BQ33" s="65">
        <f>IF(CW33=0,0,I33/((1+Vychodiská!$C$177)^'výrobné a prevádzkové n'!CW33))</f>
        <v>113791.53390987709</v>
      </c>
      <c r="BR33" s="62">
        <f>IF(CX33=0,0,J33/((1+Vychodiská!$C$177)^'výrobné a prevádzkové n'!CX33))</f>
        <v>109414.93645180488</v>
      </c>
      <c r="BS33" s="62">
        <f>IF(CY33=0,0,K33/((1+Vychodiská!$C$177)^'výrobné a prevádzkové n'!CY33))</f>
        <v>105206.669665197</v>
      </c>
      <c r="BT33" s="62">
        <f>IF(CZ33=0,0,L33/((1+Vychodiská!$C$177)^'výrobné a prevádzkové n'!CZ33))</f>
        <v>101160.25929345866</v>
      </c>
      <c r="BU33" s="62">
        <f>IF(DA33=0,0,M33/((1+Vychodiská!$C$177)^'výrobné a prevádzkové n'!DA33))</f>
        <v>97269.480089864097</v>
      </c>
      <c r="BV33" s="62">
        <f>IF(DB33=0,0,N33/((1+Vychodiská!$C$177)^'výrobné a prevádzkové n'!DB33))</f>
        <v>93528.34624025393</v>
      </c>
      <c r="BW33" s="62">
        <f>IF(DC33=0,0,O33/((1+Vychodiská!$C$177)^'výrobné a prevádzkové n'!DC33))</f>
        <v>89931.102154090302</v>
      </c>
      <c r="BX33" s="62">
        <f>IF(DD33=0,0,P33/((1+Vychodiská!$C$177)^'výrobné a prevádzkové n'!DD33))</f>
        <v>86472.213609702216</v>
      </c>
      <c r="BY33" s="62">
        <f>IF(DE33=0,0,Q33/((1+Vychodiská!$C$177)^'výrobné a prevádzkové n'!DE33))</f>
        <v>83146.359240098289</v>
      </c>
      <c r="BZ33" s="62">
        <f>IF(DF33=0,0,R33/((1+Vychodiská!$C$177)^'výrobné a prevádzkové n'!DF33))</f>
        <v>79948.422346248335</v>
      </c>
      <c r="CA33" s="62">
        <f>IF(DG33=0,0,S33/((1+Vychodiská!$C$177)^'výrobné a prevádzkové n'!DG33))</f>
        <v>76873.483025238791</v>
      </c>
      <c r="CB33" s="62">
        <f>IF(DH33=0,0,T33/((1+Vychodiská!$C$177)^'výrobné a prevádzkové n'!DH33))</f>
        <v>73916.810601191144</v>
      </c>
      <c r="CC33" s="62">
        <f>IF(DI33=0,0,U33/((1+Vychodiská!$C$177)^'výrobné a prevádzkové n'!DI33))</f>
        <v>71073.856347299181</v>
      </c>
      <c r="CD33" s="62">
        <f>IF(DJ33=0,0,V33/((1+Vychodiská!$C$177)^'výrobné a prevádzkové n'!DJ33))</f>
        <v>68340.246487787663</v>
      </c>
      <c r="CE33" s="62">
        <f>IF(DK33=0,0,W33/((1+Vychodiská!$C$177)^'výrobné a prevádzkové n'!DK33))</f>
        <v>65711.775469026587</v>
      </c>
      <c r="CF33" s="62">
        <f>IF(DL33=0,0,X33/((1+Vychodiská!$C$177)^'výrobné a prevádzkové n'!DL33))</f>
        <v>63184.399489448639</v>
      </c>
      <c r="CG33" s="62">
        <f>IF(DM33=0,0,Y33/((1+Vychodiská!$C$177)^'výrobné a prevádzkové n'!DM33))</f>
        <v>60754.230278315998</v>
      </c>
      <c r="CH33" s="62">
        <f>IF(DN33=0,0,Z33/((1+Vychodiská!$C$177)^'výrobné a prevádzkové n'!DN33))</f>
        <v>58417.529113765384</v>
      </c>
      <c r="CI33" s="62">
        <f>IF(DO33=0,0,AA33/((1+Vychodiská!$C$177)^'výrobné a prevádzkové n'!DO33))</f>
        <v>56170.70107092824</v>
      </c>
      <c r="CJ33" s="62">
        <f>IF(DP33=0,0,AB33/((1+Vychodiská!$C$177)^'výrobné a prevádzkové n'!DP33))</f>
        <v>54010.289491277159</v>
      </c>
      <c r="CK33" s="62">
        <f>IF(DQ33=0,0,AC33/((1+Vychodiská!$C$177)^'výrobné a prevádzkové n'!DQ33))</f>
        <v>51932.970664689579</v>
      </c>
      <c r="CL33" s="62">
        <f>IF(DR33=0,0,AD33/((1+Vychodiská!$C$177)^'výrobné a prevádzkové n'!DR33))</f>
        <v>49935.54871604767</v>
      </c>
      <c r="CM33" s="62">
        <f>IF(DS33=0,0,AE33/((1+Vychodiská!$C$177)^'výrobné a prevádzkové n'!DS33))</f>
        <v>48014.950688507364</v>
      </c>
      <c r="CN33" s="62">
        <f>IF(DT33=0,0,AF33/((1+Vychodiská!$C$177)^'výrobné a prevádzkové n'!DT33))</f>
        <v>46168.221815872472</v>
      </c>
      <c r="CO33" s="62">
        <f>IF(DU33=0,0,AG33/((1+Vychodiská!$C$177)^'výrobné a prevádzkové n'!DU33))</f>
        <v>44392.52097680045</v>
      </c>
      <c r="CP33" s="62">
        <f>IF(DV33=0,0,AH33/((1+Vychodiská!$C$177)^'výrobné a prevádzkové n'!DV33))</f>
        <v>42685.116323846574</v>
      </c>
      <c r="CQ33" s="62">
        <f>IF(DW33=0,0,AI33/((1+Vychodiská!$C$177)^'výrobné a prevádzkové n'!DW33))</f>
        <v>41043.381080621708</v>
      </c>
      <c r="CR33" s="62">
        <f>IF(DX33=0,0,AJ33/((1+Vychodiská!$C$177)^'výrobné a prevádzkové n'!DX33))</f>
        <v>39464.789500597799</v>
      </c>
      <c r="CS33" s="62">
        <f>IF(DY33=0,0,AK33/((1+Vychodiská!$C$177)^'výrobné a prevádzkové n'!DY33))</f>
        <v>37946.912981344038</v>
      </c>
      <c r="CT33" s="63">
        <f>IF(DZ33=0,0,AL33/((1+Vychodiská!$C$177)^'výrobné a prevádzkové n'!DZ33))</f>
        <v>36487.416328215419</v>
      </c>
      <c r="CU33" s="66">
        <f t="shared" si="65"/>
        <v>2046394.4734514165</v>
      </c>
      <c r="CW33" s="67">
        <f t="shared" si="66"/>
        <v>3</v>
      </c>
      <c r="CX33" s="67">
        <f t="shared" si="67"/>
        <v>4</v>
      </c>
      <c r="CY33" s="67">
        <f t="shared" si="68"/>
        <v>5</v>
      </c>
      <c r="CZ33" s="67">
        <f t="shared" si="69"/>
        <v>6</v>
      </c>
      <c r="DA33" s="67">
        <f t="shared" si="70"/>
        <v>7</v>
      </c>
      <c r="DB33" s="67">
        <f t="shared" si="71"/>
        <v>8</v>
      </c>
      <c r="DC33" s="67">
        <f t="shared" si="72"/>
        <v>9</v>
      </c>
      <c r="DD33" s="67">
        <f t="shared" si="73"/>
        <v>10</v>
      </c>
      <c r="DE33" s="67">
        <f t="shared" si="74"/>
        <v>11</v>
      </c>
      <c r="DF33" s="67">
        <f t="shared" si="75"/>
        <v>12</v>
      </c>
      <c r="DG33" s="67">
        <f t="shared" si="76"/>
        <v>13</v>
      </c>
      <c r="DH33" s="67">
        <f t="shared" si="77"/>
        <v>14</v>
      </c>
      <c r="DI33" s="67">
        <f t="shared" si="78"/>
        <v>15</v>
      </c>
      <c r="DJ33" s="67">
        <f t="shared" si="79"/>
        <v>16</v>
      </c>
      <c r="DK33" s="67">
        <f t="shared" si="80"/>
        <v>17</v>
      </c>
      <c r="DL33" s="67">
        <f t="shared" si="81"/>
        <v>18</v>
      </c>
      <c r="DM33" s="67">
        <f t="shared" si="82"/>
        <v>19</v>
      </c>
      <c r="DN33" s="67">
        <f t="shared" si="83"/>
        <v>20</v>
      </c>
      <c r="DO33" s="67">
        <f t="shared" si="84"/>
        <v>21</v>
      </c>
      <c r="DP33" s="67">
        <f t="shared" si="85"/>
        <v>22</v>
      </c>
      <c r="DQ33" s="67">
        <f t="shared" si="86"/>
        <v>23</v>
      </c>
      <c r="DR33" s="67">
        <f t="shared" si="87"/>
        <v>24</v>
      </c>
      <c r="DS33" s="67">
        <f t="shared" si="88"/>
        <v>25</v>
      </c>
      <c r="DT33" s="67">
        <f t="shared" si="89"/>
        <v>26</v>
      </c>
      <c r="DU33" s="67">
        <f t="shared" si="90"/>
        <v>27</v>
      </c>
      <c r="DV33" s="67">
        <f t="shared" si="91"/>
        <v>28</v>
      </c>
      <c r="DW33" s="67">
        <f t="shared" si="92"/>
        <v>29</v>
      </c>
      <c r="DX33" s="67">
        <f t="shared" si="93"/>
        <v>30</v>
      </c>
      <c r="DY33" s="67">
        <f t="shared" si="94"/>
        <v>31</v>
      </c>
      <c r="DZ33" s="68">
        <f t="shared" si="95"/>
        <v>32</v>
      </c>
    </row>
    <row r="34" spans="1:130" ht="33" x14ac:dyDescent="0.45">
      <c r="A34" s="59">
        <f>Investície!A34</f>
        <v>32</v>
      </c>
      <c r="B34" s="60" t="str">
        <f>Investície!B34</f>
        <v>MHTH, a.s. - závod Martin</v>
      </c>
      <c r="C34" s="60" t="str">
        <f>Investície!C34</f>
        <v>Suchý odber popolčeka</v>
      </c>
      <c r="D34" s="61">
        <f>INDEX(Data!$M:$M,MATCH('výrobné a prevádzkové n'!A34,Data!$A:$A,0))</f>
        <v>30</v>
      </c>
      <c r="E34" s="61" t="str">
        <f>INDEX(Data!$J:$J,MATCH('výrobné a prevádzkové n'!A34,Data!$A:$A,0))</f>
        <v>2025-2026</v>
      </c>
      <c r="F34" s="62">
        <f>INDEX(Data!$AA:$AA,MATCH('výrobné a prevádzkové n'!A34,Data!$A:$A,0))</f>
        <v>-6500</v>
      </c>
      <c r="G34" s="62">
        <f>INDEX(Data!$AC:$AC,MATCH('výrobné a prevádzkové n'!A34,Data!$A:$A,0))</f>
        <v>-50000</v>
      </c>
      <c r="H34" s="63">
        <f>INDEX(Data!$AD:$AD,MATCH('výrobné a prevádzkové n'!A34,Data!$A:$A,0))</f>
        <v>0</v>
      </c>
      <c r="I34" s="62">
        <f t="shared" si="61"/>
        <v>56500</v>
      </c>
      <c r="J34" s="62">
        <f t="shared" si="61"/>
        <v>56500</v>
      </c>
      <c r="K34" s="62">
        <f t="shared" si="61"/>
        <v>56500</v>
      </c>
      <c r="L34" s="62">
        <f t="shared" si="61"/>
        <v>56500</v>
      </c>
      <c r="M34" s="62">
        <f t="shared" si="61"/>
        <v>56500</v>
      </c>
      <c r="N34" s="62">
        <f t="shared" si="61"/>
        <v>56500</v>
      </c>
      <c r="O34" s="62">
        <f t="shared" si="61"/>
        <v>56500</v>
      </c>
      <c r="P34" s="62">
        <f t="shared" si="61"/>
        <v>56500</v>
      </c>
      <c r="Q34" s="62">
        <f t="shared" si="61"/>
        <v>56500</v>
      </c>
      <c r="R34" s="62">
        <f t="shared" si="61"/>
        <v>56500</v>
      </c>
      <c r="S34" s="62">
        <f t="shared" si="61"/>
        <v>56500</v>
      </c>
      <c r="T34" s="62">
        <f t="shared" si="61"/>
        <v>56500</v>
      </c>
      <c r="U34" s="62">
        <f t="shared" si="61"/>
        <v>56500</v>
      </c>
      <c r="V34" s="62">
        <f t="shared" si="61"/>
        <v>56500</v>
      </c>
      <c r="W34" s="62">
        <f t="shared" si="61"/>
        <v>56500</v>
      </c>
      <c r="X34" s="62">
        <f t="shared" si="61"/>
        <v>56500</v>
      </c>
      <c r="Y34" s="62">
        <f t="shared" si="63"/>
        <v>56500</v>
      </c>
      <c r="Z34" s="62">
        <f t="shared" si="63"/>
        <v>56500</v>
      </c>
      <c r="AA34" s="62">
        <f t="shared" si="63"/>
        <v>56500</v>
      </c>
      <c r="AB34" s="62">
        <f t="shared" si="63"/>
        <v>56500</v>
      </c>
      <c r="AC34" s="62">
        <f t="shared" si="63"/>
        <v>56500</v>
      </c>
      <c r="AD34" s="62">
        <f t="shared" si="63"/>
        <v>56500</v>
      </c>
      <c r="AE34" s="62">
        <f t="shared" si="63"/>
        <v>56500</v>
      </c>
      <c r="AF34" s="62">
        <f t="shared" si="63"/>
        <v>56500</v>
      </c>
      <c r="AG34" s="62">
        <f t="shared" si="63"/>
        <v>56500</v>
      </c>
      <c r="AH34" s="62">
        <f t="shared" si="63"/>
        <v>56500</v>
      </c>
      <c r="AI34" s="62">
        <f t="shared" si="63"/>
        <v>56500</v>
      </c>
      <c r="AJ34" s="62">
        <f t="shared" si="63"/>
        <v>56500</v>
      </c>
      <c r="AK34" s="62">
        <f t="shared" si="63"/>
        <v>56500</v>
      </c>
      <c r="AL34" s="62">
        <f t="shared" si="63"/>
        <v>56500</v>
      </c>
      <c r="AM34" s="62">
        <f t="shared" si="64"/>
        <v>56500</v>
      </c>
      <c r="AN34" s="62">
        <f>SUM($I34:J34)</f>
        <v>113000</v>
      </c>
      <c r="AO34" s="62">
        <f>SUM($I34:K34)</f>
        <v>169500</v>
      </c>
      <c r="AP34" s="62">
        <f>SUM($I34:L34)</f>
        <v>226000</v>
      </c>
      <c r="AQ34" s="62">
        <f>SUM($I34:M34)</f>
        <v>282500</v>
      </c>
      <c r="AR34" s="62">
        <f>SUM($I34:N34)</f>
        <v>339000</v>
      </c>
      <c r="AS34" s="62">
        <f>SUM($I34:O34)</f>
        <v>395500</v>
      </c>
      <c r="AT34" s="62">
        <f>SUM($I34:P34)</f>
        <v>452000</v>
      </c>
      <c r="AU34" s="62">
        <f>SUM($I34:Q34)</f>
        <v>508500</v>
      </c>
      <c r="AV34" s="62">
        <f>SUM($I34:R34)</f>
        <v>565000</v>
      </c>
      <c r="AW34" s="62">
        <f>SUM($I34:S34)</f>
        <v>621500</v>
      </c>
      <c r="AX34" s="62">
        <f>SUM($I34:T34)</f>
        <v>678000</v>
      </c>
      <c r="AY34" s="62">
        <f>SUM($I34:U34)</f>
        <v>734500</v>
      </c>
      <c r="AZ34" s="62">
        <f>SUM($I34:V34)</f>
        <v>791000</v>
      </c>
      <c r="BA34" s="62">
        <f>SUM($I34:W34)</f>
        <v>847500</v>
      </c>
      <c r="BB34" s="62">
        <f>SUM($I34:X34)</f>
        <v>904000</v>
      </c>
      <c r="BC34" s="62">
        <f>SUM($I34:Y34)</f>
        <v>960500</v>
      </c>
      <c r="BD34" s="62">
        <f>SUM($I34:Z34)</f>
        <v>1017000</v>
      </c>
      <c r="BE34" s="62">
        <f>SUM($I34:AA34)</f>
        <v>1073500</v>
      </c>
      <c r="BF34" s="62">
        <f>SUM($I34:AB34)</f>
        <v>1130000</v>
      </c>
      <c r="BG34" s="62">
        <f>SUM($I34:AC34)</f>
        <v>1186500</v>
      </c>
      <c r="BH34" s="62">
        <f>SUM($I34:AD34)</f>
        <v>1243000</v>
      </c>
      <c r="BI34" s="62">
        <f>SUM($I34:AE34)</f>
        <v>1299500</v>
      </c>
      <c r="BJ34" s="62">
        <f>SUM($I34:AF34)</f>
        <v>1356000</v>
      </c>
      <c r="BK34" s="62">
        <f>SUM($I34:AG34)</f>
        <v>1412500</v>
      </c>
      <c r="BL34" s="62">
        <f>SUM($I34:AH34)</f>
        <v>1469000</v>
      </c>
      <c r="BM34" s="62">
        <f>SUM($I34:AI34)</f>
        <v>1525500</v>
      </c>
      <c r="BN34" s="62">
        <f>SUM($I34:AJ34)</f>
        <v>1582000</v>
      </c>
      <c r="BO34" s="62">
        <f>SUM($I34:AK34)</f>
        <v>1638500</v>
      </c>
      <c r="BP34" s="63">
        <f>SUM($I34:AL34)</f>
        <v>1695000</v>
      </c>
      <c r="BQ34" s="65">
        <f>IF(CW34=0,0,I34/((1+Vychodiská!$C$177)^'výrobné a prevádzkové n'!CW34))</f>
        <v>50228.29426490669</v>
      </c>
      <c r="BR34" s="62">
        <f>IF(CX34=0,0,J34/((1+Vychodiská!$C$177)^'výrobné a prevádzkové n'!CX34))</f>
        <v>48296.436793179499</v>
      </c>
      <c r="BS34" s="62">
        <f>IF(CY34=0,0,K34/((1+Vychodiská!$C$177)^'výrobné a prevádzkové n'!CY34))</f>
        <v>46438.88153190336</v>
      </c>
      <c r="BT34" s="62">
        <f>IF(CZ34=0,0,L34/((1+Vychodiská!$C$177)^'výrobné a prevádzkové n'!CZ34))</f>
        <v>44652.770703753231</v>
      </c>
      <c r="BU34" s="62">
        <f>IF(DA34=0,0,M34/((1+Vychodiská!$C$177)^'výrobné a prevádzkové n'!DA34))</f>
        <v>42935.356445916572</v>
      </c>
      <c r="BV34" s="62">
        <f>IF(DB34=0,0,N34/((1+Vychodiská!$C$177)^'výrobné a prevádzkové n'!DB34))</f>
        <v>41283.996582612082</v>
      </c>
      <c r="BW34" s="62">
        <f>IF(DC34=0,0,O34/((1+Vychodiská!$C$177)^'výrobné a prevádzkové n'!DC34))</f>
        <v>39696.150560203925</v>
      </c>
      <c r="BX34" s="62">
        <f>IF(DD34=0,0,P34/((1+Vychodiská!$C$177)^'výrobné a prevádzkové n'!DD34))</f>
        <v>38169.375538657616</v>
      </c>
      <c r="BY34" s="62">
        <f>IF(DE34=0,0,Q34/((1+Vychodiská!$C$177)^'výrobné a prevádzkové n'!DE34))</f>
        <v>36701.322633324635</v>
      </c>
      <c r="BZ34" s="62">
        <f>IF(DF34=0,0,R34/((1+Vychodiská!$C$177)^'výrobné a prevádzkové n'!DF34))</f>
        <v>35289.733301273678</v>
      </c>
      <c r="CA34" s="62">
        <f>IF(DG34=0,0,S34/((1+Vychodiská!$C$177)^'výrobné a prevádzkové n'!DG34))</f>
        <v>33932.43586660931</v>
      </c>
      <c r="CB34" s="62">
        <f>IF(DH34=0,0,T34/((1+Vychodiská!$C$177)^'výrobné a prevádzkové n'!DH34))</f>
        <v>32627.342179432027</v>
      </c>
      <c r="CC34" s="62">
        <f>IF(DI34=0,0,U34/((1+Vychodiská!$C$177)^'výrobné a prevádzkové n'!DI34))</f>
        <v>31372.444403300025</v>
      </c>
      <c r="CD34" s="62">
        <f>IF(DJ34=0,0,V34/((1+Vychodiská!$C$177)^'výrobné a prevádzkové n'!DJ34))</f>
        <v>30165.811926250019</v>
      </c>
      <c r="CE34" s="62">
        <f>IF(DK34=0,0,W34/((1+Vychodiská!$C$177)^'výrobné a prevádzkové n'!DK34))</f>
        <v>29005.58839062502</v>
      </c>
      <c r="CF34" s="62">
        <f>IF(DL34=0,0,X34/((1+Vychodiská!$C$177)^'výrobné a prevádzkové n'!DL34))</f>
        <v>27889.988837139437</v>
      </c>
      <c r="CG34" s="62">
        <f>IF(DM34=0,0,Y34/((1+Vychodiská!$C$177)^'výrobné a prevádzkové n'!DM34))</f>
        <v>26817.296958787923</v>
      </c>
      <c r="CH34" s="62">
        <f>IF(DN34=0,0,Z34/((1+Vychodiská!$C$177)^'výrobné a prevádzkové n'!DN34))</f>
        <v>25785.862460373002</v>
      </c>
      <c r="CI34" s="62">
        <f>IF(DO34=0,0,AA34/((1+Vychodiská!$C$177)^'výrobné a prevádzkové n'!DO34))</f>
        <v>24794.098519589417</v>
      </c>
      <c r="CJ34" s="62">
        <f>IF(DP34=0,0,AB34/((1+Vychodiská!$C$177)^'výrobné a prevádzkové n'!DP34))</f>
        <v>23840.479345759057</v>
      </c>
      <c r="CK34" s="62">
        <f>IF(DQ34=0,0,AC34/((1+Vychodiská!$C$177)^'výrobné a prevádzkové n'!DQ34))</f>
        <v>22923.537832460635</v>
      </c>
      <c r="CL34" s="62">
        <f>IF(DR34=0,0,AD34/((1+Vychodiská!$C$177)^'výrobné a prevádzkové n'!DR34))</f>
        <v>22041.863300442914</v>
      </c>
      <c r="CM34" s="62">
        <f>IF(DS34=0,0,AE34/((1+Vychodiská!$C$177)^'výrobné a prevádzkové n'!DS34))</f>
        <v>21194.099327348951</v>
      </c>
      <c r="CN34" s="62">
        <f>IF(DT34=0,0,AF34/((1+Vychodiská!$C$177)^'výrobné a prevádzkové n'!DT34))</f>
        <v>20378.941660912456</v>
      </c>
      <c r="CO34" s="62">
        <f>IF(DU34=0,0,AG34/((1+Vychodiská!$C$177)^'výrobné a prevádzkové n'!DU34))</f>
        <v>19595.136212415822</v>
      </c>
      <c r="CP34" s="62">
        <f>IF(DV34=0,0,AH34/((1+Vychodiská!$C$177)^'výrobné a prevádzkové n'!DV34))</f>
        <v>18841.477127322902</v>
      </c>
      <c r="CQ34" s="62">
        <f>IF(DW34=0,0,AI34/((1+Vychodiská!$C$177)^'výrobné a prevádzkové n'!DW34))</f>
        <v>18116.804930118175</v>
      </c>
      <c r="CR34" s="62">
        <f>IF(DX34=0,0,AJ34/((1+Vychodiská!$C$177)^'výrobné a prevádzkové n'!DX34))</f>
        <v>17420.004740498247</v>
      </c>
      <c r="CS34" s="62">
        <f>IF(DY34=0,0,AK34/((1+Vychodiská!$C$177)^'výrobné a prevádzkové n'!DY34))</f>
        <v>16750.004558171393</v>
      </c>
      <c r="CT34" s="63">
        <f>IF(DZ34=0,0,AL34/((1+Vychodiská!$C$177)^'výrobné a prevádzkové n'!DZ34))</f>
        <v>16105.773613626336</v>
      </c>
      <c r="CU34" s="66">
        <f t="shared" si="65"/>
        <v>903291.31054691446</v>
      </c>
      <c r="CW34" s="67">
        <f t="shared" si="66"/>
        <v>3</v>
      </c>
      <c r="CX34" s="67">
        <f t="shared" si="67"/>
        <v>4</v>
      </c>
      <c r="CY34" s="67">
        <f t="shared" si="68"/>
        <v>5</v>
      </c>
      <c r="CZ34" s="67">
        <f t="shared" si="69"/>
        <v>6</v>
      </c>
      <c r="DA34" s="67">
        <f t="shared" si="70"/>
        <v>7</v>
      </c>
      <c r="DB34" s="67">
        <f t="shared" si="71"/>
        <v>8</v>
      </c>
      <c r="DC34" s="67">
        <f t="shared" si="72"/>
        <v>9</v>
      </c>
      <c r="DD34" s="67">
        <f t="shared" si="73"/>
        <v>10</v>
      </c>
      <c r="DE34" s="67">
        <f t="shared" si="74"/>
        <v>11</v>
      </c>
      <c r="DF34" s="67">
        <f t="shared" si="75"/>
        <v>12</v>
      </c>
      <c r="DG34" s="67">
        <f t="shared" si="76"/>
        <v>13</v>
      </c>
      <c r="DH34" s="67">
        <f t="shared" si="77"/>
        <v>14</v>
      </c>
      <c r="DI34" s="67">
        <f t="shared" si="78"/>
        <v>15</v>
      </c>
      <c r="DJ34" s="67">
        <f t="shared" si="79"/>
        <v>16</v>
      </c>
      <c r="DK34" s="67">
        <f t="shared" si="80"/>
        <v>17</v>
      </c>
      <c r="DL34" s="67">
        <f t="shared" si="81"/>
        <v>18</v>
      </c>
      <c r="DM34" s="67">
        <f t="shared" si="82"/>
        <v>19</v>
      </c>
      <c r="DN34" s="67">
        <f t="shared" si="83"/>
        <v>20</v>
      </c>
      <c r="DO34" s="67">
        <f t="shared" si="84"/>
        <v>21</v>
      </c>
      <c r="DP34" s="67">
        <f t="shared" si="85"/>
        <v>22</v>
      </c>
      <c r="DQ34" s="67">
        <f t="shared" si="86"/>
        <v>23</v>
      </c>
      <c r="DR34" s="67">
        <f t="shared" si="87"/>
        <v>24</v>
      </c>
      <c r="DS34" s="67">
        <f t="shared" si="88"/>
        <v>25</v>
      </c>
      <c r="DT34" s="67">
        <f t="shared" si="89"/>
        <v>26</v>
      </c>
      <c r="DU34" s="67">
        <f t="shared" si="90"/>
        <v>27</v>
      </c>
      <c r="DV34" s="67">
        <f t="shared" si="91"/>
        <v>28</v>
      </c>
      <c r="DW34" s="67">
        <f t="shared" si="92"/>
        <v>29</v>
      </c>
      <c r="DX34" s="67">
        <f t="shared" si="93"/>
        <v>30</v>
      </c>
      <c r="DY34" s="67">
        <f t="shared" si="94"/>
        <v>31</v>
      </c>
      <c r="DZ34" s="68">
        <f t="shared" si="95"/>
        <v>32</v>
      </c>
    </row>
    <row r="35" spans="1:130" ht="33" x14ac:dyDescent="0.45">
      <c r="A35" s="59">
        <f>Investície!A35</f>
        <v>33</v>
      </c>
      <c r="B35" s="60" t="str">
        <f>Investície!B35</f>
        <v>MHTH, a.s. - závod Zvolen</v>
      </c>
      <c r="C35" s="60" t="str">
        <f>Investície!C35</f>
        <v>Rekonštrukcia horúcovodného potrubia vetiev Zvolen-Sekier a Zvolen-Zlatý Potok /časť SO 300 HV Rozvod Zvolen-Sekier</v>
      </c>
      <c r="D35" s="61">
        <f>INDEX(Data!$M:$M,MATCH('výrobné a prevádzkové n'!A35,Data!$A:$A,0))</f>
        <v>30</v>
      </c>
      <c r="E35" s="61" t="str">
        <f>INDEX(Data!$J:$J,MATCH('výrobné a prevádzkové n'!A35,Data!$A:$A,0))</f>
        <v>2024 - 2026</v>
      </c>
      <c r="F35" s="62">
        <f>INDEX(Data!$AA:$AA,MATCH('výrobné a prevádzkové n'!A35,Data!$A:$A,0))</f>
        <v>-15000</v>
      </c>
      <c r="G35" s="62">
        <f>INDEX(Data!$AC:$AC,MATCH('výrobné a prevádzkové n'!A35,Data!$A:$A,0))</f>
        <v>-25000</v>
      </c>
      <c r="H35" s="63">
        <f>INDEX(Data!$AD:$AD,MATCH('výrobné a prevádzkové n'!A35,Data!$A:$A,0))</f>
        <v>0</v>
      </c>
      <c r="I35" s="62">
        <f t="shared" si="61"/>
        <v>40000</v>
      </c>
      <c r="J35" s="62">
        <f t="shared" si="61"/>
        <v>40000</v>
      </c>
      <c r="K35" s="62">
        <f t="shared" si="61"/>
        <v>40000</v>
      </c>
      <c r="L35" s="62">
        <f t="shared" si="61"/>
        <v>40000</v>
      </c>
      <c r="M35" s="62">
        <f t="shared" si="61"/>
        <v>40000</v>
      </c>
      <c r="N35" s="62">
        <f t="shared" si="61"/>
        <v>40000</v>
      </c>
      <c r="O35" s="62">
        <f t="shared" si="61"/>
        <v>40000</v>
      </c>
      <c r="P35" s="62">
        <f t="shared" si="61"/>
        <v>40000</v>
      </c>
      <c r="Q35" s="62">
        <f t="shared" si="61"/>
        <v>40000</v>
      </c>
      <c r="R35" s="62">
        <f t="shared" si="61"/>
        <v>40000</v>
      </c>
      <c r="S35" s="62">
        <f t="shared" si="61"/>
        <v>40000</v>
      </c>
      <c r="T35" s="62">
        <f t="shared" si="61"/>
        <v>40000</v>
      </c>
      <c r="U35" s="62">
        <f t="shared" si="61"/>
        <v>40000</v>
      </c>
      <c r="V35" s="62">
        <f t="shared" si="61"/>
        <v>40000</v>
      </c>
      <c r="W35" s="62">
        <f t="shared" si="61"/>
        <v>40000</v>
      </c>
      <c r="X35" s="62">
        <f t="shared" si="61"/>
        <v>40000</v>
      </c>
      <c r="Y35" s="62">
        <f t="shared" si="63"/>
        <v>40000</v>
      </c>
      <c r="Z35" s="62">
        <f t="shared" si="63"/>
        <v>40000</v>
      </c>
      <c r="AA35" s="62">
        <f t="shared" si="63"/>
        <v>40000</v>
      </c>
      <c r="AB35" s="62">
        <f t="shared" si="63"/>
        <v>40000</v>
      </c>
      <c r="AC35" s="62">
        <f t="shared" si="63"/>
        <v>40000</v>
      </c>
      <c r="AD35" s="62">
        <f t="shared" si="63"/>
        <v>40000</v>
      </c>
      <c r="AE35" s="62">
        <f t="shared" si="63"/>
        <v>40000</v>
      </c>
      <c r="AF35" s="62">
        <f t="shared" si="63"/>
        <v>40000</v>
      </c>
      <c r="AG35" s="62">
        <f t="shared" si="63"/>
        <v>40000</v>
      </c>
      <c r="AH35" s="62">
        <f t="shared" si="63"/>
        <v>40000</v>
      </c>
      <c r="AI35" s="62">
        <f t="shared" si="63"/>
        <v>40000</v>
      </c>
      <c r="AJ35" s="62">
        <f t="shared" si="63"/>
        <v>40000</v>
      </c>
      <c r="AK35" s="62">
        <f t="shared" si="63"/>
        <v>40000</v>
      </c>
      <c r="AL35" s="62">
        <f t="shared" si="63"/>
        <v>40000</v>
      </c>
      <c r="AM35" s="62">
        <f t="shared" si="64"/>
        <v>40000</v>
      </c>
      <c r="AN35" s="62">
        <f>SUM($I35:J35)</f>
        <v>80000</v>
      </c>
      <c r="AO35" s="62">
        <f>SUM($I35:K35)</f>
        <v>120000</v>
      </c>
      <c r="AP35" s="62">
        <f>SUM($I35:L35)</f>
        <v>160000</v>
      </c>
      <c r="AQ35" s="62">
        <f>SUM($I35:M35)</f>
        <v>200000</v>
      </c>
      <c r="AR35" s="62">
        <f>SUM($I35:N35)</f>
        <v>240000</v>
      </c>
      <c r="AS35" s="62">
        <f>SUM($I35:O35)</f>
        <v>280000</v>
      </c>
      <c r="AT35" s="62">
        <f>SUM($I35:P35)</f>
        <v>320000</v>
      </c>
      <c r="AU35" s="62">
        <f>SUM($I35:Q35)</f>
        <v>360000</v>
      </c>
      <c r="AV35" s="62">
        <f>SUM($I35:R35)</f>
        <v>400000</v>
      </c>
      <c r="AW35" s="62">
        <f>SUM($I35:S35)</f>
        <v>440000</v>
      </c>
      <c r="AX35" s="62">
        <f>SUM($I35:T35)</f>
        <v>480000</v>
      </c>
      <c r="AY35" s="62">
        <f>SUM($I35:U35)</f>
        <v>520000</v>
      </c>
      <c r="AZ35" s="62">
        <f>SUM($I35:V35)</f>
        <v>560000</v>
      </c>
      <c r="BA35" s="62">
        <f>SUM($I35:W35)</f>
        <v>600000</v>
      </c>
      <c r="BB35" s="62">
        <f>SUM($I35:X35)</f>
        <v>640000</v>
      </c>
      <c r="BC35" s="62">
        <f>SUM($I35:Y35)</f>
        <v>680000</v>
      </c>
      <c r="BD35" s="62">
        <f>SUM($I35:Z35)</f>
        <v>720000</v>
      </c>
      <c r="BE35" s="62">
        <f>SUM($I35:AA35)</f>
        <v>760000</v>
      </c>
      <c r="BF35" s="62">
        <f>SUM($I35:AB35)</f>
        <v>800000</v>
      </c>
      <c r="BG35" s="62">
        <f>SUM($I35:AC35)</f>
        <v>840000</v>
      </c>
      <c r="BH35" s="62">
        <f>SUM($I35:AD35)</f>
        <v>880000</v>
      </c>
      <c r="BI35" s="62">
        <f>SUM($I35:AE35)</f>
        <v>920000</v>
      </c>
      <c r="BJ35" s="62">
        <f>SUM($I35:AF35)</f>
        <v>960000</v>
      </c>
      <c r="BK35" s="62">
        <f>SUM($I35:AG35)</f>
        <v>1000000</v>
      </c>
      <c r="BL35" s="62">
        <f>SUM($I35:AH35)</f>
        <v>1040000</v>
      </c>
      <c r="BM35" s="62">
        <f>SUM($I35:AI35)</f>
        <v>1080000</v>
      </c>
      <c r="BN35" s="62">
        <f>SUM($I35:AJ35)</f>
        <v>1120000</v>
      </c>
      <c r="BO35" s="62">
        <f>SUM($I35:AK35)</f>
        <v>1160000</v>
      </c>
      <c r="BP35" s="63">
        <f>SUM($I35:AL35)</f>
        <v>1200000</v>
      </c>
      <c r="BQ35" s="65">
        <f>IF(CW35=0,0,I35/((1+Vychodiská!$C$177)^'výrobné a prevádzkové n'!CW35))</f>
        <v>34192.167641189029</v>
      </c>
      <c r="BR35" s="62">
        <f>IF(CX35=0,0,J35/((1+Vychodiská!$C$177)^'výrobné a prevádzkové n'!CX35))</f>
        <v>32877.084270374064</v>
      </c>
      <c r="BS35" s="62">
        <f>IF(CY35=0,0,K35/((1+Vychodiská!$C$177)^'výrobné a prevádzkové n'!CY35))</f>
        <v>31612.581029205827</v>
      </c>
      <c r="BT35" s="62">
        <f>IF(CZ35=0,0,L35/((1+Vychodiská!$C$177)^'výrobné a prevádzkové n'!CZ35))</f>
        <v>30396.712528082531</v>
      </c>
      <c r="BU35" s="62">
        <f>IF(DA35=0,0,M35/((1+Vychodiská!$C$177)^'výrobné a prevádzkové n'!DA35))</f>
        <v>29227.60820007935</v>
      </c>
      <c r="BV35" s="62">
        <f>IF(DB35=0,0,N35/((1+Vychodiská!$C$177)^'výrobné a prevádzkové n'!DB35))</f>
        <v>28103.469423153219</v>
      </c>
      <c r="BW35" s="62">
        <f>IF(DC35=0,0,O35/((1+Vychodiská!$C$177)^'výrobné a prevádzkové n'!DC35))</f>
        <v>27022.566753031941</v>
      </c>
      <c r="BX35" s="62">
        <f>IF(DD35=0,0,P35/((1+Vychodiská!$C$177)^'výrobné a prevádzkové n'!DD35))</f>
        <v>25983.237262530714</v>
      </c>
      <c r="BY35" s="62">
        <f>IF(DE35=0,0,Q35/((1+Vychodiská!$C$177)^'výrobné a prevádzkové n'!DE35))</f>
        <v>24983.881983202606</v>
      </c>
      <c r="BZ35" s="62">
        <f>IF(DF35=0,0,R35/((1+Vychodiská!$C$177)^'výrobné a prevádzkové n'!DF35))</f>
        <v>24022.963445387119</v>
      </c>
      <c r="CA35" s="62">
        <f>IF(DG35=0,0,S35/((1+Vychodiská!$C$177)^'výrobné a prevádzkové n'!DG35))</f>
        <v>23099.003312872232</v>
      </c>
      <c r="CB35" s="62">
        <f>IF(DH35=0,0,T35/((1+Vychodiská!$C$177)^'výrobné a prevádzkové n'!DH35))</f>
        <v>22210.58010853099</v>
      </c>
      <c r="CC35" s="62">
        <f>IF(DI35=0,0,U35/((1+Vychodiská!$C$177)^'výrobné a prevádzkové n'!DI35))</f>
        <v>21356.327027433643</v>
      </c>
      <c r="CD35" s="62">
        <f>IF(DJ35=0,0,V35/((1+Vychodiská!$C$177)^'výrobné a prevádzkové n'!DJ35))</f>
        <v>20534.929834070808</v>
      </c>
      <c r="CE35" s="62">
        <f>IF(DK35=0,0,W35/((1+Vychodiská!$C$177)^'výrobné a prevádzkové n'!DK35))</f>
        <v>19745.1248404527</v>
      </c>
      <c r="CF35" s="62">
        <f>IF(DL35=0,0,X35/((1+Vychodiská!$C$177)^'výrobné a prevádzkové n'!DL35))</f>
        <v>18985.69696197375</v>
      </c>
      <c r="CG35" s="62">
        <f>IF(DM35=0,0,Y35/((1+Vychodiská!$C$177)^'výrobné a prevádzkové n'!DM35))</f>
        <v>18255.477848051683</v>
      </c>
      <c r="CH35" s="62">
        <f>IF(DN35=0,0,Z35/((1+Vychodiská!$C$177)^'výrobné a prevádzkové n'!DN35))</f>
        <v>17553.344084665074</v>
      </c>
      <c r="CI35" s="62">
        <f>IF(DO35=0,0,AA35/((1+Vychodiská!$C$177)^'výrobné a prevádzkové n'!DO35))</f>
        <v>16878.21546602411</v>
      </c>
      <c r="CJ35" s="62">
        <f>IF(DP35=0,0,AB35/((1+Vychodiská!$C$177)^'výrobné a prevádzkové n'!DP35))</f>
        <v>16229.053332715494</v>
      </c>
      <c r="CK35" s="62">
        <f>IF(DQ35=0,0,AC35/((1+Vychodiská!$C$177)^'výrobné a prevádzkové n'!DQ35))</f>
        <v>15604.858973764896</v>
      </c>
      <c r="CL35" s="62">
        <f>IF(DR35=0,0,AD35/((1+Vychodiská!$C$177)^'výrobné a prevádzkové n'!DR35))</f>
        <v>15004.67209015855</v>
      </c>
      <c r="CM35" s="62">
        <f>IF(DS35=0,0,AE35/((1+Vychodiská!$C$177)^'výrobné a prevádzkové n'!DS35))</f>
        <v>14427.569317460147</v>
      </c>
      <c r="CN35" s="62">
        <f>IF(DT35=0,0,AF35/((1+Vychodiská!$C$177)^'výrobné a prevádzkové n'!DT35))</f>
        <v>13872.66280525014</v>
      </c>
      <c r="CO35" s="62">
        <f>IF(DU35=0,0,AG35/((1+Vychodiská!$C$177)^'výrobné a prevádzkové n'!DU35))</f>
        <v>13339.098851202056</v>
      </c>
      <c r="CP35" s="62">
        <f>IF(DV35=0,0,AH35/((1+Vychodiská!$C$177)^'výrobné a prevádzkové n'!DV35))</f>
        <v>12826.056587694284</v>
      </c>
      <c r="CQ35" s="62">
        <f>IF(DW35=0,0,AI35/((1+Vychodiská!$C$177)^'výrobné a prevádzkové n'!DW35))</f>
        <v>12332.746718936813</v>
      </c>
      <c r="CR35" s="62">
        <f>IF(DX35=0,0,AJ35/((1+Vychodiská!$C$177)^'výrobné a prevádzkové n'!DX35))</f>
        <v>11858.410306670012</v>
      </c>
      <c r="CS35" s="62">
        <f>IF(DY35=0,0,AK35/((1+Vychodiská!$C$177)^'výrobné a prevádzkové n'!DY35))</f>
        <v>11402.317602567318</v>
      </c>
      <c r="CT35" s="63">
        <f>IF(DZ35=0,0,AL35/((1+Vychodiská!$C$177)^'výrobné a prevádzkové n'!DZ35))</f>
        <v>10963.766925545498</v>
      </c>
      <c r="CU35" s="66">
        <f t="shared" si="65"/>
        <v>614902.18553227675</v>
      </c>
      <c r="CW35" s="67">
        <f t="shared" si="66"/>
        <v>4</v>
      </c>
      <c r="CX35" s="67">
        <f t="shared" si="67"/>
        <v>5</v>
      </c>
      <c r="CY35" s="67">
        <f t="shared" si="68"/>
        <v>6</v>
      </c>
      <c r="CZ35" s="67">
        <f t="shared" si="69"/>
        <v>7</v>
      </c>
      <c r="DA35" s="67">
        <f t="shared" si="70"/>
        <v>8</v>
      </c>
      <c r="DB35" s="67">
        <f t="shared" si="71"/>
        <v>9</v>
      </c>
      <c r="DC35" s="67">
        <f t="shared" si="72"/>
        <v>10</v>
      </c>
      <c r="DD35" s="67">
        <f t="shared" si="73"/>
        <v>11</v>
      </c>
      <c r="DE35" s="67">
        <f t="shared" si="74"/>
        <v>12</v>
      </c>
      <c r="DF35" s="67">
        <f t="shared" si="75"/>
        <v>13</v>
      </c>
      <c r="DG35" s="67">
        <f t="shared" si="76"/>
        <v>14</v>
      </c>
      <c r="DH35" s="67">
        <f t="shared" si="77"/>
        <v>15</v>
      </c>
      <c r="DI35" s="67">
        <f t="shared" si="78"/>
        <v>16</v>
      </c>
      <c r="DJ35" s="67">
        <f t="shared" si="79"/>
        <v>17</v>
      </c>
      <c r="DK35" s="67">
        <f t="shared" si="80"/>
        <v>18</v>
      </c>
      <c r="DL35" s="67">
        <f t="shared" si="81"/>
        <v>19</v>
      </c>
      <c r="DM35" s="67">
        <f t="shared" si="82"/>
        <v>20</v>
      </c>
      <c r="DN35" s="67">
        <f t="shared" si="83"/>
        <v>21</v>
      </c>
      <c r="DO35" s="67">
        <f t="shared" si="84"/>
        <v>22</v>
      </c>
      <c r="DP35" s="67">
        <f t="shared" si="85"/>
        <v>23</v>
      </c>
      <c r="DQ35" s="67">
        <f t="shared" si="86"/>
        <v>24</v>
      </c>
      <c r="DR35" s="67">
        <f t="shared" si="87"/>
        <v>25</v>
      </c>
      <c r="DS35" s="67">
        <f t="shared" si="88"/>
        <v>26</v>
      </c>
      <c r="DT35" s="67">
        <f t="shared" si="89"/>
        <v>27</v>
      </c>
      <c r="DU35" s="67">
        <f t="shared" si="90"/>
        <v>28</v>
      </c>
      <c r="DV35" s="67">
        <f t="shared" si="91"/>
        <v>29</v>
      </c>
      <c r="DW35" s="67">
        <f t="shared" si="92"/>
        <v>30</v>
      </c>
      <c r="DX35" s="67">
        <f t="shared" si="93"/>
        <v>31</v>
      </c>
      <c r="DY35" s="67">
        <f t="shared" si="94"/>
        <v>32</v>
      </c>
      <c r="DZ35" s="68">
        <f t="shared" si="95"/>
        <v>33</v>
      </c>
    </row>
    <row r="36" spans="1:130" ht="33" x14ac:dyDescent="0.45">
      <c r="A36" s="59">
        <f>Investície!A36</f>
        <v>34</v>
      </c>
      <c r="B36" s="60" t="str">
        <f>Investície!B36</f>
        <v>MHTH, a.s. - závod Zvolen</v>
      </c>
      <c r="C36" s="60" t="str">
        <f>Investície!C36</f>
        <v>Rekonštrukcia horúcovodného potrubia vetiev Zvolen-Sekier a Zvolen-Zlatý Potok /časť SO 400 HV Rozvod Zvolen-Zlatý Potok a akumulácia tepla</v>
      </c>
      <c r="D36" s="61">
        <f>INDEX(Data!$M:$M,MATCH('výrobné a prevádzkové n'!A36,Data!$A:$A,0))</f>
        <v>30</v>
      </c>
      <c r="E36" s="61" t="str">
        <f>INDEX(Data!$J:$J,MATCH('výrobné a prevádzkové n'!A36,Data!$A:$A,0))</f>
        <v>2024-2025</v>
      </c>
      <c r="F36" s="62">
        <f>INDEX(Data!$AA:$AA,MATCH('výrobné a prevádzkové n'!A36,Data!$A:$A,0))</f>
        <v>-20000</v>
      </c>
      <c r="G36" s="62">
        <f>INDEX(Data!$AC:$AC,MATCH('výrobné a prevádzkové n'!A36,Data!$A:$A,0))</f>
        <v>-25000</v>
      </c>
      <c r="H36" s="63">
        <f>INDEX(Data!$AD:$AD,MATCH('výrobné a prevádzkové n'!A36,Data!$A:$A,0))</f>
        <v>0</v>
      </c>
      <c r="I36" s="62">
        <f t="shared" si="61"/>
        <v>45000</v>
      </c>
      <c r="J36" s="62">
        <f t="shared" si="61"/>
        <v>45000</v>
      </c>
      <c r="K36" s="62">
        <f t="shared" si="61"/>
        <v>45000</v>
      </c>
      <c r="L36" s="62">
        <f t="shared" si="61"/>
        <v>45000</v>
      </c>
      <c r="M36" s="62">
        <f t="shared" si="61"/>
        <v>45000</v>
      </c>
      <c r="N36" s="62">
        <f t="shared" si="61"/>
        <v>45000</v>
      </c>
      <c r="O36" s="62">
        <f t="shared" si="61"/>
        <v>45000</v>
      </c>
      <c r="P36" s="62">
        <f t="shared" si="61"/>
        <v>45000</v>
      </c>
      <c r="Q36" s="62">
        <f t="shared" si="61"/>
        <v>45000</v>
      </c>
      <c r="R36" s="62">
        <f t="shared" si="61"/>
        <v>45000</v>
      </c>
      <c r="S36" s="62">
        <f t="shared" si="61"/>
        <v>45000</v>
      </c>
      <c r="T36" s="62">
        <f t="shared" si="61"/>
        <v>45000</v>
      </c>
      <c r="U36" s="62">
        <f t="shared" si="61"/>
        <v>45000</v>
      </c>
      <c r="V36" s="62">
        <f t="shared" si="61"/>
        <v>45000</v>
      </c>
      <c r="W36" s="62">
        <f t="shared" si="61"/>
        <v>45000</v>
      </c>
      <c r="X36" s="62">
        <f t="shared" si="61"/>
        <v>45000</v>
      </c>
      <c r="Y36" s="62">
        <f t="shared" si="63"/>
        <v>45000</v>
      </c>
      <c r="Z36" s="62">
        <f t="shared" si="63"/>
        <v>45000</v>
      </c>
      <c r="AA36" s="62">
        <f t="shared" si="63"/>
        <v>45000</v>
      </c>
      <c r="AB36" s="62">
        <f t="shared" si="63"/>
        <v>45000</v>
      </c>
      <c r="AC36" s="62">
        <f t="shared" si="63"/>
        <v>45000</v>
      </c>
      <c r="AD36" s="62">
        <f t="shared" si="63"/>
        <v>45000</v>
      </c>
      <c r="AE36" s="62">
        <f t="shared" si="63"/>
        <v>45000</v>
      </c>
      <c r="AF36" s="62">
        <f t="shared" si="63"/>
        <v>45000</v>
      </c>
      <c r="AG36" s="62">
        <f t="shared" si="63"/>
        <v>45000</v>
      </c>
      <c r="AH36" s="62">
        <f t="shared" si="63"/>
        <v>45000</v>
      </c>
      <c r="AI36" s="62">
        <f t="shared" si="63"/>
        <v>45000</v>
      </c>
      <c r="AJ36" s="62">
        <f t="shared" si="63"/>
        <v>45000</v>
      </c>
      <c r="AK36" s="62">
        <f t="shared" si="63"/>
        <v>45000</v>
      </c>
      <c r="AL36" s="62">
        <f t="shared" si="63"/>
        <v>45000</v>
      </c>
      <c r="AM36" s="62">
        <f t="shared" si="64"/>
        <v>45000</v>
      </c>
      <c r="AN36" s="62">
        <f>SUM($I36:J36)</f>
        <v>90000</v>
      </c>
      <c r="AO36" s="62">
        <f>SUM($I36:K36)</f>
        <v>135000</v>
      </c>
      <c r="AP36" s="62">
        <f>SUM($I36:L36)</f>
        <v>180000</v>
      </c>
      <c r="AQ36" s="62">
        <f>SUM($I36:M36)</f>
        <v>225000</v>
      </c>
      <c r="AR36" s="62">
        <f>SUM($I36:N36)</f>
        <v>270000</v>
      </c>
      <c r="AS36" s="62">
        <f>SUM($I36:O36)</f>
        <v>315000</v>
      </c>
      <c r="AT36" s="62">
        <f>SUM($I36:P36)</f>
        <v>360000</v>
      </c>
      <c r="AU36" s="62">
        <f>SUM($I36:Q36)</f>
        <v>405000</v>
      </c>
      <c r="AV36" s="62">
        <f>SUM($I36:R36)</f>
        <v>450000</v>
      </c>
      <c r="AW36" s="62">
        <f>SUM($I36:S36)</f>
        <v>495000</v>
      </c>
      <c r="AX36" s="62">
        <f>SUM($I36:T36)</f>
        <v>540000</v>
      </c>
      <c r="AY36" s="62">
        <f>SUM($I36:U36)</f>
        <v>585000</v>
      </c>
      <c r="AZ36" s="62">
        <f>SUM($I36:V36)</f>
        <v>630000</v>
      </c>
      <c r="BA36" s="62">
        <f>SUM($I36:W36)</f>
        <v>675000</v>
      </c>
      <c r="BB36" s="62">
        <f>SUM($I36:X36)</f>
        <v>720000</v>
      </c>
      <c r="BC36" s="62">
        <f>SUM($I36:Y36)</f>
        <v>765000</v>
      </c>
      <c r="BD36" s="62">
        <f>SUM($I36:Z36)</f>
        <v>810000</v>
      </c>
      <c r="BE36" s="62">
        <f>SUM($I36:AA36)</f>
        <v>855000</v>
      </c>
      <c r="BF36" s="62">
        <f>SUM($I36:AB36)</f>
        <v>900000</v>
      </c>
      <c r="BG36" s="62">
        <f>SUM($I36:AC36)</f>
        <v>945000</v>
      </c>
      <c r="BH36" s="62">
        <f>SUM($I36:AD36)</f>
        <v>990000</v>
      </c>
      <c r="BI36" s="62">
        <f>SUM($I36:AE36)</f>
        <v>1035000</v>
      </c>
      <c r="BJ36" s="62">
        <f>SUM($I36:AF36)</f>
        <v>1080000</v>
      </c>
      <c r="BK36" s="62">
        <f>SUM($I36:AG36)</f>
        <v>1125000</v>
      </c>
      <c r="BL36" s="62">
        <f>SUM($I36:AH36)</f>
        <v>1170000</v>
      </c>
      <c r="BM36" s="62">
        <f>SUM($I36:AI36)</f>
        <v>1215000</v>
      </c>
      <c r="BN36" s="62">
        <f>SUM($I36:AJ36)</f>
        <v>1260000</v>
      </c>
      <c r="BO36" s="62">
        <f>SUM($I36:AK36)</f>
        <v>1305000</v>
      </c>
      <c r="BP36" s="63">
        <f>SUM($I36:AL36)</f>
        <v>1350000</v>
      </c>
      <c r="BQ36" s="65">
        <f>IF(CW36=0,0,I36/((1+Vychodiská!$C$177)^'výrobné a prevádzkové n'!CW36))</f>
        <v>40004.836140191168</v>
      </c>
      <c r="BR36" s="62">
        <f>IF(CX36=0,0,J36/((1+Vychodiská!$C$177)^'výrobné a prevádzkové n'!CX36))</f>
        <v>38466.188596337655</v>
      </c>
      <c r="BS36" s="62">
        <f>IF(CY36=0,0,K36/((1+Vychodiská!$C$177)^'výrobné a prevádzkové n'!CY36))</f>
        <v>36986.719804170818</v>
      </c>
      <c r="BT36" s="62">
        <f>IF(CZ36=0,0,L36/((1+Vychodiská!$C$177)^'výrobné a prevádzkové n'!CZ36))</f>
        <v>35564.153657856557</v>
      </c>
      <c r="BU36" s="62">
        <f>IF(DA36=0,0,M36/((1+Vychodiská!$C$177)^'výrobné a prevádzkové n'!DA36))</f>
        <v>34196.301594092845</v>
      </c>
      <c r="BV36" s="62">
        <f>IF(DB36=0,0,N36/((1+Vychodiská!$C$177)^'výrobné a prevádzkové n'!DB36))</f>
        <v>32881.059225089273</v>
      </c>
      <c r="BW36" s="62">
        <f>IF(DC36=0,0,O36/((1+Vychodiská!$C$177)^'výrobné a prevádzkové n'!DC36))</f>
        <v>31616.403101047374</v>
      </c>
      <c r="BX36" s="62">
        <f>IF(DD36=0,0,P36/((1+Vychodiská!$C$177)^'výrobné a prevádzkové n'!DD36))</f>
        <v>30400.387597160934</v>
      </c>
      <c r="BY36" s="62">
        <f>IF(DE36=0,0,Q36/((1+Vychodiská!$C$177)^'výrobné a prevádzkové n'!DE36))</f>
        <v>29231.141920347054</v>
      </c>
      <c r="BZ36" s="62">
        <f>IF(DF36=0,0,R36/((1+Vychodiská!$C$177)^'výrobné a prevádzkové n'!DF36))</f>
        <v>28106.86723110293</v>
      </c>
      <c r="CA36" s="62">
        <f>IF(DG36=0,0,S36/((1+Vychodiská!$C$177)^'výrobné a prevádzkové n'!DG36))</f>
        <v>27025.833876060511</v>
      </c>
      <c r="CB36" s="62">
        <f>IF(DH36=0,0,T36/((1+Vychodiská!$C$177)^'výrobné a prevádzkové n'!DH36))</f>
        <v>25986.37872698126</v>
      </c>
      <c r="CC36" s="62">
        <f>IF(DI36=0,0,U36/((1+Vychodiská!$C$177)^'výrobné a prevádzkové n'!DI36))</f>
        <v>24986.902622097365</v>
      </c>
      <c r="CD36" s="62">
        <f>IF(DJ36=0,0,V36/((1+Vychodiská!$C$177)^'výrobné a prevádzkové n'!DJ36))</f>
        <v>24025.867905862848</v>
      </c>
      <c r="CE36" s="62">
        <f>IF(DK36=0,0,W36/((1+Vychodiská!$C$177)^'výrobné a prevádzkové n'!DK36))</f>
        <v>23101.796063329661</v>
      </c>
      <c r="CF36" s="62">
        <f>IF(DL36=0,0,X36/((1+Vychodiská!$C$177)^'výrobné a prevádzkové n'!DL36))</f>
        <v>22213.265445509285</v>
      </c>
      <c r="CG36" s="62">
        <f>IF(DM36=0,0,Y36/((1+Vychodiská!$C$177)^'výrobné a prevádzkové n'!DM36))</f>
        <v>21358.909082220467</v>
      </c>
      <c r="CH36" s="62">
        <f>IF(DN36=0,0,Z36/((1+Vychodiská!$C$177)^'výrobné a prevádzkové n'!DN36))</f>
        <v>20537.412579058142</v>
      </c>
      <c r="CI36" s="62">
        <f>IF(DO36=0,0,AA36/((1+Vychodiská!$C$177)^'výrobné a prevádzkové n'!DO36))</f>
        <v>19747.51209524821</v>
      </c>
      <c r="CJ36" s="62">
        <f>IF(DP36=0,0,AB36/((1+Vychodiská!$C$177)^'výrobné a prevádzkové n'!DP36))</f>
        <v>18987.992399277126</v>
      </c>
      <c r="CK36" s="62">
        <f>IF(DQ36=0,0,AC36/((1+Vychodiská!$C$177)^'výrobné a prevádzkové n'!DQ36))</f>
        <v>18257.684999304929</v>
      </c>
      <c r="CL36" s="62">
        <f>IF(DR36=0,0,AD36/((1+Vychodiská!$C$177)^'výrobné a prevádzkové n'!DR36))</f>
        <v>17555.466345485507</v>
      </c>
      <c r="CM36" s="62">
        <f>IF(DS36=0,0,AE36/((1+Vychodiská!$C$177)^'výrobné a prevádzkové n'!DS36))</f>
        <v>16880.256101428371</v>
      </c>
      <c r="CN36" s="62">
        <f>IF(DT36=0,0,AF36/((1+Vychodiská!$C$177)^'výrobné a prevádzkové n'!DT36))</f>
        <v>16231.015482142666</v>
      </c>
      <c r="CO36" s="62">
        <f>IF(DU36=0,0,AG36/((1+Vychodiská!$C$177)^'výrobné a prevádzkové n'!DU36))</f>
        <v>15606.745655906409</v>
      </c>
      <c r="CP36" s="62">
        <f>IF(DV36=0,0,AH36/((1+Vychodiská!$C$177)^'výrobné a prevádzkové n'!DV36))</f>
        <v>15006.486207602313</v>
      </c>
      <c r="CQ36" s="62">
        <f>IF(DW36=0,0,AI36/((1+Vychodiská!$C$177)^'výrobné a prevádzkové n'!DW36))</f>
        <v>14429.313661156069</v>
      </c>
      <c r="CR36" s="62">
        <f>IF(DX36=0,0,AJ36/((1+Vychodiská!$C$177)^'výrobné a prevádzkové n'!DX36))</f>
        <v>13874.340058803915</v>
      </c>
      <c r="CS36" s="62">
        <f>IF(DY36=0,0,AK36/((1+Vychodiská!$C$177)^'výrobné a prevádzkové n'!DY36))</f>
        <v>13340.711595003762</v>
      </c>
      <c r="CT36" s="63">
        <f>IF(DZ36=0,0,AL36/((1+Vychodiská!$C$177)^'výrobné a prevádzkové n'!DZ36))</f>
        <v>12827.607302888233</v>
      </c>
      <c r="CU36" s="66">
        <f t="shared" si="65"/>
        <v>719435.5570727638</v>
      </c>
      <c r="CW36" s="67">
        <f t="shared" si="66"/>
        <v>3</v>
      </c>
      <c r="CX36" s="67">
        <f t="shared" si="67"/>
        <v>4</v>
      </c>
      <c r="CY36" s="67">
        <f t="shared" si="68"/>
        <v>5</v>
      </c>
      <c r="CZ36" s="67">
        <f t="shared" si="69"/>
        <v>6</v>
      </c>
      <c r="DA36" s="67">
        <f t="shared" si="70"/>
        <v>7</v>
      </c>
      <c r="DB36" s="67">
        <f t="shared" si="71"/>
        <v>8</v>
      </c>
      <c r="DC36" s="67">
        <f t="shared" si="72"/>
        <v>9</v>
      </c>
      <c r="DD36" s="67">
        <f t="shared" si="73"/>
        <v>10</v>
      </c>
      <c r="DE36" s="67">
        <f t="shared" si="74"/>
        <v>11</v>
      </c>
      <c r="DF36" s="67">
        <f t="shared" si="75"/>
        <v>12</v>
      </c>
      <c r="DG36" s="67">
        <f t="shared" si="76"/>
        <v>13</v>
      </c>
      <c r="DH36" s="67">
        <f t="shared" si="77"/>
        <v>14</v>
      </c>
      <c r="DI36" s="67">
        <f t="shared" si="78"/>
        <v>15</v>
      </c>
      <c r="DJ36" s="67">
        <f t="shared" si="79"/>
        <v>16</v>
      </c>
      <c r="DK36" s="67">
        <f t="shared" si="80"/>
        <v>17</v>
      </c>
      <c r="DL36" s="67">
        <f t="shared" si="81"/>
        <v>18</v>
      </c>
      <c r="DM36" s="67">
        <f t="shared" si="82"/>
        <v>19</v>
      </c>
      <c r="DN36" s="67">
        <f t="shared" si="83"/>
        <v>20</v>
      </c>
      <c r="DO36" s="67">
        <f t="shared" si="84"/>
        <v>21</v>
      </c>
      <c r="DP36" s="67">
        <f t="shared" si="85"/>
        <v>22</v>
      </c>
      <c r="DQ36" s="67">
        <f t="shared" si="86"/>
        <v>23</v>
      </c>
      <c r="DR36" s="67">
        <f t="shared" si="87"/>
        <v>24</v>
      </c>
      <c r="DS36" s="67">
        <f t="shared" si="88"/>
        <v>25</v>
      </c>
      <c r="DT36" s="67">
        <f t="shared" si="89"/>
        <v>26</v>
      </c>
      <c r="DU36" s="67">
        <f t="shared" si="90"/>
        <v>27</v>
      </c>
      <c r="DV36" s="67">
        <f t="shared" si="91"/>
        <v>28</v>
      </c>
      <c r="DW36" s="67">
        <f t="shared" si="92"/>
        <v>29</v>
      </c>
      <c r="DX36" s="67">
        <f t="shared" si="93"/>
        <v>30</v>
      </c>
      <c r="DY36" s="67">
        <f t="shared" si="94"/>
        <v>31</v>
      </c>
      <c r="DZ36" s="68">
        <f t="shared" si="95"/>
        <v>32</v>
      </c>
    </row>
    <row r="37" spans="1:130" ht="33" x14ac:dyDescent="0.45">
      <c r="A37" s="59">
        <f>Investície!A37</f>
        <v>35</v>
      </c>
      <c r="B37" s="60" t="str">
        <f>Investície!B37</f>
        <v>MHTH, a.s. - závod Zvolen</v>
      </c>
      <c r="C37" s="60" t="str">
        <f>Investície!C37</f>
        <v>Zdroj KVET v Teplárni A  a zvýšenie parametrov parných kotlov PK1, PK2, vyvedenie elektrického výkonu</v>
      </c>
      <c r="D37" s="61">
        <f>INDEX(Data!$M:$M,MATCH('výrobné a prevádzkové n'!A37,Data!$A:$A,0))</f>
        <v>25</v>
      </c>
      <c r="E37" s="61" t="str">
        <f>INDEX(Data!$J:$J,MATCH('výrobné a prevádzkové n'!A37,Data!$A:$A,0))</f>
        <v>2024 - 2025</v>
      </c>
      <c r="F37" s="62">
        <f>INDEX(Data!$AA:$AA,MATCH('výrobné a prevádzkové n'!A37,Data!$A:$A,0))</f>
        <v>0</v>
      </c>
      <c r="G37" s="62">
        <f>INDEX(Data!$AC:$AC,MATCH('výrobné a prevádzkové n'!A37,Data!$A:$A,0))</f>
        <v>1200000</v>
      </c>
      <c r="H37" s="63">
        <f>INDEX(Data!$AD:$AD,MATCH('výrobné a prevádzkové n'!A37,Data!$A:$A,0))</f>
        <v>1339703</v>
      </c>
      <c r="I37" s="62">
        <f t="shared" si="61"/>
        <v>139703</v>
      </c>
      <c r="J37" s="62">
        <f t="shared" si="61"/>
        <v>139703</v>
      </c>
      <c r="K37" s="62">
        <f t="shared" si="61"/>
        <v>139703</v>
      </c>
      <c r="L37" s="62">
        <f t="shared" si="61"/>
        <v>139703</v>
      </c>
      <c r="M37" s="62">
        <f t="shared" si="61"/>
        <v>139703</v>
      </c>
      <c r="N37" s="62">
        <f t="shared" si="61"/>
        <v>139703</v>
      </c>
      <c r="O37" s="62">
        <f t="shared" si="61"/>
        <v>139703</v>
      </c>
      <c r="P37" s="62">
        <f t="shared" si="61"/>
        <v>139703</v>
      </c>
      <c r="Q37" s="62">
        <f t="shared" si="61"/>
        <v>139703</v>
      </c>
      <c r="R37" s="62">
        <f t="shared" si="61"/>
        <v>139703</v>
      </c>
      <c r="S37" s="62">
        <f t="shared" si="61"/>
        <v>139703</v>
      </c>
      <c r="T37" s="62">
        <f t="shared" si="61"/>
        <v>139703</v>
      </c>
      <c r="U37" s="62">
        <f t="shared" si="61"/>
        <v>139703</v>
      </c>
      <c r="V37" s="62">
        <f t="shared" si="61"/>
        <v>139703</v>
      </c>
      <c r="W37" s="62">
        <f t="shared" si="61"/>
        <v>139703</v>
      </c>
      <c r="X37" s="62">
        <f t="shared" si="61"/>
        <v>139703</v>
      </c>
      <c r="Y37" s="62">
        <f t="shared" si="63"/>
        <v>139703</v>
      </c>
      <c r="Z37" s="62">
        <f t="shared" si="63"/>
        <v>139703</v>
      </c>
      <c r="AA37" s="62">
        <f t="shared" si="63"/>
        <v>139703</v>
      </c>
      <c r="AB37" s="62">
        <f t="shared" si="63"/>
        <v>139703</v>
      </c>
      <c r="AC37" s="62">
        <f t="shared" si="63"/>
        <v>139703</v>
      </c>
      <c r="AD37" s="62">
        <f t="shared" si="63"/>
        <v>139703</v>
      </c>
      <c r="AE37" s="62">
        <f t="shared" si="63"/>
        <v>139703</v>
      </c>
      <c r="AF37" s="62">
        <f t="shared" si="63"/>
        <v>139703</v>
      </c>
      <c r="AG37" s="62">
        <f t="shared" si="63"/>
        <v>139703</v>
      </c>
      <c r="AH37" s="62">
        <f t="shared" si="63"/>
        <v>139703</v>
      </c>
      <c r="AI37" s="62">
        <f t="shared" si="63"/>
        <v>139703</v>
      </c>
      <c r="AJ37" s="62">
        <f t="shared" si="63"/>
        <v>139703</v>
      </c>
      <c r="AK37" s="62">
        <f t="shared" si="63"/>
        <v>139703</v>
      </c>
      <c r="AL37" s="62">
        <f t="shared" si="63"/>
        <v>139703</v>
      </c>
      <c r="AM37" s="62">
        <f t="shared" si="64"/>
        <v>139703</v>
      </c>
      <c r="AN37" s="62">
        <f>SUM($I37:J37)</f>
        <v>279406</v>
      </c>
      <c r="AO37" s="62">
        <f>SUM($I37:K37)</f>
        <v>419109</v>
      </c>
      <c r="AP37" s="62">
        <f>SUM($I37:L37)</f>
        <v>558812</v>
      </c>
      <c r="AQ37" s="62">
        <f>SUM($I37:M37)</f>
        <v>698515</v>
      </c>
      <c r="AR37" s="62">
        <f>SUM($I37:N37)</f>
        <v>838218</v>
      </c>
      <c r="AS37" s="62">
        <f>SUM($I37:O37)</f>
        <v>977921</v>
      </c>
      <c r="AT37" s="62">
        <f>SUM($I37:P37)</f>
        <v>1117624</v>
      </c>
      <c r="AU37" s="62">
        <f>SUM($I37:Q37)</f>
        <v>1257327</v>
      </c>
      <c r="AV37" s="62">
        <f>SUM($I37:R37)</f>
        <v>1397030</v>
      </c>
      <c r="AW37" s="62">
        <f>SUM($I37:S37)</f>
        <v>1536733</v>
      </c>
      <c r="AX37" s="62">
        <f>SUM($I37:T37)</f>
        <v>1676436</v>
      </c>
      <c r="AY37" s="62">
        <f>SUM($I37:U37)</f>
        <v>1816139</v>
      </c>
      <c r="AZ37" s="62">
        <f>SUM($I37:V37)</f>
        <v>1955842</v>
      </c>
      <c r="BA37" s="62">
        <f>SUM($I37:W37)</f>
        <v>2095545</v>
      </c>
      <c r="BB37" s="62">
        <f>SUM($I37:X37)</f>
        <v>2235248</v>
      </c>
      <c r="BC37" s="62">
        <f>SUM($I37:Y37)</f>
        <v>2374951</v>
      </c>
      <c r="BD37" s="62">
        <f>SUM($I37:Z37)</f>
        <v>2514654</v>
      </c>
      <c r="BE37" s="62">
        <f>SUM($I37:AA37)</f>
        <v>2654357</v>
      </c>
      <c r="BF37" s="62">
        <f>SUM($I37:AB37)</f>
        <v>2794060</v>
      </c>
      <c r="BG37" s="62">
        <f>SUM($I37:AC37)</f>
        <v>2933763</v>
      </c>
      <c r="BH37" s="62">
        <f>SUM($I37:AD37)</f>
        <v>3073466</v>
      </c>
      <c r="BI37" s="62">
        <f>SUM($I37:AE37)</f>
        <v>3213169</v>
      </c>
      <c r="BJ37" s="62">
        <f>SUM($I37:AF37)</f>
        <v>3352872</v>
      </c>
      <c r="BK37" s="62">
        <f>SUM($I37:AG37)</f>
        <v>3492575</v>
      </c>
      <c r="BL37" s="62">
        <f>SUM($I37:AH37)</f>
        <v>3632278</v>
      </c>
      <c r="BM37" s="62">
        <f>SUM($I37:AI37)</f>
        <v>3771981</v>
      </c>
      <c r="BN37" s="62">
        <f>SUM($I37:AJ37)</f>
        <v>3911684</v>
      </c>
      <c r="BO37" s="62">
        <f>SUM($I37:AK37)</f>
        <v>4051387</v>
      </c>
      <c r="BP37" s="63">
        <f>SUM($I37:AL37)</f>
        <v>4191090</v>
      </c>
      <c r="BQ37" s="65">
        <f>IF(CW37=0,0,I37/((1+Vychodiská!$C$177)^'výrobné a prevádzkové n'!CW37))</f>
        <v>124195.45829540282</v>
      </c>
      <c r="BR37" s="62">
        <f>IF(CX37=0,0,J37/((1+Vychodiská!$C$177)^'výrobné a prevádzkové n'!CX37))</f>
        <v>119418.70989942577</v>
      </c>
      <c r="BS37" s="62">
        <f>IF(CY37=0,0,K37/((1+Vychodiská!$C$177)^'výrobné a prevádzkové n'!CY37))</f>
        <v>114825.68259560168</v>
      </c>
      <c r="BT37" s="62">
        <f>IF(CZ37=0,0,L37/((1+Vychodiská!$C$177)^'výrobné a prevádzkové n'!CZ37))</f>
        <v>110409.31018807854</v>
      </c>
      <c r="BU37" s="62">
        <f>IF(DA37=0,0,M37/((1+Vychodiská!$C$177)^'výrobné a prevádzkové n'!DA37))</f>
        <v>106162.79825776785</v>
      </c>
      <c r="BV37" s="62">
        <f>IF(DB37=0,0,N37/((1+Vychodiská!$C$177)^'výrobné a prevádzkové n'!DB37))</f>
        <v>102079.61370939214</v>
      </c>
      <c r="BW37" s="62">
        <f>IF(DC37=0,0,O37/((1+Vychodiská!$C$177)^'výrobné a prevádzkové n'!DC37))</f>
        <v>98153.474720569357</v>
      </c>
      <c r="BX37" s="62">
        <f>IF(DD37=0,0,P37/((1+Vychodiská!$C$177)^'výrobné a prevádzkové n'!DD37))</f>
        <v>94378.341077470541</v>
      </c>
      <c r="BY37" s="62">
        <f>IF(DE37=0,0,Q37/((1+Vychodiská!$C$177)^'výrobné a prevádzkové n'!DE37))</f>
        <v>90748.404882183211</v>
      </c>
      <c r="BZ37" s="62">
        <f>IF(DF37=0,0,R37/((1+Vychodiská!$C$177)^'výrobné a prevádzkové n'!DF37))</f>
        <v>87258.08161748384</v>
      </c>
      <c r="CA37" s="62">
        <f>IF(DG37=0,0,S37/((1+Vychodiská!$C$177)^'výrobné a prevádzkové n'!DG37))</f>
        <v>83902.001555272916</v>
      </c>
      <c r="CB37" s="62">
        <f>IF(DH37=0,0,T37/((1+Vychodiská!$C$177)^'výrobné a prevádzkové n'!DH37))</f>
        <v>80675.001495454737</v>
      </c>
      <c r="CC37" s="62">
        <f>IF(DI37=0,0,U37/((1+Vychodiská!$C$177)^'výrobné a prevádzkové n'!DI37))</f>
        <v>77572.116822552634</v>
      </c>
      <c r="CD37" s="62">
        <f>IF(DJ37=0,0,V37/((1+Vychodiská!$C$177)^'výrobné a prevádzkové n'!DJ37))</f>
        <v>74588.573867839048</v>
      </c>
      <c r="CE37" s="62">
        <f>IF(DK37=0,0,W37/((1+Vychodiská!$C$177)^'výrobné a prevádzkové n'!DK37))</f>
        <v>71719.782565229863</v>
      </c>
      <c r="CF37" s="62">
        <f>IF(DL37=0,0,X37/((1+Vychodiská!$C$177)^'výrobné a prevádzkové n'!DL37))</f>
        <v>68961.329389644088</v>
      </c>
      <c r="CG37" s="62">
        <f>IF(DM37=0,0,Y37/((1+Vychodiská!$C$177)^'výrobné a prevádzkové n'!DM37))</f>
        <v>66308.970566965465</v>
      </c>
      <c r="CH37" s="62">
        <f>IF(DN37=0,0,Z37/((1+Vychodiská!$C$177)^'výrobné a prevádzkové n'!DN37))</f>
        <v>63758.625545159106</v>
      </c>
      <c r="CI37" s="62">
        <f>IF(DO37=0,0,AA37/((1+Vychodiská!$C$177)^'výrobné a prevádzkové n'!DO37))</f>
        <v>61306.370716499121</v>
      </c>
      <c r="CJ37" s="62">
        <f>IF(DP37=0,0,AB37/((1+Vychodiská!$C$177)^'výrobné a prevádzkové n'!DP37))</f>
        <v>58948.43338124916</v>
      </c>
      <c r="CK37" s="62">
        <f>IF(DQ37=0,0,AC37/((1+Vychodiská!$C$177)^'výrobné a prevádzkové n'!DQ37))</f>
        <v>56681.185943508812</v>
      </c>
      <c r="CL37" s="62">
        <f>IF(DR37=0,0,AD37/((1+Vychodiská!$C$177)^'výrobné a prevádzkové n'!DR37))</f>
        <v>54501.140330296934</v>
      </c>
      <c r="CM37" s="62">
        <f>IF(DS37=0,0,AE37/((1+Vychodiská!$C$177)^'výrobné a prevádzkové n'!DS37))</f>
        <v>52404.942625285497</v>
      </c>
      <c r="CN37" s="62">
        <f>IF(DT37=0,0,AF37/((1+Vychodiská!$C$177)^'výrobné a prevádzkové n'!DT37))</f>
        <v>50389.367908928369</v>
      </c>
      <c r="CO37" s="62">
        <f>IF(DU37=0,0,AG37/((1+Vychodiská!$C$177)^'výrobné a prevádzkové n'!DU37))</f>
        <v>48451.315297046509</v>
      </c>
      <c r="CP37" s="62">
        <f>IF(DV37=0,0,AH37/((1+Vychodiská!$C$177)^'výrobné a prevádzkové n'!DV37))</f>
        <v>0</v>
      </c>
      <c r="CQ37" s="62">
        <f>IF(DW37=0,0,AI37/((1+Vychodiská!$C$177)^'výrobné a prevádzkové n'!DW37))</f>
        <v>0</v>
      </c>
      <c r="CR37" s="62">
        <f>IF(DX37=0,0,AJ37/((1+Vychodiská!$C$177)^'výrobné a prevádzkové n'!DX37))</f>
        <v>0</v>
      </c>
      <c r="CS37" s="62">
        <f>IF(DY37=0,0,AK37/((1+Vychodiská!$C$177)^'výrobné a prevádzkové n'!DY37))</f>
        <v>0</v>
      </c>
      <c r="CT37" s="63">
        <f>IF(DZ37=0,0,AL37/((1+Vychodiská!$C$177)^'výrobné a prevádzkové n'!DZ37))</f>
        <v>0</v>
      </c>
      <c r="CU37" s="66">
        <f t="shared" si="65"/>
        <v>2017799.0332543079</v>
      </c>
      <c r="CW37" s="67">
        <f t="shared" si="66"/>
        <v>3</v>
      </c>
      <c r="CX37" s="67">
        <f t="shared" si="67"/>
        <v>4</v>
      </c>
      <c r="CY37" s="67">
        <f t="shared" si="68"/>
        <v>5</v>
      </c>
      <c r="CZ37" s="67">
        <f t="shared" si="69"/>
        <v>6</v>
      </c>
      <c r="DA37" s="67">
        <f t="shared" si="70"/>
        <v>7</v>
      </c>
      <c r="DB37" s="67">
        <f t="shared" si="71"/>
        <v>8</v>
      </c>
      <c r="DC37" s="67">
        <f t="shared" si="72"/>
        <v>9</v>
      </c>
      <c r="DD37" s="67">
        <f t="shared" si="73"/>
        <v>10</v>
      </c>
      <c r="DE37" s="67">
        <f t="shared" si="74"/>
        <v>11</v>
      </c>
      <c r="DF37" s="67">
        <f t="shared" si="75"/>
        <v>12</v>
      </c>
      <c r="DG37" s="67">
        <f t="shared" si="76"/>
        <v>13</v>
      </c>
      <c r="DH37" s="67">
        <f t="shared" si="77"/>
        <v>14</v>
      </c>
      <c r="DI37" s="67">
        <f t="shared" si="78"/>
        <v>15</v>
      </c>
      <c r="DJ37" s="67">
        <f t="shared" si="79"/>
        <v>16</v>
      </c>
      <c r="DK37" s="67">
        <f t="shared" si="80"/>
        <v>17</v>
      </c>
      <c r="DL37" s="67">
        <f t="shared" si="81"/>
        <v>18</v>
      </c>
      <c r="DM37" s="67">
        <f t="shared" si="82"/>
        <v>19</v>
      </c>
      <c r="DN37" s="67">
        <f t="shared" si="83"/>
        <v>20</v>
      </c>
      <c r="DO37" s="67">
        <f t="shared" si="84"/>
        <v>21</v>
      </c>
      <c r="DP37" s="67">
        <f t="shared" si="85"/>
        <v>22</v>
      </c>
      <c r="DQ37" s="67">
        <f t="shared" si="86"/>
        <v>23</v>
      </c>
      <c r="DR37" s="67">
        <f t="shared" si="87"/>
        <v>24</v>
      </c>
      <c r="DS37" s="67">
        <f t="shared" si="88"/>
        <v>25</v>
      </c>
      <c r="DT37" s="67">
        <f t="shared" si="89"/>
        <v>26</v>
      </c>
      <c r="DU37" s="67">
        <f t="shared" si="90"/>
        <v>27</v>
      </c>
      <c r="DV37" s="67">
        <f t="shared" si="91"/>
        <v>0</v>
      </c>
      <c r="DW37" s="67">
        <f t="shared" si="92"/>
        <v>0</v>
      </c>
      <c r="DX37" s="67">
        <f t="shared" si="93"/>
        <v>0</v>
      </c>
      <c r="DY37" s="67">
        <f t="shared" si="94"/>
        <v>0</v>
      </c>
      <c r="DZ37" s="68">
        <f t="shared" si="95"/>
        <v>0</v>
      </c>
    </row>
    <row r="38" spans="1:130" ht="33" x14ac:dyDescent="0.45">
      <c r="A38" s="59">
        <f>Investície!A38</f>
        <v>36</v>
      </c>
      <c r="B38" s="60" t="str">
        <f>Investície!B38</f>
        <v>MHTH, a.s. - závod Zvolen</v>
      </c>
      <c r="C38" s="60" t="str">
        <f>Investície!C38</f>
        <v>Rekonštrukcia horúcovodného potrubia vetiev Zvolen-Sekier a Zvolen-Zlatý Potok /časť SO 500 HV Rozvod Zvolen-Podborová</v>
      </c>
      <c r="D38" s="61">
        <f>INDEX(Data!$M:$M,MATCH('výrobné a prevádzkové n'!A38,Data!$A:$A,0))</f>
        <v>30</v>
      </c>
      <c r="E38" s="61" t="str">
        <f>INDEX(Data!$J:$J,MATCH('výrobné a prevádzkové n'!A38,Data!$A:$A,0))</f>
        <v>2024-2025</v>
      </c>
      <c r="F38" s="62">
        <f>INDEX(Data!$AA:$AA,MATCH('výrobné a prevádzkové n'!A38,Data!$A:$A,0))</f>
        <v>7000</v>
      </c>
      <c r="G38" s="62">
        <f>INDEX(Data!$AC:$AC,MATCH('výrobné a prevádzkové n'!A38,Data!$A:$A,0))</f>
        <v>700000</v>
      </c>
      <c r="H38" s="63">
        <f>INDEX(Data!$AD:$AD,MATCH('výrobné a prevádzkové n'!A38,Data!$A:$A,0))</f>
        <v>400000</v>
      </c>
      <c r="I38" s="62">
        <f t="shared" si="61"/>
        <v>-307000</v>
      </c>
      <c r="J38" s="62">
        <f t="shared" si="61"/>
        <v>-307000</v>
      </c>
      <c r="K38" s="62">
        <f t="shared" si="61"/>
        <v>-307000</v>
      </c>
      <c r="L38" s="62">
        <f t="shared" si="61"/>
        <v>-307000</v>
      </c>
      <c r="M38" s="62">
        <f t="shared" si="61"/>
        <v>-307000</v>
      </c>
      <c r="N38" s="62">
        <f t="shared" si="61"/>
        <v>-307000</v>
      </c>
      <c r="O38" s="62">
        <f t="shared" si="61"/>
        <v>-307000</v>
      </c>
      <c r="P38" s="62">
        <f t="shared" si="61"/>
        <v>-307000</v>
      </c>
      <c r="Q38" s="62">
        <f t="shared" si="61"/>
        <v>-307000</v>
      </c>
      <c r="R38" s="62">
        <f t="shared" si="61"/>
        <v>-307000</v>
      </c>
      <c r="S38" s="62">
        <f t="shared" si="61"/>
        <v>-307000</v>
      </c>
      <c r="T38" s="62">
        <f t="shared" si="61"/>
        <v>-307000</v>
      </c>
      <c r="U38" s="62">
        <f t="shared" si="61"/>
        <v>-307000</v>
      </c>
      <c r="V38" s="62">
        <f t="shared" si="61"/>
        <v>-307000</v>
      </c>
      <c r="W38" s="62">
        <f t="shared" si="61"/>
        <v>-307000</v>
      </c>
      <c r="X38" s="62">
        <f t="shared" si="61"/>
        <v>-307000</v>
      </c>
      <c r="Y38" s="62">
        <f t="shared" si="63"/>
        <v>-307000</v>
      </c>
      <c r="Z38" s="62">
        <f t="shared" si="63"/>
        <v>-307000</v>
      </c>
      <c r="AA38" s="62">
        <f t="shared" si="63"/>
        <v>-307000</v>
      </c>
      <c r="AB38" s="62">
        <f t="shared" si="63"/>
        <v>-307000</v>
      </c>
      <c r="AC38" s="62">
        <f t="shared" si="63"/>
        <v>-307000</v>
      </c>
      <c r="AD38" s="62">
        <f t="shared" si="63"/>
        <v>-307000</v>
      </c>
      <c r="AE38" s="62">
        <f t="shared" si="63"/>
        <v>-307000</v>
      </c>
      <c r="AF38" s="62">
        <f t="shared" si="63"/>
        <v>-307000</v>
      </c>
      <c r="AG38" s="62">
        <f t="shared" si="63"/>
        <v>-307000</v>
      </c>
      <c r="AH38" s="62">
        <f t="shared" si="63"/>
        <v>-307000</v>
      </c>
      <c r="AI38" s="62">
        <f t="shared" si="63"/>
        <v>-307000</v>
      </c>
      <c r="AJ38" s="62">
        <f t="shared" si="63"/>
        <v>-307000</v>
      </c>
      <c r="AK38" s="62">
        <f t="shared" si="63"/>
        <v>-307000</v>
      </c>
      <c r="AL38" s="62">
        <f t="shared" si="63"/>
        <v>-307000</v>
      </c>
      <c r="AM38" s="62">
        <f t="shared" si="64"/>
        <v>-307000</v>
      </c>
      <c r="AN38" s="62">
        <f>SUM($I38:J38)</f>
        <v>-614000</v>
      </c>
      <c r="AO38" s="62">
        <f>SUM($I38:K38)</f>
        <v>-921000</v>
      </c>
      <c r="AP38" s="62">
        <f>SUM($I38:L38)</f>
        <v>-1228000</v>
      </c>
      <c r="AQ38" s="62">
        <f>SUM($I38:M38)</f>
        <v>-1535000</v>
      </c>
      <c r="AR38" s="62">
        <f>SUM($I38:N38)</f>
        <v>-1842000</v>
      </c>
      <c r="AS38" s="62">
        <f>SUM($I38:O38)</f>
        <v>-2149000</v>
      </c>
      <c r="AT38" s="62">
        <f>SUM($I38:P38)</f>
        <v>-2456000</v>
      </c>
      <c r="AU38" s="62">
        <f>SUM($I38:Q38)</f>
        <v>-2763000</v>
      </c>
      <c r="AV38" s="62">
        <f>SUM($I38:R38)</f>
        <v>-3070000</v>
      </c>
      <c r="AW38" s="62">
        <f>SUM($I38:S38)</f>
        <v>-3377000</v>
      </c>
      <c r="AX38" s="62">
        <f>SUM($I38:T38)</f>
        <v>-3684000</v>
      </c>
      <c r="AY38" s="62">
        <f>SUM($I38:U38)</f>
        <v>-3991000</v>
      </c>
      <c r="AZ38" s="62">
        <f>SUM($I38:V38)</f>
        <v>-4298000</v>
      </c>
      <c r="BA38" s="62">
        <f>SUM($I38:W38)</f>
        <v>-4605000</v>
      </c>
      <c r="BB38" s="62">
        <f>SUM($I38:X38)</f>
        <v>-4912000</v>
      </c>
      <c r="BC38" s="62">
        <f>SUM($I38:Y38)</f>
        <v>-5219000</v>
      </c>
      <c r="BD38" s="62">
        <f>SUM($I38:Z38)</f>
        <v>-5526000</v>
      </c>
      <c r="BE38" s="62">
        <f>SUM($I38:AA38)</f>
        <v>-5833000</v>
      </c>
      <c r="BF38" s="62">
        <f>SUM($I38:AB38)</f>
        <v>-6140000</v>
      </c>
      <c r="BG38" s="62">
        <f>SUM($I38:AC38)</f>
        <v>-6447000</v>
      </c>
      <c r="BH38" s="62">
        <f>SUM($I38:AD38)</f>
        <v>-6754000</v>
      </c>
      <c r="BI38" s="62">
        <f>SUM($I38:AE38)</f>
        <v>-7061000</v>
      </c>
      <c r="BJ38" s="62">
        <f>SUM($I38:AF38)</f>
        <v>-7368000</v>
      </c>
      <c r="BK38" s="62">
        <f>SUM($I38:AG38)</f>
        <v>-7675000</v>
      </c>
      <c r="BL38" s="62">
        <f>SUM($I38:AH38)</f>
        <v>-7982000</v>
      </c>
      <c r="BM38" s="62">
        <f>SUM($I38:AI38)</f>
        <v>-8289000</v>
      </c>
      <c r="BN38" s="62">
        <f>SUM($I38:AJ38)</f>
        <v>-8596000</v>
      </c>
      <c r="BO38" s="62">
        <f>SUM($I38:AK38)</f>
        <v>-8903000</v>
      </c>
      <c r="BP38" s="63">
        <f>SUM($I38:AL38)</f>
        <v>-9210000</v>
      </c>
      <c r="BQ38" s="65">
        <f>IF(CW38=0,0,I38/((1+Vychodiská!$C$177)^'výrobné a prevádzkové n'!CW38))</f>
        <v>-272921.88211197086</v>
      </c>
      <c r="BR38" s="62">
        <f>IF(CX38=0,0,J38/((1+Vychodiská!$C$177)^'výrobné a prevádzkové n'!CX38))</f>
        <v>-262424.88664612581</v>
      </c>
      <c r="BS38" s="62">
        <f>IF(CY38=0,0,K38/((1+Vychodiská!$C$177)^'výrobné a prevádzkové n'!CY38))</f>
        <v>-252331.62177512093</v>
      </c>
      <c r="BT38" s="62">
        <f>IF(CZ38=0,0,L38/((1+Vychodiská!$C$177)^'výrobné a prevádzkové n'!CZ38))</f>
        <v>-242626.55939915474</v>
      </c>
      <c r="BU38" s="62">
        <f>IF(DA38=0,0,M38/((1+Vychodiská!$C$177)^'výrobné a prevádzkové n'!DA38))</f>
        <v>-233294.76865303342</v>
      </c>
      <c r="BV38" s="62">
        <f>IF(DB38=0,0,N38/((1+Vychodiská!$C$177)^'výrobné a prevádzkové n'!DB38))</f>
        <v>-224321.89293560901</v>
      </c>
      <c r="BW38" s="62">
        <f>IF(DC38=0,0,O38/((1+Vychodiská!$C$177)^'výrobné a prevádzkové n'!DC38))</f>
        <v>-215694.12782270098</v>
      </c>
      <c r="BX38" s="62">
        <f>IF(DD38=0,0,P38/((1+Vychodiská!$C$177)^'výrobné a prevádzkové n'!DD38))</f>
        <v>-207398.19982952016</v>
      </c>
      <c r="BY38" s="62">
        <f>IF(DE38=0,0,Q38/((1+Vychodiská!$C$177)^'výrobné a prevádzkové n'!DE38))</f>
        <v>-199421.34598992325</v>
      </c>
      <c r="BZ38" s="62">
        <f>IF(DF38=0,0,R38/((1+Vychodiská!$C$177)^'výrobné a prevádzkové n'!DF38))</f>
        <v>-191751.29422108</v>
      </c>
      <c r="CA38" s="62">
        <f>IF(DG38=0,0,S38/((1+Vychodiská!$C$177)^'výrobné a prevádzkové n'!DG38))</f>
        <v>-184376.24444334614</v>
      </c>
      <c r="CB38" s="62">
        <f>IF(DH38=0,0,T38/((1+Vychodiská!$C$177)^'výrobné a prevádzkové n'!DH38))</f>
        <v>-177284.85042629438</v>
      </c>
      <c r="CC38" s="62">
        <f>IF(DI38=0,0,U38/((1+Vychodiská!$C$177)^'výrobné a prevádzkové n'!DI38))</f>
        <v>-170466.20233297537</v>
      </c>
      <c r="CD38" s="62">
        <f>IF(DJ38=0,0,V38/((1+Vychodiská!$C$177)^'výrobné a prevádzkové n'!DJ38))</f>
        <v>-163909.8099355532</v>
      </c>
      <c r="CE38" s="62">
        <f>IF(DK38=0,0,W38/((1+Vychodiská!$C$177)^'výrobné a prevádzkové n'!DK38))</f>
        <v>-157605.58647649345</v>
      </c>
      <c r="CF38" s="62">
        <f>IF(DL38=0,0,X38/((1+Vychodiská!$C$177)^'výrobné a prevádzkové n'!DL38))</f>
        <v>-151543.83315047447</v>
      </c>
      <c r="CG38" s="62">
        <f>IF(DM38=0,0,Y38/((1+Vychodiská!$C$177)^'výrobné a prevádzkové n'!DM38))</f>
        <v>-145715.22418314853</v>
      </c>
      <c r="CH38" s="62">
        <f>IF(DN38=0,0,Z38/((1+Vychodiská!$C$177)^'výrobné a prevádzkové n'!DN38))</f>
        <v>-140110.79248379666</v>
      </c>
      <c r="CI38" s="62">
        <f>IF(DO38=0,0,AA38/((1+Vychodiská!$C$177)^'výrobné a prevádzkové n'!DO38))</f>
        <v>-134721.91584980444</v>
      </c>
      <c r="CJ38" s="62">
        <f>IF(DP38=0,0,AB38/((1+Vychodiská!$C$177)^'výrobné a prevádzkové n'!DP38))</f>
        <v>-129540.30370173506</v>
      </c>
      <c r="CK38" s="62">
        <f>IF(DQ38=0,0,AC38/((1+Vychodiská!$C$177)^'výrobné a prevádzkové n'!DQ38))</f>
        <v>-124557.98432859141</v>
      </c>
      <c r="CL38" s="62">
        <f>IF(DR38=0,0,AD38/((1+Vychodiská!$C$177)^'výrobné a prevádzkové n'!DR38))</f>
        <v>-119767.29262364558</v>
      </c>
      <c r="CM38" s="62">
        <f>IF(DS38=0,0,AE38/((1+Vychodiská!$C$177)^'výrobné a prevádzkové n'!DS38))</f>
        <v>-115160.85829196687</v>
      </c>
      <c r="CN38" s="62">
        <f>IF(DT38=0,0,AF38/((1+Vychodiská!$C$177)^'výrobné a prevádzkové n'!DT38))</f>
        <v>-110731.59451150663</v>
      </c>
      <c r="CO38" s="62">
        <f>IF(DU38=0,0,AG38/((1+Vychodiská!$C$177)^'výrobné a prevádzkové n'!DU38))</f>
        <v>-106472.68703029482</v>
      </c>
      <c r="CP38" s="62">
        <f>IF(DV38=0,0,AH38/((1+Vychodiská!$C$177)^'výrobné a prevádzkové n'!DV38))</f>
        <v>-102377.58368297578</v>
      </c>
      <c r="CQ38" s="62">
        <f>IF(DW38=0,0,AI38/((1+Vychodiská!$C$177)^'výrobné a prevádzkové n'!DW38))</f>
        <v>-98439.984310553627</v>
      </c>
      <c r="CR38" s="62">
        <f>IF(DX38=0,0,AJ38/((1+Vychodiská!$C$177)^'výrobné a prevádzkové n'!DX38))</f>
        <v>-94653.83106784003</v>
      </c>
      <c r="CS38" s="62">
        <f>IF(DY38=0,0,AK38/((1+Vychodiská!$C$177)^'výrobné a prevádzkové n'!DY38))</f>
        <v>-91013.299103692334</v>
      </c>
      <c r="CT38" s="63">
        <f>IF(DZ38=0,0,AL38/((1+Vychodiská!$C$177)^'výrobné a prevádzkové n'!DZ38))</f>
        <v>-87512.78759970417</v>
      </c>
      <c r="CU38" s="66">
        <f t="shared" si="65"/>
        <v>-4908149.2449186323</v>
      </c>
      <c r="CW38" s="67">
        <f t="shared" si="66"/>
        <v>3</v>
      </c>
      <c r="CX38" s="67">
        <f t="shared" si="67"/>
        <v>4</v>
      </c>
      <c r="CY38" s="67">
        <f t="shared" si="68"/>
        <v>5</v>
      </c>
      <c r="CZ38" s="67">
        <f t="shared" si="69"/>
        <v>6</v>
      </c>
      <c r="DA38" s="67">
        <f t="shared" si="70"/>
        <v>7</v>
      </c>
      <c r="DB38" s="67">
        <f t="shared" si="71"/>
        <v>8</v>
      </c>
      <c r="DC38" s="67">
        <f t="shared" si="72"/>
        <v>9</v>
      </c>
      <c r="DD38" s="67">
        <f t="shared" si="73"/>
        <v>10</v>
      </c>
      <c r="DE38" s="67">
        <f t="shared" si="74"/>
        <v>11</v>
      </c>
      <c r="DF38" s="67">
        <f t="shared" si="75"/>
        <v>12</v>
      </c>
      <c r="DG38" s="67">
        <f t="shared" si="76"/>
        <v>13</v>
      </c>
      <c r="DH38" s="67">
        <f t="shared" si="77"/>
        <v>14</v>
      </c>
      <c r="DI38" s="67">
        <f t="shared" si="78"/>
        <v>15</v>
      </c>
      <c r="DJ38" s="67">
        <f t="shared" si="79"/>
        <v>16</v>
      </c>
      <c r="DK38" s="67">
        <f t="shared" si="80"/>
        <v>17</v>
      </c>
      <c r="DL38" s="67">
        <f t="shared" si="81"/>
        <v>18</v>
      </c>
      <c r="DM38" s="67">
        <f t="shared" si="82"/>
        <v>19</v>
      </c>
      <c r="DN38" s="67">
        <f t="shared" si="83"/>
        <v>20</v>
      </c>
      <c r="DO38" s="67">
        <f t="shared" si="84"/>
        <v>21</v>
      </c>
      <c r="DP38" s="67">
        <f t="shared" si="85"/>
        <v>22</v>
      </c>
      <c r="DQ38" s="67">
        <f t="shared" si="86"/>
        <v>23</v>
      </c>
      <c r="DR38" s="67">
        <f t="shared" si="87"/>
        <v>24</v>
      </c>
      <c r="DS38" s="67">
        <f t="shared" si="88"/>
        <v>25</v>
      </c>
      <c r="DT38" s="67">
        <f t="shared" si="89"/>
        <v>26</v>
      </c>
      <c r="DU38" s="67">
        <f t="shared" si="90"/>
        <v>27</v>
      </c>
      <c r="DV38" s="67">
        <f t="shared" si="91"/>
        <v>28</v>
      </c>
      <c r="DW38" s="67">
        <f t="shared" si="92"/>
        <v>29</v>
      </c>
      <c r="DX38" s="67">
        <f t="shared" si="93"/>
        <v>30</v>
      </c>
      <c r="DY38" s="67">
        <f t="shared" si="94"/>
        <v>31</v>
      </c>
      <c r="DZ38" s="68">
        <f t="shared" si="95"/>
        <v>32</v>
      </c>
    </row>
    <row r="39" spans="1:130" ht="33" x14ac:dyDescent="0.45">
      <c r="A39" s="59">
        <f>Investície!A39</f>
        <v>37</v>
      </c>
      <c r="B39" s="60" t="str">
        <f>Investície!B39</f>
        <v>MHTH, a.s. - závod Zvolen</v>
      </c>
      <c r="C39" s="60" t="str">
        <f>Investície!C39</f>
        <v>Horúcovodná prípojka pre CONTINENTAL Zvolen</v>
      </c>
      <c r="D39" s="61">
        <f>INDEX(Data!$M:$M,MATCH('výrobné a prevádzkové n'!A39,Data!$A:$A,0))</f>
        <v>30</v>
      </c>
      <c r="E39" s="61" t="str">
        <f>INDEX(Data!$J:$J,MATCH('výrobné a prevádzkové n'!A39,Data!$A:$A,0))</f>
        <v>2025-2026</v>
      </c>
      <c r="F39" s="62">
        <f>INDEX(Data!$AA:$AA,MATCH('výrobné a prevádzkové n'!A39,Data!$A:$A,0))</f>
        <v>7000</v>
      </c>
      <c r="G39" s="62">
        <f>INDEX(Data!$AC:$AC,MATCH('výrobné a prevádzkové n'!A39,Data!$A:$A,0))</f>
        <v>700000</v>
      </c>
      <c r="H39" s="63">
        <f>INDEX(Data!$AD:$AD,MATCH('výrobné a prevádzkové n'!A39,Data!$A:$A,0))</f>
        <v>300000</v>
      </c>
      <c r="I39" s="62">
        <f t="shared" si="61"/>
        <v>-407000</v>
      </c>
      <c r="J39" s="62">
        <f t="shared" si="61"/>
        <v>-407000</v>
      </c>
      <c r="K39" s="62">
        <f t="shared" si="61"/>
        <v>-407000</v>
      </c>
      <c r="L39" s="62">
        <f t="shared" si="61"/>
        <v>-407000</v>
      </c>
      <c r="M39" s="62">
        <f t="shared" si="61"/>
        <v>-407000</v>
      </c>
      <c r="N39" s="62">
        <f t="shared" si="61"/>
        <v>-407000</v>
      </c>
      <c r="O39" s="62">
        <f t="shared" si="61"/>
        <v>-407000</v>
      </c>
      <c r="P39" s="62">
        <f t="shared" si="61"/>
        <v>-407000</v>
      </c>
      <c r="Q39" s="62">
        <f t="shared" si="61"/>
        <v>-407000</v>
      </c>
      <c r="R39" s="62">
        <f t="shared" si="61"/>
        <v>-407000</v>
      </c>
      <c r="S39" s="62">
        <f t="shared" si="61"/>
        <v>-407000</v>
      </c>
      <c r="T39" s="62">
        <f t="shared" si="61"/>
        <v>-407000</v>
      </c>
      <c r="U39" s="62">
        <f t="shared" si="61"/>
        <v>-407000</v>
      </c>
      <c r="V39" s="62">
        <f t="shared" si="61"/>
        <v>-407000</v>
      </c>
      <c r="W39" s="62">
        <f t="shared" si="61"/>
        <v>-407000</v>
      </c>
      <c r="X39" s="62">
        <f t="shared" si="61"/>
        <v>-407000</v>
      </c>
      <c r="Y39" s="62">
        <f t="shared" si="63"/>
        <v>-407000</v>
      </c>
      <c r="Z39" s="62">
        <f t="shared" si="63"/>
        <v>-407000</v>
      </c>
      <c r="AA39" s="62">
        <f t="shared" si="63"/>
        <v>-407000</v>
      </c>
      <c r="AB39" s="62">
        <f t="shared" si="63"/>
        <v>-407000</v>
      </c>
      <c r="AC39" s="62">
        <f t="shared" si="63"/>
        <v>-407000</v>
      </c>
      <c r="AD39" s="62">
        <f t="shared" si="63"/>
        <v>-407000</v>
      </c>
      <c r="AE39" s="62">
        <f t="shared" si="63"/>
        <v>-407000</v>
      </c>
      <c r="AF39" s="62">
        <f t="shared" si="63"/>
        <v>-407000</v>
      </c>
      <c r="AG39" s="62">
        <f t="shared" si="63"/>
        <v>-407000</v>
      </c>
      <c r="AH39" s="62">
        <f t="shared" si="63"/>
        <v>-407000</v>
      </c>
      <c r="AI39" s="62">
        <f t="shared" si="63"/>
        <v>-407000</v>
      </c>
      <c r="AJ39" s="62">
        <f t="shared" si="63"/>
        <v>-407000</v>
      </c>
      <c r="AK39" s="62">
        <f t="shared" si="63"/>
        <v>-407000</v>
      </c>
      <c r="AL39" s="62">
        <f t="shared" si="63"/>
        <v>-407000</v>
      </c>
      <c r="AM39" s="62">
        <f t="shared" ref="AM39:AM44" si="96">I39</f>
        <v>-407000</v>
      </c>
      <c r="AN39" s="62">
        <f>SUM($I39:J39)</f>
        <v>-814000</v>
      </c>
      <c r="AO39" s="62">
        <f>SUM($I39:K39)</f>
        <v>-1221000</v>
      </c>
      <c r="AP39" s="62">
        <f>SUM($I39:L39)</f>
        <v>-1628000</v>
      </c>
      <c r="AQ39" s="62">
        <f>SUM($I39:M39)</f>
        <v>-2035000</v>
      </c>
      <c r="AR39" s="62">
        <f>SUM($I39:N39)</f>
        <v>-2442000</v>
      </c>
      <c r="AS39" s="62">
        <f>SUM($I39:O39)</f>
        <v>-2849000</v>
      </c>
      <c r="AT39" s="62">
        <f>SUM($I39:P39)</f>
        <v>-3256000</v>
      </c>
      <c r="AU39" s="62">
        <f>SUM($I39:Q39)</f>
        <v>-3663000</v>
      </c>
      <c r="AV39" s="62">
        <f>SUM($I39:R39)</f>
        <v>-4070000</v>
      </c>
      <c r="AW39" s="62">
        <f>SUM($I39:S39)</f>
        <v>-4477000</v>
      </c>
      <c r="AX39" s="62">
        <f>SUM($I39:T39)</f>
        <v>-4884000</v>
      </c>
      <c r="AY39" s="62">
        <f>SUM($I39:U39)</f>
        <v>-5291000</v>
      </c>
      <c r="AZ39" s="62">
        <f>SUM($I39:V39)</f>
        <v>-5698000</v>
      </c>
      <c r="BA39" s="62">
        <f>SUM($I39:W39)</f>
        <v>-6105000</v>
      </c>
      <c r="BB39" s="62">
        <f>SUM($I39:X39)</f>
        <v>-6512000</v>
      </c>
      <c r="BC39" s="62">
        <f>SUM($I39:Y39)</f>
        <v>-6919000</v>
      </c>
      <c r="BD39" s="62">
        <f>SUM($I39:Z39)</f>
        <v>-7326000</v>
      </c>
      <c r="BE39" s="62">
        <f>SUM($I39:AA39)</f>
        <v>-7733000</v>
      </c>
      <c r="BF39" s="62">
        <f>SUM($I39:AB39)</f>
        <v>-8140000</v>
      </c>
      <c r="BG39" s="62">
        <f>SUM($I39:AC39)</f>
        <v>-8547000</v>
      </c>
      <c r="BH39" s="62">
        <f>SUM($I39:AD39)</f>
        <v>-8954000</v>
      </c>
      <c r="BI39" s="62">
        <f>SUM($I39:AE39)</f>
        <v>-9361000</v>
      </c>
      <c r="BJ39" s="62">
        <f>SUM($I39:AF39)</f>
        <v>-9768000</v>
      </c>
      <c r="BK39" s="62">
        <f>SUM($I39:AG39)</f>
        <v>-10175000</v>
      </c>
      <c r="BL39" s="62">
        <f>SUM($I39:AH39)</f>
        <v>-10582000</v>
      </c>
      <c r="BM39" s="62">
        <f>SUM($I39:AI39)</f>
        <v>-10989000</v>
      </c>
      <c r="BN39" s="62">
        <f>SUM($I39:AJ39)</f>
        <v>-11396000</v>
      </c>
      <c r="BO39" s="62">
        <f>SUM($I39:AK39)</f>
        <v>-11803000</v>
      </c>
      <c r="BP39" s="63">
        <f>SUM($I39:AL39)</f>
        <v>-12210000</v>
      </c>
      <c r="BQ39" s="65">
        <f>IF(CW39=0,0,I39/((1+Vychodiská!$C$177)^'výrobné a prevádzkové n'!CW39))</f>
        <v>-361821.51797906234</v>
      </c>
      <c r="BR39" s="62">
        <f>IF(CX39=0,0,J39/((1+Vychodiská!$C$177)^'výrobné a prevádzkové n'!CX39))</f>
        <v>-347905.30574909836</v>
      </c>
      <c r="BS39" s="62">
        <f>IF(CY39=0,0,K39/((1+Vychodiská!$C$177)^'výrobné a prevádzkové n'!CY39))</f>
        <v>-334524.33245105611</v>
      </c>
      <c r="BT39" s="62">
        <f>IF(CZ39=0,0,L39/((1+Vychodiská!$C$177)^'výrobné a prevádzkové n'!CZ39))</f>
        <v>-321658.01197216928</v>
      </c>
      <c r="BU39" s="62">
        <f>IF(DA39=0,0,M39/((1+Vychodiská!$C$177)^'výrobné a prevádzkové n'!DA39))</f>
        <v>-309286.54997323977</v>
      </c>
      <c r="BV39" s="62">
        <f>IF(DB39=0,0,N39/((1+Vychodiská!$C$177)^'výrobné a prevádzkové n'!DB39))</f>
        <v>-297390.91343580739</v>
      </c>
      <c r="BW39" s="62">
        <f>IF(DC39=0,0,O39/((1+Vychodiská!$C$177)^'výrobné a prevádzkové n'!DC39))</f>
        <v>-285952.80138058402</v>
      </c>
      <c r="BX39" s="62">
        <f>IF(DD39=0,0,P39/((1+Vychodiská!$C$177)^'výrobné a prevádzkové n'!DD39))</f>
        <v>-274954.61671209999</v>
      </c>
      <c r="BY39" s="62">
        <f>IF(DE39=0,0,Q39/((1+Vychodiská!$C$177)^'výrobné a prevádzkové n'!DE39))</f>
        <v>-264379.43914625002</v>
      </c>
      <c r="BZ39" s="62">
        <f>IF(DF39=0,0,R39/((1+Vychodiská!$C$177)^'výrobné a prevádzkové n'!DF39))</f>
        <v>-254210.9991790865</v>
      </c>
      <c r="CA39" s="62">
        <f>IF(DG39=0,0,S39/((1+Vychodiská!$C$177)^'výrobné a prevádzkové n'!DG39))</f>
        <v>-244433.65305681396</v>
      </c>
      <c r="CB39" s="62">
        <f>IF(DH39=0,0,T39/((1+Vychodiská!$C$177)^'výrobné a prevádzkové n'!DH39))</f>
        <v>-235032.35870847496</v>
      </c>
      <c r="CC39" s="62">
        <f>IF(DI39=0,0,U39/((1+Vychodiská!$C$177)^'výrobné a prevádzkové n'!DI39))</f>
        <v>-225992.65260430286</v>
      </c>
      <c r="CD39" s="62">
        <f>IF(DJ39=0,0,V39/((1+Vychodiská!$C$177)^'výrobné a prevádzkové n'!DJ39))</f>
        <v>-217300.62750413732</v>
      </c>
      <c r="CE39" s="62">
        <f>IF(DK39=0,0,W39/((1+Vychodiská!$C$177)^'výrobné a prevádzkové n'!DK39))</f>
        <v>-208942.91106167049</v>
      </c>
      <c r="CF39" s="62">
        <f>IF(DL39=0,0,X39/((1+Vychodiská!$C$177)^'výrobné a prevádzkové n'!DL39))</f>
        <v>-200906.64525160621</v>
      </c>
      <c r="CG39" s="62">
        <f>IF(DM39=0,0,Y39/((1+Vychodiská!$C$177)^'výrobné a prevádzkové n'!DM39))</f>
        <v>-193179.4665880829</v>
      </c>
      <c r="CH39" s="62">
        <f>IF(DN39=0,0,Z39/((1+Vychodiská!$C$177)^'výrobné a prevádzkové n'!DN39))</f>
        <v>-185749.48710392587</v>
      </c>
      <c r="CI39" s="62">
        <f>IF(DO39=0,0,AA39/((1+Vychodiská!$C$177)^'výrobné a prevádzkové n'!DO39))</f>
        <v>-178605.27606146713</v>
      </c>
      <c r="CJ39" s="62">
        <f>IF(DP39=0,0,AB39/((1+Vychodiská!$C$177)^'výrobné a prevádzkové n'!DP39))</f>
        <v>-171735.84236679535</v>
      </c>
      <c r="CK39" s="62">
        <f>IF(DQ39=0,0,AC39/((1+Vychodiská!$C$177)^'výrobné a prevádzkové n'!DQ39))</f>
        <v>-165130.61766038014</v>
      </c>
      <c r="CL39" s="62">
        <f>IF(DR39=0,0,AD39/((1+Vychodiská!$C$177)^'výrobné a prevádzkové n'!DR39))</f>
        <v>-158779.44005805781</v>
      </c>
      <c r="CM39" s="62">
        <f>IF(DS39=0,0,AE39/((1+Vychodiská!$C$177)^'výrobné a prevádzkové n'!DS39))</f>
        <v>-152672.53851736325</v>
      </c>
      <c r="CN39" s="62">
        <f>IF(DT39=0,0,AF39/((1+Vychodiská!$C$177)^'výrobné a prevádzkové n'!DT39))</f>
        <v>-146800.517805157</v>
      </c>
      <c r="CO39" s="62">
        <f>IF(DU39=0,0,AG39/((1+Vychodiská!$C$177)^'výrobné a prevádzkové n'!DU39))</f>
        <v>-141154.34404342019</v>
      </c>
      <c r="CP39" s="62">
        <f>IF(DV39=0,0,AH39/((1+Vychodiská!$C$177)^'výrobné a prevádzkové n'!DV39))</f>
        <v>-135725.3308109809</v>
      </c>
      <c r="CQ39" s="62">
        <f>IF(DW39=0,0,AI39/((1+Vychodiská!$C$177)^'výrobné a prevádzkové n'!DW39))</f>
        <v>-130505.12577978933</v>
      </c>
      <c r="CR39" s="62">
        <f>IF(DX39=0,0,AJ39/((1+Vychodiská!$C$177)^'výrobné a prevádzkové n'!DX39))</f>
        <v>-125485.69786518207</v>
      </c>
      <c r="CS39" s="62">
        <f>IF(DY39=0,0,AK39/((1+Vychodiská!$C$177)^'výrobné a prevádzkové n'!DY39))</f>
        <v>-120659.32487036737</v>
      </c>
      <c r="CT39" s="63">
        <f>IF(DZ39=0,0,AL39/((1+Vychodiská!$C$177)^'výrobné a prevádzkové n'!DZ39))</f>
        <v>-116018.58160612246</v>
      </c>
      <c r="CU39" s="66">
        <f t="shared" ref="CU39:CU44" si="97">SUM(BQ39:CT39)</f>
        <v>-6506894.9273025524</v>
      </c>
      <c r="CW39" s="67">
        <f t="shared" ref="CW39:CW44" si="98">(VALUE(RIGHT(E39,4))-VALUE(LEFT(E39,4)))+2</f>
        <v>3</v>
      </c>
      <c r="CX39" s="67">
        <f t="shared" ref="CX39:CX44" si="99">IF(CW39=0,0,IF(CX$2&gt;$D39,0,CW39+1))</f>
        <v>4</v>
      </c>
      <c r="CY39" s="67">
        <f t="shared" ref="CY39:CY44" si="100">IF(CX39=0,0,IF(CY$2&gt;$D39,0,CX39+1))</f>
        <v>5</v>
      </c>
      <c r="CZ39" s="67">
        <f t="shared" ref="CZ39:CZ44" si="101">IF(CY39=0,0,IF(CZ$2&gt;$D39,0,CY39+1))</f>
        <v>6</v>
      </c>
      <c r="DA39" s="67">
        <f t="shared" ref="DA39:DA44" si="102">IF(CZ39=0,0,IF(DA$2&gt;$D39,0,CZ39+1))</f>
        <v>7</v>
      </c>
      <c r="DB39" s="67">
        <f t="shared" ref="DB39:DB44" si="103">IF(DA39=0,0,IF(DB$2&gt;$D39,0,DA39+1))</f>
        <v>8</v>
      </c>
      <c r="DC39" s="67">
        <f t="shared" ref="DC39:DC44" si="104">IF(DB39=0,0,IF(DC$2&gt;$D39,0,DB39+1))</f>
        <v>9</v>
      </c>
      <c r="DD39" s="67">
        <f t="shared" ref="DD39:DD44" si="105">IF(DC39=0,0,IF(DD$2&gt;$D39,0,DC39+1))</f>
        <v>10</v>
      </c>
      <c r="DE39" s="67">
        <f t="shared" ref="DE39:DE44" si="106">IF(DD39=0,0,IF(DE$2&gt;$D39,0,DD39+1))</f>
        <v>11</v>
      </c>
      <c r="DF39" s="67">
        <f t="shared" ref="DF39:DF44" si="107">IF(DE39=0,0,IF(DF$2&gt;$D39,0,DE39+1))</f>
        <v>12</v>
      </c>
      <c r="DG39" s="67">
        <f t="shared" ref="DG39:DG44" si="108">IF(DF39=0,0,IF(DG$2&gt;$D39,0,DF39+1))</f>
        <v>13</v>
      </c>
      <c r="DH39" s="67">
        <f t="shared" ref="DH39:DH44" si="109">IF(DG39=0,0,IF(DH$2&gt;$D39,0,DG39+1))</f>
        <v>14</v>
      </c>
      <c r="DI39" s="67">
        <f t="shared" ref="DI39:DI44" si="110">IF(DH39=0,0,IF(DI$2&gt;$D39,0,DH39+1))</f>
        <v>15</v>
      </c>
      <c r="DJ39" s="67">
        <f t="shared" ref="DJ39:DJ44" si="111">IF(DI39=0,0,IF(DJ$2&gt;$D39,0,DI39+1))</f>
        <v>16</v>
      </c>
      <c r="DK39" s="67">
        <f t="shared" ref="DK39:DK44" si="112">IF(DJ39=0,0,IF(DK$2&gt;$D39,0,DJ39+1))</f>
        <v>17</v>
      </c>
      <c r="DL39" s="67">
        <f t="shared" ref="DL39:DL44" si="113">IF(DK39=0,0,IF(DL$2&gt;$D39,0,DK39+1))</f>
        <v>18</v>
      </c>
      <c r="DM39" s="67">
        <f t="shared" ref="DM39:DM44" si="114">IF(DL39=0,0,IF(DM$2&gt;$D39,0,DL39+1))</f>
        <v>19</v>
      </c>
      <c r="DN39" s="67">
        <f t="shared" ref="DN39:DN44" si="115">IF(DM39=0,0,IF(DN$2&gt;$D39,0,DM39+1))</f>
        <v>20</v>
      </c>
      <c r="DO39" s="67">
        <f t="shared" ref="DO39:DO44" si="116">IF(DN39=0,0,IF(DO$2&gt;$D39,0,DN39+1))</f>
        <v>21</v>
      </c>
      <c r="DP39" s="67">
        <f t="shared" ref="DP39:DP44" si="117">IF(DO39=0,0,IF(DP$2&gt;$D39,0,DO39+1))</f>
        <v>22</v>
      </c>
      <c r="DQ39" s="67">
        <f t="shared" ref="DQ39:DQ44" si="118">IF(DP39=0,0,IF(DQ$2&gt;$D39,0,DP39+1))</f>
        <v>23</v>
      </c>
      <c r="DR39" s="67">
        <f t="shared" ref="DR39:DR44" si="119">IF(DQ39=0,0,IF(DR$2&gt;$D39,0,DQ39+1))</f>
        <v>24</v>
      </c>
      <c r="DS39" s="67">
        <f t="shared" ref="DS39:DS44" si="120">IF(DR39=0,0,IF(DS$2&gt;$D39,0,DR39+1))</f>
        <v>25</v>
      </c>
      <c r="DT39" s="67">
        <f t="shared" ref="DT39:DT44" si="121">IF(DS39=0,0,IF(DT$2&gt;$D39,0,DS39+1))</f>
        <v>26</v>
      </c>
      <c r="DU39" s="67">
        <f t="shared" ref="DU39:DU44" si="122">IF(DT39=0,0,IF(DU$2&gt;$D39,0,DT39+1))</f>
        <v>27</v>
      </c>
      <c r="DV39" s="67">
        <f t="shared" ref="DV39:DV44" si="123">IF(DU39=0,0,IF(DV$2&gt;$D39,0,DU39+1))</f>
        <v>28</v>
      </c>
      <c r="DW39" s="67">
        <f t="shared" ref="DW39:DW44" si="124">IF(DV39=0,0,IF(DW$2&gt;$D39,0,DV39+1))</f>
        <v>29</v>
      </c>
      <c r="DX39" s="67">
        <f t="shared" ref="DX39:DX44" si="125">IF(DW39=0,0,IF(DX$2&gt;$D39,0,DW39+1))</f>
        <v>30</v>
      </c>
      <c r="DY39" s="67">
        <f t="shared" ref="DY39:DY44" si="126">IF(DX39=0,0,IF(DY$2&gt;$D39,0,DX39+1))</f>
        <v>31</v>
      </c>
      <c r="DZ39" s="68">
        <f t="shared" ref="DZ39:DZ44" si="127">IF(DY39=0,0,IF(DZ$2&gt;$D39,0,DY39+1))</f>
        <v>32</v>
      </c>
    </row>
    <row r="40" spans="1:130" ht="33" x14ac:dyDescent="0.45">
      <c r="A40" s="59">
        <f>Investície!A40</f>
        <v>38</v>
      </c>
      <c r="B40" s="60" t="str">
        <f>Investície!B40</f>
        <v>MHTH, a.s. - závod Zvolen</v>
      </c>
      <c r="C40" s="60" t="str">
        <f>Investície!C40</f>
        <v>Horúcovodná prípojka Lieskovská cesta</v>
      </c>
      <c r="D40" s="61">
        <f>INDEX(Data!$M:$M,MATCH('výrobné a prevádzkové n'!A40,Data!$A:$A,0))</f>
        <v>30</v>
      </c>
      <c r="E40" s="61" t="str">
        <f>INDEX(Data!$J:$J,MATCH('výrobné a prevádzkové n'!A40,Data!$A:$A,0))</f>
        <v>2026-2028</v>
      </c>
      <c r="F40" s="62">
        <f>INDEX(Data!$AA:$AA,MATCH('výrobné a prevádzkové n'!A40,Data!$A:$A,0))</f>
        <v>6500</v>
      </c>
      <c r="G40" s="62">
        <f>INDEX(Data!$AC:$AC,MATCH('výrobné a prevádzkové n'!A40,Data!$A:$A,0))</f>
        <v>600000</v>
      </c>
      <c r="H40" s="63">
        <f>INDEX(Data!$AD:$AD,MATCH('výrobné a prevádzkové n'!A40,Data!$A:$A,0))</f>
        <v>260000</v>
      </c>
      <c r="I40" s="62">
        <f t="shared" si="61"/>
        <v>-346500</v>
      </c>
      <c r="J40" s="62">
        <f t="shared" si="61"/>
        <v>-346500</v>
      </c>
      <c r="K40" s="62">
        <f t="shared" si="61"/>
        <v>-346500</v>
      </c>
      <c r="L40" s="62">
        <f t="shared" si="61"/>
        <v>-346500</v>
      </c>
      <c r="M40" s="62">
        <f t="shared" si="61"/>
        <v>-346500</v>
      </c>
      <c r="N40" s="62">
        <f t="shared" si="61"/>
        <v>-346500</v>
      </c>
      <c r="O40" s="62">
        <f t="shared" si="61"/>
        <v>-346500</v>
      </c>
      <c r="P40" s="62">
        <f t="shared" si="61"/>
        <v>-346500</v>
      </c>
      <c r="Q40" s="62">
        <f t="shared" si="61"/>
        <v>-346500</v>
      </c>
      <c r="R40" s="62">
        <f t="shared" si="61"/>
        <v>-346500</v>
      </c>
      <c r="S40" s="62">
        <f t="shared" si="61"/>
        <v>-346500</v>
      </c>
      <c r="T40" s="62">
        <f t="shared" si="61"/>
        <v>-346500</v>
      </c>
      <c r="U40" s="62">
        <f t="shared" si="61"/>
        <v>-346500</v>
      </c>
      <c r="V40" s="62">
        <f t="shared" si="61"/>
        <v>-346500</v>
      </c>
      <c r="W40" s="62">
        <f t="shared" si="61"/>
        <v>-346500</v>
      </c>
      <c r="X40" s="62">
        <f t="shared" si="61"/>
        <v>-346500</v>
      </c>
      <c r="Y40" s="62">
        <f t="shared" si="63"/>
        <v>-346500</v>
      </c>
      <c r="Z40" s="62">
        <f t="shared" si="63"/>
        <v>-346500</v>
      </c>
      <c r="AA40" s="62">
        <f t="shared" si="63"/>
        <v>-346500</v>
      </c>
      <c r="AB40" s="62">
        <f t="shared" si="63"/>
        <v>-346500</v>
      </c>
      <c r="AC40" s="62">
        <f t="shared" si="63"/>
        <v>-346500</v>
      </c>
      <c r="AD40" s="62">
        <f t="shared" si="63"/>
        <v>-346500</v>
      </c>
      <c r="AE40" s="62">
        <f t="shared" si="63"/>
        <v>-346500</v>
      </c>
      <c r="AF40" s="62">
        <f t="shared" si="63"/>
        <v>-346500</v>
      </c>
      <c r="AG40" s="62">
        <f t="shared" si="63"/>
        <v>-346500</v>
      </c>
      <c r="AH40" s="62">
        <f t="shared" si="63"/>
        <v>-346500</v>
      </c>
      <c r="AI40" s="62">
        <f t="shared" si="63"/>
        <v>-346500</v>
      </c>
      <c r="AJ40" s="62">
        <f t="shared" si="63"/>
        <v>-346500</v>
      </c>
      <c r="AK40" s="62">
        <f t="shared" si="63"/>
        <v>-346500</v>
      </c>
      <c r="AL40" s="62">
        <f t="shared" si="63"/>
        <v>-346500</v>
      </c>
      <c r="AM40" s="62">
        <f t="shared" si="96"/>
        <v>-346500</v>
      </c>
      <c r="AN40" s="62">
        <f>SUM($I40:J40)</f>
        <v>-693000</v>
      </c>
      <c r="AO40" s="62">
        <f>SUM($I40:K40)</f>
        <v>-1039500</v>
      </c>
      <c r="AP40" s="62">
        <f>SUM($I40:L40)</f>
        <v>-1386000</v>
      </c>
      <c r="AQ40" s="62">
        <f>SUM($I40:M40)</f>
        <v>-1732500</v>
      </c>
      <c r="AR40" s="62">
        <f>SUM($I40:N40)</f>
        <v>-2079000</v>
      </c>
      <c r="AS40" s="62">
        <f>SUM($I40:O40)</f>
        <v>-2425500</v>
      </c>
      <c r="AT40" s="62">
        <f>SUM($I40:P40)</f>
        <v>-2772000</v>
      </c>
      <c r="AU40" s="62">
        <f>SUM($I40:Q40)</f>
        <v>-3118500</v>
      </c>
      <c r="AV40" s="62">
        <f>SUM($I40:R40)</f>
        <v>-3465000</v>
      </c>
      <c r="AW40" s="62">
        <f>SUM($I40:S40)</f>
        <v>-3811500</v>
      </c>
      <c r="AX40" s="62">
        <f>SUM($I40:T40)</f>
        <v>-4158000</v>
      </c>
      <c r="AY40" s="62">
        <f>SUM($I40:U40)</f>
        <v>-4504500</v>
      </c>
      <c r="AZ40" s="62">
        <f>SUM($I40:V40)</f>
        <v>-4851000</v>
      </c>
      <c r="BA40" s="62">
        <f>SUM($I40:W40)</f>
        <v>-5197500</v>
      </c>
      <c r="BB40" s="62">
        <f>SUM($I40:X40)</f>
        <v>-5544000</v>
      </c>
      <c r="BC40" s="62">
        <f>SUM($I40:Y40)</f>
        <v>-5890500</v>
      </c>
      <c r="BD40" s="62">
        <f>SUM($I40:Z40)</f>
        <v>-6237000</v>
      </c>
      <c r="BE40" s="62">
        <f>SUM($I40:AA40)</f>
        <v>-6583500</v>
      </c>
      <c r="BF40" s="62">
        <f>SUM($I40:AB40)</f>
        <v>-6930000</v>
      </c>
      <c r="BG40" s="62">
        <f>SUM($I40:AC40)</f>
        <v>-7276500</v>
      </c>
      <c r="BH40" s="62">
        <f>SUM($I40:AD40)</f>
        <v>-7623000</v>
      </c>
      <c r="BI40" s="62">
        <f>SUM($I40:AE40)</f>
        <v>-7969500</v>
      </c>
      <c r="BJ40" s="62">
        <f>SUM($I40:AF40)</f>
        <v>-8316000</v>
      </c>
      <c r="BK40" s="62">
        <f>SUM($I40:AG40)</f>
        <v>-8662500</v>
      </c>
      <c r="BL40" s="62">
        <f>SUM($I40:AH40)</f>
        <v>-9009000</v>
      </c>
      <c r="BM40" s="62">
        <f>SUM($I40:AI40)</f>
        <v>-9355500</v>
      </c>
      <c r="BN40" s="62">
        <f>SUM($I40:AJ40)</f>
        <v>-9702000</v>
      </c>
      <c r="BO40" s="62">
        <f>SUM($I40:AK40)</f>
        <v>-10048500</v>
      </c>
      <c r="BP40" s="63">
        <f>SUM($I40:AL40)</f>
        <v>-10395000</v>
      </c>
      <c r="BQ40" s="65">
        <f>IF(CW40=0,0,I40/((1+Vychodiská!$C$177)^'výrobné a prevádzkové n'!CW40))</f>
        <v>-296189.65219179995</v>
      </c>
      <c r="BR40" s="62">
        <f>IF(CX40=0,0,J40/((1+Vychodiská!$C$177)^'výrobné a prevádzkové n'!CX40))</f>
        <v>-284797.7424921153</v>
      </c>
      <c r="BS40" s="62">
        <f>IF(CY40=0,0,K40/((1+Vychodiská!$C$177)^'výrobné a prevádzkové n'!CY40))</f>
        <v>-273843.98316549551</v>
      </c>
      <c r="BT40" s="62">
        <f>IF(CZ40=0,0,L40/((1+Vychodiská!$C$177)^'výrobné a prevádzkové n'!CZ40))</f>
        <v>-263311.52227451489</v>
      </c>
      <c r="BU40" s="62">
        <f>IF(DA40=0,0,M40/((1+Vychodiská!$C$177)^'výrobné a prevádzkové n'!DA40))</f>
        <v>-253184.15603318738</v>
      </c>
      <c r="BV40" s="62">
        <f>IF(DB40=0,0,N40/((1+Vychodiská!$C$177)^'výrobné a prevádzkové n'!DB40))</f>
        <v>-243446.30387806476</v>
      </c>
      <c r="BW40" s="62">
        <f>IF(DC40=0,0,O40/((1+Vychodiská!$C$177)^'výrobné a prevádzkové n'!DC40))</f>
        <v>-234082.98449813921</v>
      </c>
      <c r="BX40" s="62">
        <f>IF(DD40=0,0,P40/((1+Vychodiská!$C$177)^'výrobné a prevádzkové n'!DD40))</f>
        <v>-225079.79278667233</v>
      </c>
      <c r="BY40" s="62">
        <f>IF(DE40=0,0,Q40/((1+Vychodiská!$C$177)^'výrobné a prevádzkové n'!DE40))</f>
        <v>-216422.87767949258</v>
      </c>
      <c r="BZ40" s="62">
        <f>IF(DF40=0,0,R40/((1+Vychodiská!$C$177)^'výrobné a prevádzkové n'!DF40))</f>
        <v>-208098.92084566594</v>
      </c>
      <c r="CA40" s="62">
        <f>IF(DG40=0,0,S40/((1+Vychodiská!$C$177)^'výrobné a prevádzkové n'!DG40))</f>
        <v>-200095.11619775571</v>
      </c>
      <c r="CB40" s="62">
        <f>IF(DH40=0,0,T40/((1+Vychodiská!$C$177)^'výrobné a prevádzkové n'!DH40))</f>
        <v>-192399.15019014972</v>
      </c>
      <c r="CC40" s="62">
        <f>IF(DI40=0,0,U40/((1+Vychodiská!$C$177)^'výrobné a prevádzkové n'!DI40))</f>
        <v>-184999.18287514392</v>
      </c>
      <c r="CD40" s="62">
        <f>IF(DJ40=0,0,V40/((1+Vychodiská!$C$177)^'výrobné a prevádzkové n'!DJ40))</f>
        <v>-177883.82968763838</v>
      </c>
      <c r="CE40" s="62">
        <f>IF(DK40=0,0,W40/((1+Vychodiská!$C$177)^'výrobné a prevádzkové n'!DK40))</f>
        <v>-171042.1439304215</v>
      </c>
      <c r="CF40" s="62">
        <f>IF(DL40=0,0,X40/((1+Vychodiská!$C$177)^'výrobné a prevádzkové n'!DL40))</f>
        <v>-164463.5999330976</v>
      </c>
      <c r="CG40" s="62">
        <f>IF(DM40=0,0,Y40/((1+Vychodiská!$C$177)^'výrobné a prevádzkové n'!DM40))</f>
        <v>-158138.07685874769</v>
      </c>
      <c r="CH40" s="62">
        <f>IF(DN40=0,0,Z40/((1+Vychodiská!$C$177)^'výrobné a prevádzkové n'!DN40))</f>
        <v>-152055.84313341122</v>
      </c>
      <c r="CI40" s="62">
        <f>IF(DO40=0,0,AA40/((1+Vychodiská!$C$177)^'výrobné a prevádzkové n'!DO40))</f>
        <v>-146207.54147443388</v>
      </c>
      <c r="CJ40" s="62">
        <f>IF(DP40=0,0,AB40/((1+Vychodiská!$C$177)^'výrobné a prevádzkové n'!DP40))</f>
        <v>-140584.17449464797</v>
      </c>
      <c r="CK40" s="62">
        <f>IF(DQ40=0,0,AC40/((1+Vychodiská!$C$177)^'výrobné a prevádzkové n'!DQ40))</f>
        <v>-135177.09086023842</v>
      </c>
      <c r="CL40" s="62">
        <f>IF(DR40=0,0,AD40/((1+Vychodiská!$C$177)^'výrobné a prevádzkové n'!DR40))</f>
        <v>-129977.97198099844</v>
      </c>
      <c r="CM40" s="62">
        <f>IF(DS40=0,0,AE40/((1+Vychodiská!$C$177)^'výrobné a prevádzkové n'!DS40))</f>
        <v>-124978.81921249852</v>
      </c>
      <c r="CN40" s="62">
        <f>IF(DT40=0,0,AF40/((1+Vychodiská!$C$177)^'výrobné a prevádzkové n'!DT40))</f>
        <v>-120171.94155047934</v>
      </c>
      <c r="CO40" s="62">
        <f>IF(DU40=0,0,AG40/((1+Vychodiská!$C$177)^'výrobné a prevádzkové n'!DU40))</f>
        <v>-115549.9437985378</v>
      </c>
      <c r="CP40" s="62">
        <f>IF(DV40=0,0,AH40/((1+Vychodiská!$C$177)^'výrobné a prevádzkové n'!DV40))</f>
        <v>-111105.71519090173</v>
      </c>
      <c r="CQ40" s="62">
        <f>IF(DW40=0,0,AI40/((1+Vychodiská!$C$177)^'výrobné a prevádzkové n'!DW40))</f>
        <v>-106832.41845279014</v>
      </c>
      <c r="CR40" s="62">
        <f>IF(DX40=0,0,AJ40/((1+Vychodiská!$C$177)^'výrobné a prevádzkové n'!DX40))</f>
        <v>-102723.47928152897</v>
      </c>
      <c r="CS40" s="62">
        <f>IF(DY40=0,0,AK40/((1+Vychodiská!$C$177)^'výrobné a prevádzkové n'!DY40))</f>
        <v>-98772.576232239386</v>
      </c>
      <c r="CT40" s="63">
        <f>IF(DZ40=0,0,AL40/((1+Vychodiská!$C$177)^'výrobné a prevádzkové n'!DZ40))</f>
        <v>-94973.630992537874</v>
      </c>
      <c r="CU40" s="66">
        <f t="shared" si="97"/>
        <v>-5326590.1821733452</v>
      </c>
      <c r="CW40" s="67">
        <f t="shared" si="98"/>
        <v>4</v>
      </c>
      <c r="CX40" s="67">
        <f t="shared" si="99"/>
        <v>5</v>
      </c>
      <c r="CY40" s="67">
        <f t="shared" si="100"/>
        <v>6</v>
      </c>
      <c r="CZ40" s="67">
        <f t="shared" si="101"/>
        <v>7</v>
      </c>
      <c r="DA40" s="67">
        <f t="shared" si="102"/>
        <v>8</v>
      </c>
      <c r="DB40" s="67">
        <f t="shared" si="103"/>
        <v>9</v>
      </c>
      <c r="DC40" s="67">
        <f t="shared" si="104"/>
        <v>10</v>
      </c>
      <c r="DD40" s="67">
        <f t="shared" si="105"/>
        <v>11</v>
      </c>
      <c r="DE40" s="67">
        <f t="shared" si="106"/>
        <v>12</v>
      </c>
      <c r="DF40" s="67">
        <f t="shared" si="107"/>
        <v>13</v>
      </c>
      <c r="DG40" s="67">
        <f t="shared" si="108"/>
        <v>14</v>
      </c>
      <c r="DH40" s="67">
        <f t="shared" si="109"/>
        <v>15</v>
      </c>
      <c r="DI40" s="67">
        <f t="shared" si="110"/>
        <v>16</v>
      </c>
      <c r="DJ40" s="67">
        <f t="shared" si="111"/>
        <v>17</v>
      </c>
      <c r="DK40" s="67">
        <f t="shared" si="112"/>
        <v>18</v>
      </c>
      <c r="DL40" s="67">
        <f t="shared" si="113"/>
        <v>19</v>
      </c>
      <c r="DM40" s="67">
        <f t="shared" si="114"/>
        <v>20</v>
      </c>
      <c r="DN40" s="67">
        <f t="shared" si="115"/>
        <v>21</v>
      </c>
      <c r="DO40" s="67">
        <f t="shared" si="116"/>
        <v>22</v>
      </c>
      <c r="DP40" s="67">
        <f t="shared" si="117"/>
        <v>23</v>
      </c>
      <c r="DQ40" s="67">
        <f t="shared" si="118"/>
        <v>24</v>
      </c>
      <c r="DR40" s="67">
        <f t="shared" si="119"/>
        <v>25</v>
      </c>
      <c r="DS40" s="67">
        <f t="shared" si="120"/>
        <v>26</v>
      </c>
      <c r="DT40" s="67">
        <f t="shared" si="121"/>
        <v>27</v>
      </c>
      <c r="DU40" s="67">
        <f t="shared" si="122"/>
        <v>28</v>
      </c>
      <c r="DV40" s="67">
        <f t="shared" si="123"/>
        <v>29</v>
      </c>
      <c r="DW40" s="67">
        <f t="shared" si="124"/>
        <v>30</v>
      </c>
      <c r="DX40" s="67">
        <f t="shared" si="125"/>
        <v>31</v>
      </c>
      <c r="DY40" s="67">
        <f t="shared" si="126"/>
        <v>32</v>
      </c>
      <c r="DZ40" s="68">
        <f t="shared" si="127"/>
        <v>33</v>
      </c>
    </row>
    <row r="41" spans="1:130" ht="33" x14ac:dyDescent="0.45">
      <c r="A41" s="59">
        <f>Investície!A41</f>
        <v>39</v>
      </c>
      <c r="B41" s="60" t="str">
        <f>Investície!B41</f>
        <v>MHTH, a.s. - závod Zvolen</v>
      </c>
      <c r="C41" s="60" t="str">
        <f>Investície!C41</f>
        <v>Rekonštrukcia Administratívnej budovy TpA</v>
      </c>
      <c r="D41" s="61">
        <f>INDEX(Data!$M:$M,MATCH('výrobné a prevádzkové n'!A41,Data!$A:$A,0))</f>
        <v>40</v>
      </c>
      <c r="E41" s="61" t="str">
        <f>INDEX(Data!$J:$J,MATCH('výrobné a prevádzkové n'!A41,Data!$A:$A,0))</f>
        <v>2024-2025</v>
      </c>
      <c r="F41" s="62">
        <f>INDEX(Data!$AA:$AA,MATCH('výrobné a prevádzkové n'!A41,Data!$A:$A,0))</f>
        <v>-1000</v>
      </c>
      <c r="G41" s="62">
        <f>INDEX(Data!$AC:$AC,MATCH('výrobné a prevádzkové n'!A41,Data!$A:$A,0))</f>
        <v>-264000</v>
      </c>
      <c r="H41" s="63">
        <f>INDEX(Data!$AD:$AD,MATCH('výrobné a prevádzkové n'!A41,Data!$A:$A,0))</f>
        <v>0</v>
      </c>
      <c r="I41" s="62">
        <f t="shared" si="61"/>
        <v>265000</v>
      </c>
      <c r="J41" s="62">
        <f t="shared" si="61"/>
        <v>265000</v>
      </c>
      <c r="K41" s="62">
        <f t="shared" si="61"/>
        <v>265000</v>
      </c>
      <c r="L41" s="62">
        <f t="shared" si="61"/>
        <v>265000</v>
      </c>
      <c r="M41" s="62">
        <f t="shared" si="61"/>
        <v>265000</v>
      </c>
      <c r="N41" s="62">
        <f t="shared" si="61"/>
        <v>265000</v>
      </c>
      <c r="O41" s="62">
        <f t="shared" si="61"/>
        <v>265000</v>
      </c>
      <c r="P41" s="62">
        <f t="shared" si="61"/>
        <v>265000</v>
      </c>
      <c r="Q41" s="62">
        <f t="shared" si="61"/>
        <v>265000</v>
      </c>
      <c r="R41" s="62">
        <f t="shared" si="61"/>
        <v>265000</v>
      </c>
      <c r="S41" s="62">
        <f t="shared" si="61"/>
        <v>265000</v>
      </c>
      <c r="T41" s="62">
        <f t="shared" si="61"/>
        <v>265000</v>
      </c>
      <c r="U41" s="62">
        <f t="shared" si="61"/>
        <v>265000</v>
      </c>
      <c r="V41" s="62">
        <f t="shared" si="61"/>
        <v>265000</v>
      </c>
      <c r="W41" s="62">
        <f t="shared" si="61"/>
        <v>265000</v>
      </c>
      <c r="X41" s="62">
        <f t="shared" si="61"/>
        <v>265000</v>
      </c>
      <c r="Y41" s="62">
        <f t="shared" si="63"/>
        <v>265000</v>
      </c>
      <c r="Z41" s="62">
        <f t="shared" si="63"/>
        <v>265000</v>
      </c>
      <c r="AA41" s="62">
        <f t="shared" si="63"/>
        <v>265000</v>
      </c>
      <c r="AB41" s="62">
        <f t="shared" si="63"/>
        <v>265000</v>
      </c>
      <c r="AC41" s="62">
        <f t="shared" si="63"/>
        <v>265000</v>
      </c>
      <c r="AD41" s="62">
        <f t="shared" si="63"/>
        <v>265000</v>
      </c>
      <c r="AE41" s="62">
        <f t="shared" si="63"/>
        <v>265000</v>
      </c>
      <c r="AF41" s="62">
        <f t="shared" si="63"/>
        <v>265000</v>
      </c>
      <c r="AG41" s="62">
        <f t="shared" si="63"/>
        <v>265000</v>
      </c>
      <c r="AH41" s="62">
        <f t="shared" si="63"/>
        <v>265000</v>
      </c>
      <c r="AI41" s="62">
        <f t="shared" si="63"/>
        <v>265000</v>
      </c>
      <c r="AJ41" s="62">
        <f t="shared" si="63"/>
        <v>265000</v>
      </c>
      <c r="AK41" s="62">
        <f t="shared" si="63"/>
        <v>265000</v>
      </c>
      <c r="AL41" s="62">
        <f t="shared" si="63"/>
        <v>265000</v>
      </c>
      <c r="AM41" s="62">
        <f t="shared" si="96"/>
        <v>265000</v>
      </c>
      <c r="AN41" s="62">
        <f>SUM($I41:J41)</f>
        <v>530000</v>
      </c>
      <c r="AO41" s="62">
        <f>SUM($I41:K41)</f>
        <v>795000</v>
      </c>
      <c r="AP41" s="62">
        <f>SUM($I41:L41)</f>
        <v>1060000</v>
      </c>
      <c r="AQ41" s="62">
        <f>SUM($I41:M41)</f>
        <v>1325000</v>
      </c>
      <c r="AR41" s="62">
        <f>SUM($I41:N41)</f>
        <v>1590000</v>
      </c>
      <c r="AS41" s="62">
        <f>SUM($I41:O41)</f>
        <v>1855000</v>
      </c>
      <c r="AT41" s="62">
        <f>SUM($I41:P41)</f>
        <v>2120000</v>
      </c>
      <c r="AU41" s="62">
        <f>SUM($I41:Q41)</f>
        <v>2385000</v>
      </c>
      <c r="AV41" s="62">
        <f>SUM($I41:R41)</f>
        <v>2650000</v>
      </c>
      <c r="AW41" s="62">
        <f>SUM($I41:S41)</f>
        <v>2915000</v>
      </c>
      <c r="AX41" s="62">
        <f>SUM($I41:T41)</f>
        <v>3180000</v>
      </c>
      <c r="AY41" s="62">
        <f>SUM($I41:U41)</f>
        <v>3445000</v>
      </c>
      <c r="AZ41" s="62">
        <f>SUM($I41:V41)</f>
        <v>3710000</v>
      </c>
      <c r="BA41" s="62">
        <f>SUM($I41:W41)</f>
        <v>3975000</v>
      </c>
      <c r="BB41" s="62">
        <f>SUM($I41:X41)</f>
        <v>4240000</v>
      </c>
      <c r="BC41" s="62">
        <f>SUM($I41:Y41)</f>
        <v>4505000</v>
      </c>
      <c r="BD41" s="62">
        <f>SUM($I41:Z41)</f>
        <v>4770000</v>
      </c>
      <c r="BE41" s="62">
        <f>SUM($I41:AA41)</f>
        <v>5035000</v>
      </c>
      <c r="BF41" s="62">
        <f>SUM($I41:AB41)</f>
        <v>5300000</v>
      </c>
      <c r="BG41" s="62">
        <f>SUM($I41:AC41)</f>
        <v>5565000</v>
      </c>
      <c r="BH41" s="62">
        <f>SUM($I41:AD41)</f>
        <v>5830000</v>
      </c>
      <c r="BI41" s="62">
        <f>SUM($I41:AE41)</f>
        <v>6095000</v>
      </c>
      <c r="BJ41" s="62">
        <f>SUM($I41:AF41)</f>
        <v>6360000</v>
      </c>
      <c r="BK41" s="62">
        <f>SUM($I41:AG41)</f>
        <v>6625000</v>
      </c>
      <c r="BL41" s="62">
        <f>SUM($I41:AH41)</f>
        <v>6890000</v>
      </c>
      <c r="BM41" s="62">
        <f>SUM($I41:AI41)</f>
        <v>7155000</v>
      </c>
      <c r="BN41" s="62">
        <f>SUM($I41:AJ41)</f>
        <v>7420000</v>
      </c>
      <c r="BO41" s="62">
        <f>SUM($I41:AK41)</f>
        <v>7685000</v>
      </c>
      <c r="BP41" s="63">
        <f>SUM($I41:AL41)</f>
        <v>7950000</v>
      </c>
      <c r="BQ41" s="65">
        <f>IF(CW41=0,0,I41/((1+Vychodiská!$C$177)^'výrobné a prevádzkové n'!CW41))</f>
        <v>235584.03504779242</v>
      </c>
      <c r="BR41" s="62">
        <f>IF(CX41=0,0,J41/((1+Vychodiská!$C$177)^'výrobné a prevádzkové n'!CX41))</f>
        <v>226523.11062287731</v>
      </c>
      <c r="BS41" s="62">
        <f>IF(CY41=0,0,K41/((1+Vychodiská!$C$177)^'výrobné a prevádzkové n'!CY41))</f>
        <v>217810.68329122817</v>
      </c>
      <c r="BT41" s="62">
        <f>IF(CZ41=0,0,L41/((1+Vychodiská!$C$177)^'výrobné a prevádzkové n'!CZ41))</f>
        <v>209433.34931848862</v>
      </c>
      <c r="BU41" s="62">
        <f>IF(DA41=0,0,M41/((1+Vychodiská!$C$177)^'výrobné a prevádzkové n'!DA41))</f>
        <v>201378.22049854675</v>
      </c>
      <c r="BV41" s="62">
        <f>IF(DB41=0,0,N41/((1+Vychodiská!$C$177)^'výrobné a prevádzkové n'!DB41))</f>
        <v>193632.90432552571</v>
      </c>
      <c r="BW41" s="62">
        <f>IF(DC41=0,0,O41/((1+Vychodiská!$C$177)^'výrobné a prevádzkové n'!DC41))</f>
        <v>186185.48492839007</v>
      </c>
      <c r="BX41" s="62">
        <f>IF(DD41=0,0,P41/((1+Vychodiská!$C$177)^'výrobné a prevádzkové n'!DD41))</f>
        <v>179024.50473883661</v>
      </c>
      <c r="BY41" s="62">
        <f>IF(DE41=0,0,Q41/((1+Vychodiská!$C$177)^'výrobné a prevádzkové n'!DE41))</f>
        <v>172138.94686426598</v>
      </c>
      <c r="BZ41" s="62">
        <f>IF(DF41=0,0,R41/((1+Vychodiská!$C$177)^'výrobné a prevádzkové n'!DF41))</f>
        <v>165518.21813871726</v>
      </c>
      <c r="CA41" s="62">
        <f>IF(DG41=0,0,S41/((1+Vychodiská!$C$177)^'výrobné a prevádzkové n'!DG41))</f>
        <v>159152.13282568968</v>
      </c>
      <c r="CB41" s="62">
        <f>IF(DH41=0,0,T41/((1+Vychodiská!$C$177)^'výrobné a prevádzkové n'!DH41))</f>
        <v>153030.89694777853</v>
      </c>
      <c r="CC41" s="62">
        <f>IF(DI41=0,0,U41/((1+Vychodiská!$C$177)^'výrobné a prevádzkové n'!DI41))</f>
        <v>147145.09321901781</v>
      </c>
      <c r="CD41" s="62">
        <f>IF(DJ41=0,0,V41/((1+Vychodiská!$C$177)^'výrobné a prevádzkové n'!DJ41))</f>
        <v>141485.66655674789</v>
      </c>
      <c r="CE41" s="62">
        <f>IF(DK41=0,0,W41/((1+Vychodiská!$C$177)^'výrobné a prevádzkové n'!DK41))</f>
        <v>136043.91015071911</v>
      </c>
      <c r="CF41" s="62">
        <f>IF(DL41=0,0,X41/((1+Vychodiská!$C$177)^'výrobné a prevádzkové n'!DL41))</f>
        <v>130811.45206799913</v>
      </c>
      <c r="CG41" s="62">
        <f>IF(DM41=0,0,Y41/((1+Vychodiská!$C$177)^'výrobné a prevádzkové n'!DM41))</f>
        <v>125780.24237307609</v>
      </c>
      <c r="CH41" s="62">
        <f>IF(DN41=0,0,Z41/((1+Vychodiská!$C$177)^'výrobné a prevádzkové n'!DN41))</f>
        <v>120942.5407433424</v>
      </c>
      <c r="CI41" s="62">
        <f>IF(DO41=0,0,AA41/((1+Vychodiská!$C$177)^'výrobné a prevádzkové n'!DO41))</f>
        <v>116290.90456090611</v>
      </c>
      <c r="CJ41" s="62">
        <f>IF(DP41=0,0,AB41/((1+Vychodiská!$C$177)^'výrobné a prevádzkové n'!DP41))</f>
        <v>111818.17746240975</v>
      </c>
      <c r="CK41" s="62">
        <f>IF(DQ41=0,0,AC41/((1+Vychodiská!$C$177)^'výrobné a prevádzkové n'!DQ41))</f>
        <v>107517.47832924014</v>
      </c>
      <c r="CL41" s="62">
        <f>IF(DR41=0,0,AD41/((1+Vychodiská!$C$177)^'výrobné a prevádzkové n'!DR41))</f>
        <v>103382.19070119243</v>
      </c>
      <c r="CM41" s="62">
        <f>IF(DS41=0,0,AE41/((1+Vychodiská!$C$177)^'výrobné a prevádzkové n'!DS41))</f>
        <v>99405.952597300391</v>
      </c>
      <c r="CN41" s="62">
        <f>IF(DT41=0,0,AF41/((1+Vychodiská!$C$177)^'výrobné a prevádzkové n'!DT41))</f>
        <v>95582.646728173466</v>
      </c>
      <c r="CO41" s="62">
        <f>IF(DU41=0,0,AG41/((1+Vychodiská!$C$177)^'výrobné a prevádzkové n'!DU41))</f>
        <v>91906.391084782183</v>
      </c>
      <c r="CP41" s="62">
        <f>IF(DV41=0,0,AH41/((1+Vychodiská!$C$177)^'výrobné a prevádzkové n'!DV41))</f>
        <v>88371.52988921362</v>
      </c>
      <c r="CQ41" s="62">
        <f>IF(DW41=0,0,AI41/((1+Vychodiská!$C$177)^'výrobné a prevádzkové n'!DW41))</f>
        <v>84972.624893474625</v>
      </c>
      <c r="CR41" s="62">
        <f>IF(DX41=0,0,AJ41/((1+Vychodiská!$C$177)^'výrobné a prevádzkové n'!DX41))</f>
        <v>81704.447012956385</v>
      </c>
      <c r="CS41" s="62">
        <f>IF(DY41=0,0,AK41/((1+Vychodiská!$C$177)^'výrobné a prevádzkové n'!DY41))</f>
        <v>78561.968281688823</v>
      </c>
      <c r="CT41" s="63">
        <f>IF(DZ41=0,0,AL41/((1+Vychodiská!$C$177)^'výrobné a prevádzkové n'!DZ41))</f>
        <v>75540.354117008479</v>
      </c>
      <c r="CU41" s="66">
        <f t="shared" si="97"/>
        <v>4236676.0583173856</v>
      </c>
      <c r="CW41" s="67">
        <f t="shared" si="98"/>
        <v>3</v>
      </c>
      <c r="CX41" s="67">
        <f t="shared" si="99"/>
        <v>4</v>
      </c>
      <c r="CY41" s="67">
        <f t="shared" si="100"/>
        <v>5</v>
      </c>
      <c r="CZ41" s="67">
        <f t="shared" si="101"/>
        <v>6</v>
      </c>
      <c r="DA41" s="67">
        <f t="shared" si="102"/>
        <v>7</v>
      </c>
      <c r="DB41" s="67">
        <f t="shared" si="103"/>
        <v>8</v>
      </c>
      <c r="DC41" s="67">
        <f t="shared" si="104"/>
        <v>9</v>
      </c>
      <c r="DD41" s="67">
        <f t="shared" si="105"/>
        <v>10</v>
      </c>
      <c r="DE41" s="67">
        <f t="shared" si="106"/>
        <v>11</v>
      </c>
      <c r="DF41" s="67">
        <f t="shared" si="107"/>
        <v>12</v>
      </c>
      <c r="DG41" s="67">
        <f t="shared" si="108"/>
        <v>13</v>
      </c>
      <c r="DH41" s="67">
        <f t="shared" si="109"/>
        <v>14</v>
      </c>
      <c r="DI41" s="67">
        <f t="shared" si="110"/>
        <v>15</v>
      </c>
      <c r="DJ41" s="67">
        <f t="shared" si="111"/>
        <v>16</v>
      </c>
      <c r="DK41" s="67">
        <f t="shared" si="112"/>
        <v>17</v>
      </c>
      <c r="DL41" s="67">
        <f t="shared" si="113"/>
        <v>18</v>
      </c>
      <c r="DM41" s="67">
        <f t="shared" si="114"/>
        <v>19</v>
      </c>
      <c r="DN41" s="67">
        <f t="shared" si="115"/>
        <v>20</v>
      </c>
      <c r="DO41" s="67">
        <f t="shared" si="116"/>
        <v>21</v>
      </c>
      <c r="DP41" s="67">
        <f t="shared" si="117"/>
        <v>22</v>
      </c>
      <c r="DQ41" s="67">
        <f t="shared" si="118"/>
        <v>23</v>
      </c>
      <c r="DR41" s="67">
        <f t="shared" si="119"/>
        <v>24</v>
      </c>
      <c r="DS41" s="67">
        <f t="shared" si="120"/>
        <v>25</v>
      </c>
      <c r="DT41" s="67">
        <f t="shared" si="121"/>
        <v>26</v>
      </c>
      <c r="DU41" s="67">
        <f t="shared" si="122"/>
        <v>27</v>
      </c>
      <c r="DV41" s="67">
        <f t="shared" si="123"/>
        <v>28</v>
      </c>
      <c r="DW41" s="67">
        <f t="shared" si="124"/>
        <v>29</v>
      </c>
      <c r="DX41" s="67">
        <f t="shared" si="125"/>
        <v>30</v>
      </c>
      <c r="DY41" s="67">
        <f t="shared" si="126"/>
        <v>31</v>
      </c>
      <c r="DZ41" s="68">
        <f t="shared" si="127"/>
        <v>32</v>
      </c>
    </row>
    <row r="42" spans="1:130" ht="33" x14ac:dyDescent="0.45">
      <c r="A42" s="59">
        <f>Investície!A42</f>
        <v>40</v>
      </c>
      <c r="B42" s="60" t="str">
        <f>Investície!B42</f>
        <v>MHTH, a.s. - závod Trnava</v>
      </c>
      <c r="C42" s="60" t="str">
        <f>Investície!C42</f>
        <v>Rozšírenie siete CZT – HV prípojka a OST pre VUJE, a.s. Trnava, Horúcovodné rozvody a OST ŽOS Trnava, a.s., a Horúcovodná prípojka a OST Stavmat Stavebniny, s.r.o. </v>
      </c>
      <c r="D42" s="61">
        <f>INDEX(Data!$M:$M,MATCH('výrobné a prevádzkové n'!A42,Data!$A:$A,0))</f>
        <v>30</v>
      </c>
      <c r="E42" s="61" t="str">
        <f>INDEX(Data!$J:$J,MATCH('výrobné a prevádzkové n'!A42,Data!$A:$A,0))</f>
        <v>2024-2025</v>
      </c>
      <c r="F42" s="62">
        <f>INDEX(Data!$AA:$AA,MATCH('výrobné a prevádzkové n'!A42,Data!$A:$A,0))</f>
        <v>5000</v>
      </c>
      <c r="G42" s="62">
        <f>INDEX(Data!$AC:$AC,MATCH('výrobné a prevádzkové n'!A42,Data!$A:$A,0))</f>
        <v>78729</v>
      </c>
      <c r="H42" s="63">
        <f>INDEX(Data!$AD:$AD,MATCH('výrobné a prevádzkové n'!A42,Data!$A:$A,0))</f>
        <v>173690</v>
      </c>
      <c r="I42" s="62">
        <f t="shared" ref="I42:X44" si="128">($F42+$G42-$H42)*-1</f>
        <v>89961</v>
      </c>
      <c r="J42" s="62">
        <f t="shared" si="128"/>
        <v>89961</v>
      </c>
      <c r="K42" s="62">
        <f t="shared" si="128"/>
        <v>89961</v>
      </c>
      <c r="L42" s="62">
        <f t="shared" si="128"/>
        <v>89961</v>
      </c>
      <c r="M42" s="62">
        <f t="shared" si="128"/>
        <v>89961</v>
      </c>
      <c r="N42" s="62">
        <f t="shared" si="128"/>
        <v>89961</v>
      </c>
      <c r="O42" s="62">
        <f t="shared" si="128"/>
        <v>89961</v>
      </c>
      <c r="P42" s="62">
        <f t="shared" si="128"/>
        <v>89961</v>
      </c>
      <c r="Q42" s="62">
        <f t="shared" si="128"/>
        <v>89961</v>
      </c>
      <c r="R42" s="62">
        <f t="shared" si="128"/>
        <v>89961</v>
      </c>
      <c r="S42" s="62">
        <f t="shared" si="128"/>
        <v>89961</v>
      </c>
      <c r="T42" s="62">
        <f t="shared" si="128"/>
        <v>89961</v>
      </c>
      <c r="U42" s="62">
        <f t="shared" si="128"/>
        <v>89961</v>
      </c>
      <c r="V42" s="62">
        <f t="shared" si="128"/>
        <v>89961</v>
      </c>
      <c r="W42" s="62">
        <f t="shared" si="128"/>
        <v>89961</v>
      </c>
      <c r="X42" s="62">
        <f t="shared" si="128"/>
        <v>89961</v>
      </c>
      <c r="Y42" s="62">
        <f t="shared" si="63"/>
        <v>89961</v>
      </c>
      <c r="Z42" s="62">
        <f t="shared" si="63"/>
        <v>89961</v>
      </c>
      <c r="AA42" s="62">
        <f t="shared" si="63"/>
        <v>89961</v>
      </c>
      <c r="AB42" s="62">
        <f t="shared" si="63"/>
        <v>89961</v>
      </c>
      <c r="AC42" s="62">
        <f t="shared" si="63"/>
        <v>89961</v>
      </c>
      <c r="AD42" s="62">
        <f t="shared" si="63"/>
        <v>89961</v>
      </c>
      <c r="AE42" s="62">
        <f t="shared" si="63"/>
        <v>89961</v>
      </c>
      <c r="AF42" s="62">
        <f t="shared" si="63"/>
        <v>89961</v>
      </c>
      <c r="AG42" s="62">
        <f t="shared" si="63"/>
        <v>89961</v>
      </c>
      <c r="AH42" s="62">
        <f t="shared" si="63"/>
        <v>89961</v>
      </c>
      <c r="AI42" s="62">
        <f t="shared" si="63"/>
        <v>89961</v>
      </c>
      <c r="AJ42" s="62">
        <f t="shared" si="63"/>
        <v>89961</v>
      </c>
      <c r="AK42" s="62">
        <f t="shared" si="63"/>
        <v>89961</v>
      </c>
      <c r="AL42" s="62">
        <f t="shared" si="63"/>
        <v>89961</v>
      </c>
      <c r="AM42" s="62">
        <f t="shared" si="96"/>
        <v>89961</v>
      </c>
      <c r="AN42" s="62">
        <f>SUM($I42:J42)</f>
        <v>179922</v>
      </c>
      <c r="AO42" s="62">
        <f>SUM($I42:K42)</f>
        <v>269883</v>
      </c>
      <c r="AP42" s="62">
        <f>SUM($I42:L42)</f>
        <v>359844</v>
      </c>
      <c r="AQ42" s="62">
        <f>SUM($I42:M42)</f>
        <v>449805</v>
      </c>
      <c r="AR42" s="62">
        <f>SUM($I42:N42)</f>
        <v>539766</v>
      </c>
      <c r="AS42" s="62">
        <f>SUM($I42:O42)</f>
        <v>629727</v>
      </c>
      <c r="AT42" s="62">
        <f>SUM($I42:P42)</f>
        <v>719688</v>
      </c>
      <c r="AU42" s="62">
        <f>SUM($I42:Q42)</f>
        <v>809649</v>
      </c>
      <c r="AV42" s="62">
        <f>SUM($I42:R42)</f>
        <v>899610</v>
      </c>
      <c r="AW42" s="62">
        <f>SUM($I42:S42)</f>
        <v>989571</v>
      </c>
      <c r="AX42" s="62">
        <f>SUM($I42:T42)</f>
        <v>1079532</v>
      </c>
      <c r="AY42" s="62">
        <f>SUM($I42:U42)</f>
        <v>1169493</v>
      </c>
      <c r="AZ42" s="62">
        <f>SUM($I42:V42)</f>
        <v>1259454</v>
      </c>
      <c r="BA42" s="62">
        <f>SUM($I42:W42)</f>
        <v>1349415</v>
      </c>
      <c r="BB42" s="62">
        <f>SUM($I42:X42)</f>
        <v>1439376</v>
      </c>
      <c r="BC42" s="62">
        <f>SUM($I42:Y42)</f>
        <v>1529337</v>
      </c>
      <c r="BD42" s="62">
        <f>SUM($I42:Z42)</f>
        <v>1619298</v>
      </c>
      <c r="BE42" s="62">
        <f>SUM($I42:AA42)</f>
        <v>1709259</v>
      </c>
      <c r="BF42" s="62">
        <f>SUM($I42:AB42)</f>
        <v>1799220</v>
      </c>
      <c r="BG42" s="62">
        <f>SUM($I42:AC42)</f>
        <v>1889181</v>
      </c>
      <c r="BH42" s="62">
        <f>SUM($I42:AD42)</f>
        <v>1979142</v>
      </c>
      <c r="BI42" s="62">
        <f>SUM($I42:AE42)</f>
        <v>2069103</v>
      </c>
      <c r="BJ42" s="62">
        <f>SUM($I42:AF42)</f>
        <v>2159064</v>
      </c>
      <c r="BK42" s="62">
        <f>SUM($I42:AG42)</f>
        <v>2249025</v>
      </c>
      <c r="BL42" s="62">
        <f>SUM($I42:AH42)</f>
        <v>2338986</v>
      </c>
      <c r="BM42" s="62">
        <f>SUM($I42:AI42)</f>
        <v>2428947</v>
      </c>
      <c r="BN42" s="62">
        <f>SUM($I42:AJ42)</f>
        <v>2518908</v>
      </c>
      <c r="BO42" s="62">
        <f>SUM($I42:AK42)</f>
        <v>2608869</v>
      </c>
      <c r="BP42" s="63">
        <f>SUM($I42:AL42)</f>
        <v>2698830</v>
      </c>
      <c r="BQ42" s="65">
        <f>IF(CW42=0,0,I42/((1+Vychodiská!$C$177)^'výrobné a prevádzkové n'!CW42))</f>
        <v>79975.001422394169</v>
      </c>
      <c r="BR42" s="62">
        <f>IF(CX42=0,0,J42/((1+Vychodiská!$C$177)^'výrobné a prevádzkové n'!CX42))</f>
        <v>76899.039829225148</v>
      </c>
      <c r="BS42" s="62">
        <f>IF(CY42=0,0,K42/((1+Vychodiská!$C$177)^'výrobné a prevádzkové n'!CY42))</f>
        <v>73941.384451178019</v>
      </c>
      <c r="BT42" s="62">
        <f>IF(CZ42=0,0,L42/((1+Vychodiská!$C$177)^'výrobné a prevádzkové n'!CZ42))</f>
        <v>71097.485049209645</v>
      </c>
      <c r="BU42" s="62">
        <f>IF(DA42=0,0,M42/((1+Vychodiská!$C$177)^'výrobné a prevádzkové n'!DA42))</f>
        <v>68362.966393470808</v>
      </c>
      <c r="BV42" s="62">
        <f>IF(DB42=0,0,N42/((1+Vychodiská!$C$177)^'výrobné a prevádzkové n'!DB42))</f>
        <v>65733.621532183461</v>
      </c>
      <c r="BW42" s="62">
        <f>IF(DC42=0,0,O42/((1+Vychodiská!$C$177)^'výrobné a prevádzkové n'!DC42))</f>
        <v>63205.405319407168</v>
      </c>
      <c r="BX42" s="62">
        <f>IF(DD42=0,0,P42/((1+Vychodiská!$C$177)^'výrobné a prevádzkové n'!DD42))</f>
        <v>60774.428191737665</v>
      </c>
      <c r="BY42" s="62">
        <f>IF(DE42=0,0,Q42/((1+Vychodiská!$C$177)^'výrobné a prevádzkové n'!DE42))</f>
        <v>58436.950184363144</v>
      </c>
      <c r="BZ42" s="62">
        <f>IF(DF42=0,0,R42/((1+Vychodiská!$C$177)^'výrobné a prevádzkové n'!DF42))</f>
        <v>56189.375177272239</v>
      </c>
      <c r="CA42" s="62">
        <f>IF(DG42=0,0,S42/((1+Vychodiská!$C$177)^'výrobné a prevádzkové n'!DG42))</f>
        <v>54028.245362761765</v>
      </c>
      <c r="CB42" s="62">
        <f>IF(DH42=0,0,T42/((1+Vychodiská!$C$177)^'výrobné a prevádzkové n'!DH42))</f>
        <v>51950.235925732472</v>
      </c>
      <c r="CC42" s="62">
        <f>IF(DI42=0,0,U42/((1+Vychodiská!$C$177)^'výrobné a prevádzkové n'!DI42))</f>
        <v>49952.149928588915</v>
      </c>
      <c r="CD42" s="62">
        <f>IF(DJ42=0,0,V42/((1+Vychodiská!$C$177)^'výrobné a prevádzkové n'!DJ42))</f>
        <v>48030.913392873947</v>
      </c>
      <c r="CE42" s="62">
        <f>IF(DK42=0,0,W42/((1+Vychodiská!$C$177)^'výrobné a prevádzkové n'!DK42))</f>
        <v>46183.570570071104</v>
      </c>
      <c r="CF42" s="62">
        <f>IF(DL42=0,0,X42/((1+Vychodiská!$C$177)^'výrobné a prevádzkové n'!DL42))</f>
        <v>44407.279394299134</v>
      </c>
      <c r="CG42" s="62">
        <f>IF(DM42=0,0,Y42/((1+Vychodiská!$C$177)^'výrobné a prevádzkové n'!DM42))</f>
        <v>42699.307109903013</v>
      </c>
      <c r="CH42" s="62">
        <f>IF(DN42=0,0,Z42/((1+Vychodiská!$C$177)^'výrobné a prevádzkové n'!DN42))</f>
        <v>41057.026067214436</v>
      </c>
      <c r="CI42" s="62">
        <f>IF(DO42=0,0,AA42/((1+Vychodiská!$C$177)^'výrobné a prevádzkové n'!DO42))</f>
        <v>39477.909680013872</v>
      </c>
      <c r="CJ42" s="62">
        <f>IF(DP42=0,0,AB42/((1+Vychodiská!$C$177)^'výrobné a prevádzkové n'!DP42))</f>
        <v>37959.528538474879</v>
      </c>
      <c r="CK42" s="62">
        <f>IF(DQ42=0,0,AC42/((1+Vychodiská!$C$177)^'výrobné a prevádzkové n'!DQ42))</f>
        <v>36499.546671610464</v>
      </c>
      <c r="CL42" s="62">
        <f>IF(DR42=0,0,AD42/((1+Vychodiská!$C$177)^'výrobné a prevádzkové n'!DR42))</f>
        <v>35095.717953471598</v>
      </c>
      <c r="CM42" s="62">
        <f>IF(DS42=0,0,AE42/((1+Vychodiská!$C$177)^'výrobné a prevádzkové n'!DS42))</f>
        <v>33745.882647568833</v>
      </c>
      <c r="CN42" s="62">
        <f>IF(DT42=0,0,AF42/((1+Vychodiská!$C$177)^'výrobné a prevádzkové n'!DT42))</f>
        <v>32447.964084200805</v>
      </c>
      <c r="CO42" s="62">
        <f>IF(DU42=0,0,AG42/((1+Vychodiská!$C$177)^'výrobné a prevádzkové n'!DU42))</f>
        <v>31199.965465577698</v>
      </c>
      <c r="CP42" s="62">
        <f>IF(DV42=0,0,AH42/((1+Vychodiská!$C$177)^'výrobné a prevádzkové n'!DV42))</f>
        <v>29999.966793824704</v>
      </c>
      <c r="CQ42" s="62">
        <f>IF(DW42=0,0,AI42/((1+Vychodiská!$C$177)^'výrobné a prevádzkové n'!DW42))</f>
        <v>28846.121917139135</v>
      </c>
      <c r="CR42" s="62">
        <f>IF(DX42=0,0,AJ42/((1+Vychodiská!$C$177)^'výrobné a prevádzkové n'!DX42))</f>
        <v>27736.655689556865</v>
      </c>
      <c r="CS42" s="62">
        <f>IF(DY42=0,0,AK42/((1+Vychodiská!$C$177)^'výrobné a prevádzkové n'!DY42))</f>
        <v>26669.861239958522</v>
      </c>
      <c r="CT42" s="63">
        <f>IF(DZ42=0,0,AL42/((1+Vychodiská!$C$177)^'výrobné a prevádzkové n'!DZ42))</f>
        <v>25644.097346113962</v>
      </c>
      <c r="CU42" s="66">
        <f t="shared" si="97"/>
        <v>1438247.6033293977</v>
      </c>
      <c r="CW42" s="67">
        <f t="shared" si="98"/>
        <v>3</v>
      </c>
      <c r="CX42" s="67">
        <f t="shared" si="99"/>
        <v>4</v>
      </c>
      <c r="CY42" s="67">
        <f t="shared" si="100"/>
        <v>5</v>
      </c>
      <c r="CZ42" s="67">
        <f t="shared" si="101"/>
        <v>6</v>
      </c>
      <c r="DA42" s="67">
        <f t="shared" si="102"/>
        <v>7</v>
      </c>
      <c r="DB42" s="67">
        <f t="shared" si="103"/>
        <v>8</v>
      </c>
      <c r="DC42" s="67">
        <f t="shared" si="104"/>
        <v>9</v>
      </c>
      <c r="DD42" s="67">
        <f t="shared" si="105"/>
        <v>10</v>
      </c>
      <c r="DE42" s="67">
        <f t="shared" si="106"/>
        <v>11</v>
      </c>
      <c r="DF42" s="67">
        <f t="shared" si="107"/>
        <v>12</v>
      </c>
      <c r="DG42" s="67">
        <f t="shared" si="108"/>
        <v>13</v>
      </c>
      <c r="DH42" s="67">
        <f t="shared" si="109"/>
        <v>14</v>
      </c>
      <c r="DI42" s="67">
        <f t="shared" si="110"/>
        <v>15</v>
      </c>
      <c r="DJ42" s="67">
        <f t="shared" si="111"/>
        <v>16</v>
      </c>
      <c r="DK42" s="67">
        <f t="shared" si="112"/>
        <v>17</v>
      </c>
      <c r="DL42" s="67">
        <f t="shared" si="113"/>
        <v>18</v>
      </c>
      <c r="DM42" s="67">
        <f t="shared" si="114"/>
        <v>19</v>
      </c>
      <c r="DN42" s="67">
        <f t="shared" si="115"/>
        <v>20</v>
      </c>
      <c r="DO42" s="67">
        <f t="shared" si="116"/>
        <v>21</v>
      </c>
      <c r="DP42" s="67">
        <f t="shared" si="117"/>
        <v>22</v>
      </c>
      <c r="DQ42" s="67">
        <f t="shared" si="118"/>
        <v>23</v>
      </c>
      <c r="DR42" s="67">
        <f t="shared" si="119"/>
        <v>24</v>
      </c>
      <c r="DS42" s="67">
        <f t="shared" si="120"/>
        <v>25</v>
      </c>
      <c r="DT42" s="67">
        <f t="shared" si="121"/>
        <v>26</v>
      </c>
      <c r="DU42" s="67">
        <f t="shared" si="122"/>
        <v>27</v>
      </c>
      <c r="DV42" s="67">
        <f t="shared" si="123"/>
        <v>28</v>
      </c>
      <c r="DW42" s="67">
        <f t="shared" si="124"/>
        <v>29</v>
      </c>
      <c r="DX42" s="67">
        <f t="shared" si="125"/>
        <v>30</v>
      </c>
      <c r="DY42" s="67">
        <f t="shared" si="126"/>
        <v>31</v>
      </c>
      <c r="DZ42" s="68">
        <f t="shared" si="127"/>
        <v>32</v>
      </c>
    </row>
    <row r="43" spans="1:130" customFormat="1" ht="14.5" x14ac:dyDescent="0.35"/>
    <row r="44" spans="1:130" customFormat="1" ht="14.5" x14ac:dyDescent="0.35"/>
  </sheetData>
  <mergeCells count="3">
    <mergeCell ref="I1:AL1"/>
    <mergeCell ref="AM1:BP1"/>
    <mergeCell ref="BQ1:CT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dimension ref="A1:BR153"/>
  <sheetViews>
    <sheetView zoomScale="85" zoomScaleNormal="85" workbookViewId="0">
      <selection sqref="A1:J1"/>
    </sheetView>
  </sheetViews>
  <sheetFormatPr defaultColWidth="9.1796875" defaultRowHeight="14.5" x14ac:dyDescent="0.35"/>
  <cols>
    <col min="1" max="1" width="9.1796875" style="6"/>
    <col min="2" max="2" width="28.81640625" style="6" bestFit="1" customWidth="1"/>
    <col min="3" max="3" width="27.453125" style="6" customWidth="1"/>
    <col min="4" max="4" width="36" style="6" customWidth="1"/>
    <col min="5" max="5" width="44" style="6" customWidth="1"/>
    <col min="6" max="6" width="16.453125" style="12" customWidth="1"/>
    <col min="7" max="8" width="19.54296875" style="6" customWidth="1"/>
    <col min="9" max="9" width="25.453125" style="6" customWidth="1"/>
    <col min="10" max="11" width="32.453125" style="13" customWidth="1"/>
    <col min="12" max="12" width="16.54296875" style="6" customWidth="1"/>
    <col min="13" max="13" width="13.453125" style="6" bestFit="1" customWidth="1"/>
    <col min="14" max="14" width="15.81640625" style="6" bestFit="1" customWidth="1"/>
    <col min="15" max="20" width="11.453125" style="6" customWidth="1"/>
    <col min="21" max="21" width="9.1796875" style="6"/>
    <col min="22" max="22" width="16.453125" style="6" customWidth="1"/>
    <col min="23" max="24" width="14.54296875" style="6" customWidth="1"/>
    <col min="25" max="26" width="16.54296875" style="6" customWidth="1"/>
    <col min="27" max="27" width="13.453125" style="6" customWidth="1"/>
    <col min="28" max="28" width="14.453125" style="6" customWidth="1"/>
    <col min="29" max="29" width="13.54296875" style="6" customWidth="1"/>
    <col min="30" max="31" width="27" style="6" customWidth="1"/>
    <col min="32" max="32" width="90.453125" style="6" customWidth="1"/>
    <col min="33" max="16384" width="9.1796875" style="6"/>
  </cols>
  <sheetData>
    <row r="1" spans="1:31" ht="32.9" customHeight="1" x14ac:dyDescent="0.35">
      <c r="A1" s="455" t="s">
        <v>0</v>
      </c>
      <c r="B1" s="456"/>
      <c r="C1" s="456"/>
      <c r="D1" s="456"/>
      <c r="E1" s="456"/>
      <c r="F1" s="456"/>
      <c r="G1" s="456"/>
      <c r="H1" s="456"/>
      <c r="I1" s="456"/>
      <c r="J1" s="456"/>
      <c r="K1" s="22"/>
      <c r="L1" s="457" t="s">
        <v>1</v>
      </c>
      <c r="M1" s="457"/>
      <c r="N1" s="457"/>
      <c r="O1" s="458" t="s">
        <v>2</v>
      </c>
      <c r="P1" s="458"/>
      <c r="Q1" s="458"/>
      <c r="R1" s="458"/>
      <c r="S1" s="458"/>
      <c r="T1" s="458"/>
      <c r="U1" s="458"/>
      <c r="V1" s="458"/>
      <c r="W1" s="459" t="s">
        <v>3</v>
      </c>
      <c r="X1" s="459" t="s">
        <v>4</v>
      </c>
      <c r="Y1" s="458" t="s">
        <v>5</v>
      </c>
      <c r="Z1" s="458"/>
      <c r="AA1" s="458"/>
      <c r="AB1" s="458"/>
      <c r="AC1" s="459" t="s">
        <v>6</v>
      </c>
      <c r="AD1" s="460" t="s">
        <v>7</v>
      </c>
      <c r="AE1" s="460" t="s">
        <v>8</v>
      </c>
    </row>
    <row r="2" spans="1:31" ht="61" thickBot="1" x14ac:dyDescent="0.4">
      <c r="A2" s="23" t="s">
        <v>9</v>
      </c>
      <c r="B2" s="23" t="s">
        <v>10</v>
      </c>
      <c r="C2" s="23" t="s">
        <v>11</v>
      </c>
      <c r="D2" s="23" t="s">
        <v>12</v>
      </c>
      <c r="E2" s="23" t="s">
        <v>13</v>
      </c>
      <c r="F2" s="23" t="s">
        <v>14</v>
      </c>
      <c r="G2" s="23" t="s">
        <v>15</v>
      </c>
      <c r="H2" s="23" t="s">
        <v>16</v>
      </c>
      <c r="I2" s="23" t="s">
        <v>17</v>
      </c>
      <c r="J2" s="24" t="s">
        <v>18</v>
      </c>
      <c r="K2" s="25" t="s">
        <v>19</v>
      </c>
      <c r="L2" s="14" t="s">
        <v>20</v>
      </c>
      <c r="M2" s="14" t="s">
        <v>21</v>
      </c>
      <c r="N2" s="14" t="s">
        <v>22</v>
      </c>
      <c r="O2" s="14" t="s">
        <v>23</v>
      </c>
      <c r="P2" s="14" t="s">
        <v>24</v>
      </c>
      <c r="Q2" s="14" t="s">
        <v>25</v>
      </c>
      <c r="R2" s="14" t="s">
        <v>26</v>
      </c>
      <c r="S2" s="14" t="s">
        <v>27</v>
      </c>
      <c r="T2" s="14" t="s">
        <v>28</v>
      </c>
      <c r="U2" s="14" t="s">
        <v>29</v>
      </c>
      <c r="V2" s="14" t="s">
        <v>30</v>
      </c>
      <c r="W2" s="459"/>
      <c r="X2" s="459"/>
      <c r="Y2" s="14" t="s">
        <v>31</v>
      </c>
      <c r="Z2" s="14" t="s">
        <v>32</v>
      </c>
      <c r="AA2" s="14" t="s">
        <v>33</v>
      </c>
      <c r="AB2" s="14" t="s">
        <v>34</v>
      </c>
      <c r="AC2" s="459"/>
      <c r="AD2" s="460"/>
      <c r="AE2" s="460"/>
    </row>
    <row r="3" spans="1:31" s="32" customFormat="1" ht="58.5" thickTop="1" x14ac:dyDescent="0.35">
      <c r="A3" s="27">
        <v>1</v>
      </c>
      <c r="B3" s="28" t="s">
        <v>35</v>
      </c>
      <c r="C3" s="28" t="s">
        <v>403</v>
      </c>
      <c r="D3" s="28" t="s">
        <v>404</v>
      </c>
      <c r="E3" s="28" t="s">
        <v>405</v>
      </c>
      <c r="F3" s="29">
        <v>1</v>
      </c>
      <c r="G3" s="30">
        <v>5000000</v>
      </c>
      <c r="H3" s="30" t="s">
        <v>39</v>
      </c>
      <c r="I3" s="29" t="s">
        <v>66</v>
      </c>
      <c r="J3" s="28" t="s">
        <v>406</v>
      </c>
      <c r="K3" s="31" t="s">
        <v>41</v>
      </c>
      <c r="L3" s="32" t="s">
        <v>407</v>
      </c>
      <c r="M3" s="32">
        <v>25</v>
      </c>
      <c r="N3" s="32" t="s">
        <v>43</v>
      </c>
      <c r="O3" s="32">
        <v>0</v>
      </c>
      <c r="P3" s="32">
        <v>0</v>
      </c>
      <c r="Q3" s="32">
        <v>0</v>
      </c>
      <c r="R3" s="32">
        <v>0</v>
      </c>
      <c r="S3" s="32">
        <v>0</v>
      </c>
      <c r="T3" s="32">
        <v>0</v>
      </c>
      <c r="U3" s="32">
        <v>0</v>
      </c>
      <c r="V3" s="32" t="s">
        <v>43</v>
      </c>
      <c r="W3" s="32">
        <v>0</v>
      </c>
      <c r="X3" s="32" t="s">
        <v>43</v>
      </c>
      <c r="Y3" s="32" t="s">
        <v>68</v>
      </c>
      <c r="Z3" s="502"/>
      <c r="AA3" s="32" t="s">
        <v>45</v>
      </c>
      <c r="AB3" s="32">
        <v>0</v>
      </c>
      <c r="AC3" s="32" t="s">
        <v>408</v>
      </c>
      <c r="AE3" s="32" t="s">
        <v>409</v>
      </c>
    </row>
    <row r="4" spans="1:31" s="32" customFormat="1" ht="58" x14ac:dyDescent="0.35">
      <c r="A4" s="33">
        <v>2</v>
      </c>
      <c r="B4" s="34" t="s">
        <v>35</v>
      </c>
      <c r="C4" s="34" t="s">
        <v>410</v>
      </c>
      <c r="D4" s="34" t="s">
        <v>411</v>
      </c>
      <c r="E4" s="34" t="s">
        <v>412</v>
      </c>
      <c r="F4" s="35">
        <v>2</v>
      </c>
      <c r="G4" s="36">
        <v>5500000</v>
      </c>
      <c r="H4" s="30" t="s">
        <v>39</v>
      </c>
      <c r="I4" s="35">
        <v>2024</v>
      </c>
      <c r="J4" s="34" t="s">
        <v>40</v>
      </c>
      <c r="K4" s="31" t="s">
        <v>41</v>
      </c>
      <c r="L4" s="32" t="s">
        <v>57</v>
      </c>
      <c r="M4" s="32">
        <v>30</v>
      </c>
      <c r="N4" s="32" t="s">
        <v>43</v>
      </c>
      <c r="O4" s="32">
        <v>0</v>
      </c>
      <c r="P4" s="32">
        <v>0</v>
      </c>
      <c r="Q4" s="32">
        <v>0</v>
      </c>
      <c r="R4" s="32">
        <v>0</v>
      </c>
      <c r="S4" s="32">
        <v>0</v>
      </c>
      <c r="T4" s="32">
        <v>0</v>
      </c>
      <c r="U4" s="32">
        <v>0</v>
      </c>
      <c r="V4" s="32" t="s">
        <v>43</v>
      </c>
      <c r="W4" s="32">
        <v>0</v>
      </c>
      <c r="X4" s="32" t="s">
        <v>43</v>
      </c>
      <c r="Y4" s="32" t="s">
        <v>44</v>
      </c>
      <c r="Z4" s="461"/>
      <c r="AA4" s="32" t="s">
        <v>45</v>
      </c>
      <c r="AB4" s="32" t="s">
        <v>46</v>
      </c>
      <c r="AC4" s="32" t="s">
        <v>47</v>
      </c>
      <c r="AE4" s="32" t="s">
        <v>413</v>
      </c>
    </row>
    <row r="5" spans="1:31" s="5" customFormat="1" ht="58" x14ac:dyDescent="0.35">
      <c r="A5" s="18">
        <v>3</v>
      </c>
      <c r="B5" s="8" t="s">
        <v>35</v>
      </c>
      <c r="C5" s="8" t="s">
        <v>36</v>
      </c>
      <c r="D5" s="8" t="s">
        <v>37</v>
      </c>
      <c r="E5" s="8" t="s">
        <v>38</v>
      </c>
      <c r="F5" s="2">
        <v>1</v>
      </c>
      <c r="G5" s="3">
        <v>7000000</v>
      </c>
      <c r="H5" s="3" t="s">
        <v>39</v>
      </c>
      <c r="I5" s="2">
        <v>2024</v>
      </c>
      <c r="J5" s="8" t="s">
        <v>40</v>
      </c>
      <c r="K5" s="17" t="s">
        <v>41</v>
      </c>
      <c r="L5" s="5" t="s">
        <v>42</v>
      </c>
      <c r="M5" s="5">
        <v>30</v>
      </c>
      <c r="N5" s="5" t="s">
        <v>43</v>
      </c>
      <c r="O5" s="5">
        <v>0</v>
      </c>
      <c r="P5" s="5">
        <v>0</v>
      </c>
      <c r="Q5" s="5">
        <v>0</v>
      </c>
      <c r="R5" s="5">
        <v>0</v>
      </c>
      <c r="S5" s="5">
        <v>0</v>
      </c>
      <c r="T5" s="5">
        <v>0</v>
      </c>
      <c r="U5" s="5">
        <v>0</v>
      </c>
      <c r="V5" s="5" t="s">
        <v>43</v>
      </c>
      <c r="W5" s="5">
        <v>0</v>
      </c>
      <c r="X5" s="5" t="s">
        <v>43</v>
      </c>
      <c r="Y5" s="5" t="s">
        <v>44</v>
      </c>
      <c r="Z5" s="461"/>
      <c r="AA5" s="5" t="s">
        <v>45</v>
      </c>
      <c r="AB5" s="5" t="s">
        <v>46</v>
      </c>
      <c r="AC5" s="5" t="s">
        <v>47</v>
      </c>
      <c r="AE5" s="5" t="s">
        <v>48</v>
      </c>
    </row>
    <row r="6" spans="1:31" s="5" customFormat="1" ht="58" x14ac:dyDescent="0.35">
      <c r="A6" s="18">
        <v>4</v>
      </c>
      <c r="B6" s="8" t="s">
        <v>35</v>
      </c>
      <c r="C6" s="8" t="s">
        <v>36</v>
      </c>
      <c r="D6" s="8" t="s">
        <v>49</v>
      </c>
      <c r="E6" s="8" t="s">
        <v>50</v>
      </c>
      <c r="F6" s="2">
        <v>1</v>
      </c>
      <c r="G6" s="3">
        <v>5000000</v>
      </c>
      <c r="H6" s="3" t="s">
        <v>39</v>
      </c>
      <c r="I6" s="2">
        <v>2024</v>
      </c>
      <c r="J6" s="8" t="s">
        <v>51</v>
      </c>
      <c r="K6" s="17" t="s">
        <v>41</v>
      </c>
      <c r="L6" s="5" t="s">
        <v>42</v>
      </c>
      <c r="M6" s="5">
        <v>30</v>
      </c>
      <c r="N6" s="5" t="s">
        <v>43</v>
      </c>
      <c r="O6" s="5">
        <v>0</v>
      </c>
      <c r="P6" s="5">
        <v>0</v>
      </c>
      <c r="Q6" s="5">
        <v>0</v>
      </c>
      <c r="R6" s="5">
        <v>0</v>
      </c>
      <c r="S6" s="5">
        <v>0</v>
      </c>
      <c r="T6" s="5">
        <v>0</v>
      </c>
      <c r="U6" s="5">
        <v>0</v>
      </c>
      <c r="V6" s="5" t="s">
        <v>43</v>
      </c>
      <c r="W6" s="5">
        <v>0</v>
      </c>
      <c r="X6" s="5" t="s">
        <v>43</v>
      </c>
      <c r="Y6" s="5" t="s">
        <v>44</v>
      </c>
      <c r="Z6" s="461"/>
      <c r="AA6" s="5" t="s">
        <v>45</v>
      </c>
      <c r="AB6" s="5" t="s">
        <v>46</v>
      </c>
      <c r="AC6" s="5" t="s">
        <v>47</v>
      </c>
      <c r="AE6" s="5" t="s">
        <v>52</v>
      </c>
    </row>
    <row r="7" spans="1:31" s="5" customFormat="1" ht="58" x14ac:dyDescent="0.35">
      <c r="A7" s="18">
        <v>5</v>
      </c>
      <c r="B7" s="8" t="s">
        <v>35</v>
      </c>
      <c r="C7" s="8" t="s">
        <v>53</v>
      </c>
      <c r="D7" s="8" t="s">
        <v>54</v>
      </c>
      <c r="E7" s="8" t="s">
        <v>247</v>
      </c>
      <c r="F7" s="2">
        <v>1</v>
      </c>
      <c r="G7" s="3">
        <v>23000000</v>
      </c>
      <c r="H7" s="3" t="s">
        <v>39</v>
      </c>
      <c r="I7" s="2">
        <v>2025</v>
      </c>
      <c r="J7" s="8" t="s">
        <v>56</v>
      </c>
      <c r="K7" s="17" t="s">
        <v>41</v>
      </c>
      <c r="L7" s="5" t="s">
        <v>57</v>
      </c>
      <c r="M7" s="5">
        <v>30</v>
      </c>
      <c r="N7" s="5" t="s">
        <v>58</v>
      </c>
      <c r="O7" s="5">
        <v>-1</v>
      </c>
      <c r="P7" s="5">
        <v>0</v>
      </c>
      <c r="Q7" s="5">
        <v>0</v>
      </c>
      <c r="R7" s="5">
        <v>0</v>
      </c>
      <c r="S7" s="5">
        <v>0</v>
      </c>
      <c r="T7" s="5">
        <v>0</v>
      </c>
      <c r="U7" s="5">
        <v>0</v>
      </c>
      <c r="V7" s="5" t="s">
        <v>43</v>
      </c>
      <c r="W7" s="5">
        <v>0</v>
      </c>
      <c r="X7" s="5" t="s">
        <v>43</v>
      </c>
      <c r="Y7" s="5" t="s">
        <v>44</v>
      </c>
      <c r="Z7" s="461"/>
      <c r="AA7" s="5" t="s">
        <v>45</v>
      </c>
      <c r="AB7" s="5" t="s">
        <v>59</v>
      </c>
      <c r="AC7" s="4">
        <v>-500000</v>
      </c>
      <c r="AE7" s="5" t="s">
        <v>60</v>
      </c>
    </row>
    <row r="8" spans="1:31" s="5" customFormat="1" ht="43.5" x14ac:dyDescent="0.35">
      <c r="A8" s="18">
        <v>6</v>
      </c>
      <c r="B8" s="8" t="s">
        <v>35</v>
      </c>
      <c r="C8" s="8" t="s">
        <v>414</v>
      </c>
      <c r="D8" s="8" t="s">
        <v>415</v>
      </c>
      <c r="E8" s="8" t="s">
        <v>416</v>
      </c>
      <c r="F8" s="2">
        <v>3</v>
      </c>
      <c r="G8" s="3">
        <v>250000</v>
      </c>
      <c r="H8" s="3" t="s">
        <v>39</v>
      </c>
      <c r="I8" s="2" t="s">
        <v>72</v>
      </c>
      <c r="J8" s="8" t="s">
        <v>417</v>
      </c>
      <c r="K8" s="17" t="s">
        <v>41</v>
      </c>
      <c r="L8" s="5" t="s">
        <v>57</v>
      </c>
      <c r="M8" s="5">
        <v>15</v>
      </c>
      <c r="N8" s="5" t="s">
        <v>43</v>
      </c>
      <c r="O8" s="5">
        <v>0</v>
      </c>
      <c r="P8" s="5">
        <v>0</v>
      </c>
      <c r="Q8" s="5">
        <v>0</v>
      </c>
      <c r="R8" s="5">
        <v>0</v>
      </c>
      <c r="S8" s="5">
        <v>0</v>
      </c>
      <c r="T8" s="5">
        <v>0</v>
      </c>
      <c r="U8" s="5">
        <v>0</v>
      </c>
      <c r="V8" s="5" t="s">
        <v>43</v>
      </c>
      <c r="W8" s="5">
        <v>0</v>
      </c>
      <c r="X8" s="5" t="s">
        <v>418</v>
      </c>
      <c r="Y8" s="5" t="s">
        <v>44</v>
      </c>
      <c r="Z8" s="461"/>
      <c r="AA8" s="5" t="s">
        <v>45</v>
      </c>
      <c r="AB8" s="5">
        <v>0</v>
      </c>
      <c r="AC8" s="5">
        <v>0</v>
      </c>
      <c r="AE8" s="5" t="s">
        <v>419</v>
      </c>
    </row>
    <row r="9" spans="1:31" s="5" customFormat="1" ht="43.5" x14ac:dyDescent="0.35">
      <c r="A9" s="18">
        <v>7</v>
      </c>
      <c r="B9" s="8" t="s">
        <v>35</v>
      </c>
      <c r="C9" s="8" t="s">
        <v>420</v>
      </c>
      <c r="D9" s="8" t="s">
        <v>421</v>
      </c>
      <c r="E9" s="8" t="s">
        <v>422</v>
      </c>
      <c r="F9" s="2">
        <v>3</v>
      </c>
      <c r="G9" s="3">
        <v>250000</v>
      </c>
      <c r="H9" s="3" t="s">
        <v>39</v>
      </c>
      <c r="I9" s="2" t="s">
        <v>72</v>
      </c>
      <c r="J9" s="8" t="s">
        <v>423</v>
      </c>
      <c r="K9" s="17" t="s">
        <v>41</v>
      </c>
      <c r="L9" s="5" t="s">
        <v>57</v>
      </c>
      <c r="M9" s="5">
        <v>15</v>
      </c>
      <c r="N9" s="5" t="s">
        <v>43</v>
      </c>
      <c r="O9" s="5">
        <v>0</v>
      </c>
      <c r="P9" s="5">
        <v>0</v>
      </c>
      <c r="Q9" s="5">
        <v>0</v>
      </c>
      <c r="R9" s="5">
        <v>0</v>
      </c>
      <c r="S9" s="5">
        <v>0</v>
      </c>
      <c r="T9" s="5">
        <v>0</v>
      </c>
      <c r="U9" s="5">
        <v>0</v>
      </c>
      <c r="V9" s="5" t="s">
        <v>43</v>
      </c>
      <c r="W9" s="5">
        <v>0</v>
      </c>
      <c r="X9" s="5" t="s">
        <v>418</v>
      </c>
      <c r="Y9" s="5" t="s">
        <v>44</v>
      </c>
      <c r="Z9" s="461"/>
      <c r="AA9" s="5">
        <v>0</v>
      </c>
      <c r="AB9" s="5">
        <v>0</v>
      </c>
      <c r="AC9" s="5">
        <v>0</v>
      </c>
      <c r="AE9" s="5" t="s">
        <v>419</v>
      </c>
    </row>
    <row r="10" spans="1:31" s="5" customFormat="1" ht="43.5" x14ac:dyDescent="0.35">
      <c r="A10" s="18">
        <v>8</v>
      </c>
      <c r="B10" s="8" t="s">
        <v>35</v>
      </c>
      <c r="C10" s="8" t="s">
        <v>424</v>
      </c>
      <c r="D10" s="8" t="s">
        <v>425</v>
      </c>
      <c r="E10" s="8" t="s">
        <v>426</v>
      </c>
      <c r="F10" s="2">
        <v>3</v>
      </c>
      <c r="G10" s="3">
        <v>200000</v>
      </c>
      <c r="H10" s="3" t="s">
        <v>39</v>
      </c>
      <c r="I10" s="2" t="s">
        <v>72</v>
      </c>
      <c r="J10" s="8" t="s">
        <v>423</v>
      </c>
      <c r="K10" s="17" t="s">
        <v>41</v>
      </c>
      <c r="L10" s="5" t="s">
        <v>57</v>
      </c>
      <c r="M10" s="5">
        <v>15</v>
      </c>
      <c r="N10" s="5" t="s">
        <v>43</v>
      </c>
      <c r="O10" s="5">
        <v>-5.0000000000000001E-3</v>
      </c>
      <c r="P10" s="5">
        <v>0</v>
      </c>
      <c r="Q10" s="5">
        <v>0</v>
      </c>
      <c r="R10" s="5">
        <v>0</v>
      </c>
      <c r="S10" s="5">
        <v>0</v>
      </c>
      <c r="T10" s="5">
        <v>0</v>
      </c>
      <c r="U10" s="5">
        <v>0</v>
      </c>
      <c r="V10" s="5" t="s">
        <v>43</v>
      </c>
      <c r="W10" s="5">
        <v>0</v>
      </c>
      <c r="X10" s="5" t="s">
        <v>418</v>
      </c>
      <c r="Y10" s="5" t="s">
        <v>427</v>
      </c>
      <c r="Z10" s="461"/>
      <c r="AA10" s="5">
        <v>0</v>
      </c>
      <c r="AB10" s="5">
        <v>0</v>
      </c>
      <c r="AC10" s="5">
        <v>0</v>
      </c>
      <c r="AE10" s="5" t="s">
        <v>419</v>
      </c>
    </row>
    <row r="11" spans="1:31" s="5" customFormat="1" ht="38.9" customHeight="1" x14ac:dyDescent="0.35">
      <c r="A11" s="18">
        <v>9</v>
      </c>
      <c r="B11" s="8" t="s">
        <v>35</v>
      </c>
      <c r="C11" s="8" t="s">
        <v>61</v>
      </c>
      <c r="D11" s="8" t="s">
        <v>62</v>
      </c>
      <c r="E11" s="8" t="s">
        <v>428</v>
      </c>
      <c r="F11" s="2">
        <v>2</v>
      </c>
      <c r="G11" s="3">
        <v>3500000</v>
      </c>
      <c r="H11" s="3" t="s">
        <v>39</v>
      </c>
      <c r="I11" s="2">
        <v>2023</v>
      </c>
      <c r="J11" s="8" t="s">
        <v>51</v>
      </c>
      <c r="K11" s="17" t="s">
        <v>41</v>
      </c>
      <c r="L11" s="5" t="s">
        <v>57</v>
      </c>
      <c r="M11" s="5">
        <v>30</v>
      </c>
      <c r="N11" s="5" t="s">
        <v>43</v>
      </c>
      <c r="O11" s="5">
        <v>0</v>
      </c>
      <c r="P11" s="5">
        <v>0</v>
      </c>
      <c r="Q11" s="5">
        <v>0</v>
      </c>
      <c r="R11" s="5">
        <v>0</v>
      </c>
      <c r="S11" s="5">
        <v>0</v>
      </c>
      <c r="T11" s="5">
        <v>0</v>
      </c>
      <c r="U11" s="5">
        <v>0</v>
      </c>
      <c r="V11" s="5" t="s">
        <v>43</v>
      </c>
      <c r="W11" s="5">
        <v>0</v>
      </c>
      <c r="X11" s="5" t="s">
        <v>43</v>
      </c>
      <c r="Y11" s="5" t="s">
        <v>44</v>
      </c>
      <c r="Z11" s="461"/>
      <c r="AA11" s="5">
        <v>0</v>
      </c>
      <c r="AB11" s="5">
        <v>0</v>
      </c>
      <c r="AC11" s="5">
        <v>0</v>
      </c>
      <c r="AE11" s="5" t="s">
        <v>52</v>
      </c>
    </row>
    <row r="12" spans="1:31" s="5" customFormat="1" ht="43.5" x14ac:dyDescent="0.35">
      <c r="A12" s="18">
        <v>10</v>
      </c>
      <c r="B12" s="8" t="s">
        <v>35</v>
      </c>
      <c r="C12" s="8" t="s">
        <v>403</v>
      </c>
      <c r="D12" s="8" t="s">
        <v>429</v>
      </c>
      <c r="E12" s="8" t="s">
        <v>429</v>
      </c>
      <c r="F12" s="2">
        <v>3</v>
      </c>
      <c r="G12" s="3">
        <v>700000</v>
      </c>
      <c r="H12" s="3" t="s">
        <v>39</v>
      </c>
      <c r="I12" s="2">
        <v>2023</v>
      </c>
      <c r="J12" s="8" t="s">
        <v>430</v>
      </c>
      <c r="K12" s="17" t="s">
        <v>41</v>
      </c>
      <c r="L12" s="5" t="s">
        <v>57</v>
      </c>
      <c r="M12" s="5">
        <v>15</v>
      </c>
      <c r="N12" s="5" t="s">
        <v>43</v>
      </c>
      <c r="O12" s="5">
        <v>0</v>
      </c>
      <c r="P12" s="5">
        <v>0</v>
      </c>
      <c r="Q12" s="5">
        <v>0</v>
      </c>
      <c r="R12" s="5">
        <v>0</v>
      </c>
      <c r="S12" s="5">
        <v>0</v>
      </c>
      <c r="T12" s="5">
        <v>0</v>
      </c>
      <c r="U12" s="5" t="s">
        <v>47</v>
      </c>
      <c r="V12" s="5" t="s">
        <v>43</v>
      </c>
      <c r="W12" s="5">
        <v>0</v>
      </c>
      <c r="X12" s="5" t="s">
        <v>418</v>
      </c>
      <c r="Y12" s="5" t="s">
        <v>427</v>
      </c>
      <c r="Z12" s="461"/>
      <c r="AA12" s="5">
        <v>0</v>
      </c>
      <c r="AB12" s="5">
        <v>0</v>
      </c>
      <c r="AC12" s="5" t="s">
        <v>47</v>
      </c>
      <c r="AE12" s="5" t="s">
        <v>419</v>
      </c>
    </row>
    <row r="13" spans="1:31" s="5" customFormat="1" ht="58" x14ac:dyDescent="0.35">
      <c r="A13" s="18">
        <v>11</v>
      </c>
      <c r="B13" s="8" t="s">
        <v>35</v>
      </c>
      <c r="C13" s="8" t="s">
        <v>36</v>
      </c>
      <c r="D13" s="8" t="s">
        <v>64</v>
      </c>
      <c r="E13" s="8" t="s">
        <v>251</v>
      </c>
      <c r="F13" s="2">
        <v>1</v>
      </c>
      <c r="G13" s="3">
        <v>24000000</v>
      </c>
      <c r="H13" s="3" t="s">
        <v>39</v>
      </c>
      <c r="I13" s="2" t="s">
        <v>66</v>
      </c>
      <c r="J13" s="8" t="s">
        <v>67</v>
      </c>
      <c r="K13" s="17" t="s">
        <v>41</v>
      </c>
      <c r="L13" s="5" t="s">
        <v>57</v>
      </c>
      <c r="M13" s="5">
        <v>30</v>
      </c>
      <c r="N13" s="5" t="s">
        <v>58</v>
      </c>
      <c r="O13" s="5">
        <v>-1</v>
      </c>
      <c r="P13" s="5">
        <v>0</v>
      </c>
      <c r="Q13" s="5">
        <v>0</v>
      </c>
      <c r="R13" s="5">
        <v>0</v>
      </c>
      <c r="S13" s="5">
        <v>0</v>
      </c>
      <c r="T13" s="5">
        <v>0</v>
      </c>
      <c r="U13" s="5" t="s">
        <v>47</v>
      </c>
      <c r="V13" s="5" t="s">
        <v>43</v>
      </c>
      <c r="W13" s="5">
        <v>0</v>
      </c>
      <c r="X13" s="5" t="s">
        <v>43</v>
      </c>
      <c r="Y13" s="5" t="s">
        <v>68</v>
      </c>
      <c r="Z13" s="461"/>
      <c r="AA13" s="5" t="s">
        <v>45</v>
      </c>
      <c r="AB13" s="5" t="s">
        <v>69</v>
      </c>
      <c r="AC13" s="4">
        <v>-500000</v>
      </c>
      <c r="AE13" s="5" t="s">
        <v>48</v>
      </c>
    </row>
    <row r="14" spans="1:31" s="32" customFormat="1" ht="58" x14ac:dyDescent="0.35">
      <c r="A14" s="33">
        <v>12</v>
      </c>
      <c r="B14" s="34" t="s">
        <v>35</v>
      </c>
      <c r="C14" s="34" t="s">
        <v>36</v>
      </c>
      <c r="D14" s="34" t="s">
        <v>431</v>
      </c>
      <c r="E14" s="34" t="s">
        <v>432</v>
      </c>
      <c r="F14" s="35">
        <v>1</v>
      </c>
      <c r="G14" s="36">
        <v>2000000</v>
      </c>
      <c r="H14" s="36" t="s">
        <v>39</v>
      </c>
      <c r="I14" s="35" t="s">
        <v>72</v>
      </c>
      <c r="J14" s="34" t="s">
        <v>433</v>
      </c>
      <c r="K14" s="31" t="s">
        <v>41</v>
      </c>
      <c r="L14" s="32" t="s">
        <v>57</v>
      </c>
      <c r="M14" s="32">
        <v>30</v>
      </c>
      <c r="N14" s="32" t="s">
        <v>58</v>
      </c>
      <c r="O14" s="32">
        <v>-1.05</v>
      </c>
      <c r="P14" s="32">
        <v>0</v>
      </c>
      <c r="Q14" s="32">
        <v>0</v>
      </c>
      <c r="R14" s="32">
        <v>0</v>
      </c>
      <c r="S14" s="32">
        <v>0</v>
      </c>
      <c r="T14" s="32">
        <v>0</v>
      </c>
      <c r="U14" s="32" t="s">
        <v>47</v>
      </c>
      <c r="V14" s="32" t="s">
        <v>43</v>
      </c>
      <c r="W14" s="32">
        <v>0</v>
      </c>
      <c r="X14" s="32" t="s">
        <v>43</v>
      </c>
      <c r="Y14" s="32" t="s">
        <v>44</v>
      </c>
      <c r="Z14" s="461"/>
      <c r="AA14" s="32" t="s">
        <v>45</v>
      </c>
      <c r="AB14" s="32">
        <v>0</v>
      </c>
      <c r="AC14" s="32">
        <v>0</v>
      </c>
      <c r="AE14" s="32" t="s">
        <v>74</v>
      </c>
    </row>
    <row r="15" spans="1:31" s="5" customFormat="1" ht="43.5" x14ac:dyDescent="0.35">
      <c r="A15" s="18">
        <v>13</v>
      </c>
      <c r="B15" s="8" t="s">
        <v>35</v>
      </c>
      <c r="C15" s="8" t="s">
        <v>36</v>
      </c>
      <c r="D15" s="8" t="s">
        <v>70</v>
      </c>
      <c r="E15" s="8" t="s">
        <v>254</v>
      </c>
      <c r="F15" s="2">
        <v>1</v>
      </c>
      <c r="G15" s="3">
        <v>4000000</v>
      </c>
      <c r="H15" s="3" t="s">
        <v>39</v>
      </c>
      <c r="I15" s="2" t="s">
        <v>72</v>
      </c>
      <c r="J15" s="8" t="s">
        <v>73</v>
      </c>
      <c r="K15" s="17" t="s">
        <v>41</v>
      </c>
      <c r="L15" s="5" t="s">
        <v>57</v>
      </c>
      <c r="M15" s="5">
        <v>30</v>
      </c>
      <c r="N15" s="5" t="s">
        <v>43</v>
      </c>
      <c r="O15" s="5">
        <v>0</v>
      </c>
      <c r="P15" s="5">
        <v>0</v>
      </c>
      <c r="Q15" s="5">
        <v>0</v>
      </c>
      <c r="R15" s="5">
        <v>0</v>
      </c>
      <c r="S15" s="5">
        <v>0</v>
      </c>
      <c r="T15" s="5">
        <v>0</v>
      </c>
      <c r="U15" s="5" t="s">
        <v>43</v>
      </c>
      <c r="V15" s="5" t="s">
        <v>43</v>
      </c>
      <c r="W15" s="5">
        <v>0</v>
      </c>
      <c r="X15" s="5" t="s">
        <v>43</v>
      </c>
      <c r="Y15" s="5" t="s">
        <v>44</v>
      </c>
      <c r="Z15" s="461"/>
      <c r="AA15" s="5">
        <v>0</v>
      </c>
      <c r="AB15" s="5">
        <v>0</v>
      </c>
      <c r="AC15" s="5" t="s">
        <v>47</v>
      </c>
      <c r="AE15" s="5" t="s">
        <v>74</v>
      </c>
    </row>
    <row r="16" spans="1:31" s="5" customFormat="1" ht="43.5" x14ac:dyDescent="0.35">
      <c r="A16" s="18">
        <v>14</v>
      </c>
      <c r="B16" s="8" t="s">
        <v>35</v>
      </c>
      <c r="C16" s="8" t="s">
        <v>36</v>
      </c>
      <c r="D16" s="8" t="s">
        <v>75</v>
      </c>
      <c r="E16" s="8" t="s">
        <v>254</v>
      </c>
      <c r="F16" s="2">
        <v>1</v>
      </c>
      <c r="G16" s="3">
        <v>3000000</v>
      </c>
      <c r="H16" s="3" t="s">
        <v>39</v>
      </c>
      <c r="I16" s="2" t="s">
        <v>72</v>
      </c>
      <c r="J16" s="8" t="s">
        <v>73</v>
      </c>
      <c r="K16" s="17" t="s">
        <v>41</v>
      </c>
      <c r="L16" s="5" t="s">
        <v>57</v>
      </c>
      <c r="M16" s="5">
        <v>30</v>
      </c>
      <c r="N16" s="5" t="s">
        <v>43</v>
      </c>
      <c r="O16" s="5">
        <v>0</v>
      </c>
      <c r="P16" s="5">
        <v>0</v>
      </c>
      <c r="Q16" s="5">
        <v>0</v>
      </c>
      <c r="R16" s="5">
        <v>0</v>
      </c>
      <c r="S16" s="5">
        <v>0</v>
      </c>
      <c r="T16" s="5">
        <v>0</v>
      </c>
      <c r="U16" s="5" t="s">
        <v>43</v>
      </c>
      <c r="V16" s="5" t="s">
        <v>43</v>
      </c>
      <c r="W16" s="5">
        <v>0</v>
      </c>
      <c r="X16" s="5" t="s">
        <v>43</v>
      </c>
      <c r="Y16" s="5" t="s">
        <v>44</v>
      </c>
      <c r="Z16" s="461"/>
      <c r="AA16" s="5">
        <v>0</v>
      </c>
      <c r="AB16" s="5">
        <v>0</v>
      </c>
      <c r="AC16" s="5" t="s">
        <v>47</v>
      </c>
      <c r="AE16" s="5" t="s">
        <v>52</v>
      </c>
    </row>
    <row r="17" spans="1:70" s="5" customFormat="1" ht="58" x14ac:dyDescent="0.35">
      <c r="A17" s="18">
        <v>15</v>
      </c>
      <c r="B17" s="8" t="s">
        <v>76</v>
      </c>
      <c r="C17" s="1" t="s">
        <v>77</v>
      </c>
      <c r="D17" s="1" t="s">
        <v>78</v>
      </c>
      <c r="E17" s="1" t="s">
        <v>79</v>
      </c>
      <c r="F17" s="2">
        <v>1</v>
      </c>
      <c r="G17" s="3">
        <v>15000000</v>
      </c>
      <c r="H17" s="3" t="s">
        <v>39</v>
      </c>
      <c r="I17" s="2" t="s">
        <v>80</v>
      </c>
      <c r="J17" s="8" t="s">
        <v>81</v>
      </c>
      <c r="K17" s="17" t="s">
        <v>82</v>
      </c>
      <c r="L17" s="5" t="s">
        <v>83</v>
      </c>
      <c r="M17" s="5">
        <v>30</v>
      </c>
      <c r="N17" s="5" t="s">
        <v>58</v>
      </c>
      <c r="O17" s="5">
        <v>-1.9</v>
      </c>
      <c r="P17" s="5">
        <v>-1.1000000000000001</v>
      </c>
      <c r="Q17" s="5">
        <v>0</v>
      </c>
      <c r="R17" s="5">
        <v>0</v>
      </c>
      <c r="S17" s="5">
        <v>-7.0000000000000007E-2</v>
      </c>
      <c r="T17" s="5">
        <v>0</v>
      </c>
      <c r="U17" s="5">
        <v>-2900</v>
      </c>
      <c r="V17" s="5" t="s">
        <v>43</v>
      </c>
      <c r="W17" s="5">
        <v>0</v>
      </c>
      <c r="X17" s="5" t="s">
        <v>43</v>
      </c>
      <c r="Y17" s="4">
        <v>530000</v>
      </c>
      <c r="Z17" s="20" t="s">
        <v>84</v>
      </c>
      <c r="AA17" s="5">
        <v>0</v>
      </c>
      <c r="AB17" s="5">
        <v>0</v>
      </c>
      <c r="AC17" s="4">
        <v>-530000</v>
      </c>
      <c r="AE17" s="5" t="s">
        <v>52</v>
      </c>
    </row>
    <row r="18" spans="1:70" s="5" customFormat="1" ht="43.5" x14ac:dyDescent="0.35">
      <c r="A18" s="18">
        <v>16</v>
      </c>
      <c r="B18" s="8" t="s">
        <v>76</v>
      </c>
      <c r="C18" s="1" t="s">
        <v>77</v>
      </c>
      <c r="D18" s="1" t="s">
        <v>85</v>
      </c>
      <c r="E18" s="1" t="s">
        <v>86</v>
      </c>
      <c r="F18" s="2">
        <v>1</v>
      </c>
      <c r="G18" s="3">
        <v>45000000</v>
      </c>
      <c r="H18" s="3" t="s">
        <v>87</v>
      </c>
      <c r="I18" s="2" t="s">
        <v>80</v>
      </c>
      <c r="J18" s="8" t="s">
        <v>88</v>
      </c>
      <c r="K18" s="17" t="s">
        <v>82</v>
      </c>
      <c r="L18" s="5" t="s">
        <v>57</v>
      </c>
      <c r="M18" s="5">
        <v>30</v>
      </c>
      <c r="N18" s="5" t="s">
        <v>89</v>
      </c>
      <c r="O18" s="5">
        <v>-36.4</v>
      </c>
      <c r="P18" s="5">
        <v>-19.8</v>
      </c>
      <c r="Q18" s="5">
        <v>0</v>
      </c>
      <c r="R18" s="5">
        <v>0</v>
      </c>
      <c r="S18" s="5">
        <v>-1.3</v>
      </c>
      <c r="T18" s="5">
        <v>0</v>
      </c>
      <c r="U18" s="5">
        <v>-54000</v>
      </c>
      <c r="V18" s="5" t="s">
        <v>43</v>
      </c>
      <c r="W18" s="5">
        <v>0</v>
      </c>
      <c r="X18" s="5" t="s">
        <v>90</v>
      </c>
      <c r="Y18" s="4">
        <v>350000</v>
      </c>
      <c r="Z18" s="20" t="s">
        <v>84</v>
      </c>
      <c r="AA18" s="5">
        <v>0</v>
      </c>
      <c r="AB18" s="5">
        <v>0</v>
      </c>
      <c r="AC18" s="4">
        <v>-8000000</v>
      </c>
      <c r="AE18" s="5" t="s">
        <v>91</v>
      </c>
    </row>
    <row r="19" spans="1:70" s="5" customFormat="1" ht="58" x14ac:dyDescent="0.35">
      <c r="A19" s="18">
        <v>17</v>
      </c>
      <c r="B19" s="8" t="s">
        <v>76</v>
      </c>
      <c r="C19" s="1" t="s">
        <v>77</v>
      </c>
      <c r="D19" s="1" t="s">
        <v>92</v>
      </c>
      <c r="E19" s="1" t="s">
        <v>93</v>
      </c>
      <c r="F19" s="2">
        <v>1</v>
      </c>
      <c r="G19" s="3">
        <v>10000000</v>
      </c>
      <c r="H19" s="3" t="s">
        <v>87</v>
      </c>
      <c r="I19" s="2" t="s">
        <v>72</v>
      </c>
      <c r="J19" s="8" t="s">
        <v>94</v>
      </c>
      <c r="K19" s="17" t="s">
        <v>82</v>
      </c>
      <c r="L19" s="5" t="s">
        <v>95</v>
      </c>
      <c r="M19" s="5">
        <v>30</v>
      </c>
      <c r="N19" s="5" t="s">
        <v>96</v>
      </c>
      <c r="O19" s="5">
        <v>-1.3</v>
      </c>
      <c r="P19" s="5">
        <v>-50.7</v>
      </c>
      <c r="Q19" s="5">
        <v>0</v>
      </c>
      <c r="R19" s="5">
        <v>0</v>
      </c>
      <c r="S19" s="5">
        <v>-0.05</v>
      </c>
      <c r="T19" s="5">
        <v>0</v>
      </c>
      <c r="U19" s="5">
        <v>-23400</v>
      </c>
      <c r="V19" s="5" t="s">
        <v>43</v>
      </c>
      <c r="W19" s="5">
        <v>0</v>
      </c>
      <c r="X19" s="5" t="s">
        <v>43</v>
      </c>
      <c r="Y19" s="4">
        <v>900000</v>
      </c>
      <c r="Z19" s="20" t="s">
        <v>84</v>
      </c>
      <c r="AA19" s="5">
        <v>0</v>
      </c>
      <c r="AB19" s="5">
        <v>0</v>
      </c>
      <c r="AC19" s="4">
        <v>-1500000</v>
      </c>
    </row>
    <row r="20" spans="1:70" s="5" customFormat="1" ht="72.5" x14ac:dyDescent="0.35">
      <c r="A20" s="18">
        <v>18</v>
      </c>
      <c r="B20" s="8" t="s">
        <v>76</v>
      </c>
      <c r="C20" s="1" t="s">
        <v>77</v>
      </c>
      <c r="D20" s="1" t="s">
        <v>97</v>
      </c>
      <c r="E20" s="8" t="s">
        <v>98</v>
      </c>
      <c r="F20" s="2">
        <v>2</v>
      </c>
      <c r="G20" s="3">
        <v>6500000</v>
      </c>
      <c r="H20" s="3" t="s">
        <v>87</v>
      </c>
      <c r="I20" s="2" t="s">
        <v>72</v>
      </c>
      <c r="J20" s="8" t="s">
        <v>99</v>
      </c>
      <c r="K20" s="17" t="s">
        <v>100</v>
      </c>
      <c r="L20" s="5" t="s">
        <v>57</v>
      </c>
      <c r="M20" s="5">
        <v>11</v>
      </c>
      <c r="N20" s="5" t="s">
        <v>43</v>
      </c>
      <c r="O20" s="5">
        <v>-1.6</v>
      </c>
      <c r="P20" s="5">
        <v>-0.8</v>
      </c>
      <c r="Q20" s="5">
        <v>0</v>
      </c>
      <c r="R20" s="5">
        <v>0</v>
      </c>
      <c r="S20" s="5">
        <v>-0.06</v>
      </c>
      <c r="T20" s="5">
        <v>0</v>
      </c>
      <c r="U20" s="5">
        <v>-2300</v>
      </c>
      <c r="V20" s="5" t="s">
        <v>43</v>
      </c>
      <c r="W20" s="5">
        <v>0</v>
      </c>
      <c r="X20" s="5" t="s">
        <v>90</v>
      </c>
      <c r="Y20" s="4">
        <v>50000</v>
      </c>
      <c r="Z20" s="20" t="s">
        <v>84</v>
      </c>
      <c r="AA20" s="5">
        <v>0</v>
      </c>
      <c r="AB20" s="5">
        <v>0</v>
      </c>
      <c r="AC20" s="4">
        <v>-420000</v>
      </c>
    </row>
    <row r="21" spans="1:70" s="5" customFormat="1" ht="43.5" x14ac:dyDescent="0.35">
      <c r="A21" s="18">
        <v>19</v>
      </c>
      <c r="B21" s="8" t="s">
        <v>101</v>
      </c>
      <c r="C21" s="1" t="s">
        <v>77</v>
      </c>
      <c r="D21" s="1" t="s">
        <v>102</v>
      </c>
      <c r="E21" s="8" t="s">
        <v>103</v>
      </c>
      <c r="F21" s="2">
        <v>2</v>
      </c>
      <c r="G21" s="3">
        <v>7500000</v>
      </c>
      <c r="H21" s="3" t="s">
        <v>87</v>
      </c>
      <c r="I21" s="2" t="s">
        <v>72</v>
      </c>
      <c r="J21" s="8" t="s">
        <v>73</v>
      </c>
      <c r="K21" s="17" t="s">
        <v>82</v>
      </c>
      <c r="L21" s="5" t="s">
        <v>57</v>
      </c>
      <c r="M21" s="5">
        <v>30</v>
      </c>
      <c r="N21" s="5" t="s">
        <v>43</v>
      </c>
      <c r="O21" s="5">
        <v>-1.6</v>
      </c>
      <c r="P21" s="5">
        <v>-0.9</v>
      </c>
      <c r="Q21" s="5">
        <v>0</v>
      </c>
      <c r="R21" s="5">
        <v>0</v>
      </c>
      <c r="S21" s="5">
        <v>-0.06</v>
      </c>
      <c r="T21" s="5">
        <v>0</v>
      </c>
      <c r="U21" s="5">
        <v>-2400</v>
      </c>
      <c r="V21" s="5" t="s">
        <v>43</v>
      </c>
      <c r="W21" s="5">
        <v>0</v>
      </c>
      <c r="X21" s="5" t="s">
        <v>90</v>
      </c>
      <c r="Y21" s="4">
        <v>500000</v>
      </c>
      <c r="Z21" s="20" t="s">
        <v>84</v>
      </c>
      <c r="AA21" s="5">
        <v>0</v>
      </c>
      <c r="AB21" s="5">
        <v>0</v>
      </c>
      <c r="AC21" s="4">
        <v>-700000</v>
      </c>
    </row>
    <row r="22" spans="1:70" s="5" customFormat="1" ht="43.5" x14ac:dyDescent="0.35">
      <c r="A22" s="18">
        <v>20</v>
      </c>
      <c r="B22" s="8" t="s">
        <v>104</v>
      </c>
      <c r="C22" s="1" t="s">
        <v>77</v>
      </c>
      <c r="D22" s="1" t="s">
        <v>105</v>
      </c>
      <c r="E22" s="8" t="s">
        <v>106</v>
      </c>
      <c r="F22" s="2">
        <v>3</v>
      </c>
      <c r="G22" s="3">
        <v>26000000</v>
      </c>
      <c r="H22" s="3" t="s">
        <v>87</v>
      </c>
      <c r="I22" s="2" t="s">
        <v>72</v>
      </c>
      <c r="J22" s="8" t="s">
        <v>107</v>
      </c>
      <c r="K22" s="17" t="s">
        <v>82</v>
      </c>
      <c r="L22" s="5" t="s">
        <v>57</v>
      </c>
      <c r="M22" s="5">
        <v>30</v>
      </c>
      <c r="N22" s="5" t="s">
        <v>43</v>
      </c>
      <c r="O22" s="5">
        <v>-5.9</v>
      </c>
      <c r="P22" s="5">
        <v>-3.2</v>
      </c>
      <c r="Q22" s="5">
        <v>0</v>
      </c>
      <c r="R22" s="5">
        <v>0</v>
      </c>
      <c r="S22" s="5">
        <v>-0.2</v>
      </c>
      <c r="T22" s="5">
        <v>0</v>
      </c>
      <c r="U22" s="5">
        <v>-8700</v>
      </c>
      <c r="V22" s="5" t="s">
        <v>43</v>
      </c>
      <c r="W22" s="5">
        <v>0</v>
      </c>
      <c r="X22" s="5" t="s">
        <v>90</v>
      </c>
      <c r="Y22" s="4">
        <v>300000</v>
      </c>
      <c r="Z22" s="20" t="s">
        <v>84</v>
      </c>
      <c r="AA22" s="5">
        <v>0</v>
      </c>
      <c r="AB22" s="5">
        <v>0</v>
      </c>
      <c r="AC22" s="4">
        <v>690000</v>
      </c>
      <c r="AE22" s="5" t="s">
        <v>91</v>
      </c>
    </row>
    <row r="23" spans="1:70" s="9" customFormat="1" ht="116" x14ac:dyDescent="0.35">
      <c r="A23" s="18">
        <v>22</v>
      </c>
      <c r="B23" s="7" t="s">
        <v>108</v>
      </c>
      <c r="C23" s="7" t="s">
        <v>109</v>
      </c>
      <c r="D23" s="7" t="s">
        <v>110</v>
      </c>
      <c r="E23" s="8" t="s">
        <v>111</v>
      </c>
      <c r="F23" s="2">
        <v>1</v>
      </c>
      <c r="G23" s="3">
        <v>25000000</v>
      </c>
      <c r="H23" s="3" t="s">
        <v>39</v>
      </c>
      <c r="I23" s="2" t="s">
        <v>72</v>
      </c>
      <c r="J23" s="1" t="s">
        <v>112</v>
      </c>
      <c r="K23" s="15" t="s">
        <v>113</v>
      </c>
      <c r="L23" s="5">
        <v>2035</v>
      </c>
      <c r="M23" s="5">
        <v>25</v>
      </c>
      <c r="N23" s="5" t="s">
        <v>114</v>
      </c>
      <c r="O23" s="5">
        <v>-48</v>
      </c>
      <c r="P23" s="5">
        <v>-105</v>
      </c>
      <c r="Q23" s="5">
        <v>0</v>
      </c>
      <c r="R23" s="5">
        <v>0</v>
      </c>
      <c r="S23" s="5">
        <v>0</v>
      </c>
      <c r="T23" s="5"/>
      <c r="U23" s="5">
        <v>-13</v>
      </c>
      <c r="V23" s="5"/>
      <c r="W23" s="5">
        <v>0</v>
      </c>
      <c r="X23" s="5" t="s">
        <v>43</v>
      </c>
      <c r="Y23" s="5" t="s">
        <v>115</v>
      </c>
      <c r="Z23" s="462" t="s">
        <v>116</v>
      </c>
      <c r="AA23" s="5">
        <v>0</v>
      </c>
      <c r="AB23" s="5">
        <v>0</v>
      </c>
      <c r="AC23" s="5">
        <v>360000</v>
      </c>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row>
    <row r="24" spans="1:70" s="9" customFormat="1" ht="116" x14ac:dyDescent="0.35">
      <c r="A24" s="18">
        <v>23</v>
      </c>
      <c r="B24" s="7" t="s">
        <v>108</v>
      </c>
      <c r="C24" s="7" t="s">
        <v>109</v>
      </c>
      <c r="D24" s="7" t="s">
        <v>117</v>
      </c>
      <c r="E24" s="8" t="s">
        <v>118</v>
      </c>
      <c r="F24" s="2">
        <v>1</v>
      </c>
      <c r="G24" s="3">
        <v>70000000</v>
      </c>
      <c r="H24" s="3" t="s">
        <v>39</v>
      </c>
      <c r="I24" s="2" t="s">
        <v>119</v>
      </c>
      <c r="J24" s="1" t="s">
        <v>120</v>
      </c>
      <c r="K24" s="15" t="s">
        <v>113</v>
      </c>
      <c r="L24" s="5">
        <v>2035</v>
      </c>
      <c r="M24" s="5">
        <v>25</v>
      </c>
      <c r="N24" s="5" t="s">
        <v>114</v>
      </c>
      <c r="O24" s="5"/>
      <c r="P24" s="5">
        <v>0</v>
      </c>
      <c r="Q24" s="5">
        <v>0</v>
      </c>
      <c r="R24" s="5">
        <v>0</v>
      </c>
      <c r="S24" s="5">
        <v>0</v>
      </c>
      <c r="T24" s="5"/>
      <c r="U24" s="5">
        <v>0</v>
      </c>
      <c r="V24" s="5"/>
      <c r="W24" s="4">
        <v>-140000</v>
      </c>
      <c r="X24" s="5" t="s">
        <v>121</v>
      </c>
      <c r="Y24" s="5" t="s">
        <v>115</v>
      </c>
      <c r="Z24" s="462"/>
      <c r="AA24" s="5">
        <v>0</v>
      </c>
      <c r="AB24" s="5">
        <v>0</v>
      </c>
      <c r="AC24" s="5">
        <v>-1650000</v>
      </c>
      <c r="AD24" s="5"/>
      <c r="AE24" s="5" t="s">
        <v>122</v>
      </c>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row>
    <row r="25" spans="1:70" s="9" customFormat="1" ht="72.5" x14ac:dyDescent="0.35">
      <c r="A25" s="18">
        <v>24</v>
      </c>
      <c r="B25" s="7" t="s">
        <v>108</v>
      </c>
      <c r="C25" s="7" t="s">
        <v>109</v>
      </c>
      <c r="D25" s="7" t="s">
        <v>123</v>
      </c>
      <c r="E25" s="1" t="s">
        <v>124</v>
      </c>
      <c r="F25" s="2">
        <v>1</v>
      </c>
      <c r="G25" s="3">
        <v>18500000</v>
      </c>
      <c r="H25" s="3" t="s">
        <v>39</v>
      </c>
      <c r="I25" s="2" t="s">
        <v>125</v>
      </c>
      <c r="J25" s="1" t="s">
        <v>126</v>
      </c>
      <c r="K25" s="15" t="s">
        <v>127</v>
      </c>
      <c r="L25" s="5" t="s">
        <v>128</v>
      </c>
      <c r="M25" s="5">
        <v>30</v>
      </c>
      <c r="N25" s="5" t="s">
        <v>129</v>
      </c>
      <c r="O25" s="5">
        <v>-16</v>
      </c>
      <c r="P25" s="5">
        <v>-16</v>
      </c>
      <c r="Q25" s="5">
        <v>-2</v>
      </c>
      <c r="R25" s="5">
        <v>-2</v>
      </c>
      <c r="S25" s="5">
        <v>-2</v>
      </c>
      <c r="T25" s="5"/>
      <c r="U25" s="5">
        <v>-3</v>
      </c>
      <c r="V25" s="5"/>
      <c r="W25" s="5">
        <v>0</v>
      </c>
      <c r="X25" s="5">
        <v>0</v>
      </c>
      <c r="Y25" s="5"/>
      <c r="Z25" s="462"/>
      <c r="AA25" s="4">
        <v>-40000</v>
      </c>
      <c r="AB25" s="5" t="s">
        <v>130</v>
      </c>
      <c r="AC25" s="5">
        <v>-430000</v>
      </c>
      <c r="AD25" s="5"/>
      <c r="AE25" s="5" t="s">
        <v>52</v>
      </c>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row>
    <row r="26" spans="1:70" s="32" customFormat="1" ht="43.5" x14ac:dyDescent="0.35">
      <c r="A26" s="33">
        <v>25</v>
      </c>
      <c r="B26" s="34" t="s">
        <v>131</v>
      </c>
      <c r="C26" s="37" t="s">
        <v>434</v>
      </c>
      <c r="D26" s="38" t="s">
        <v>435</v>
      </c>
      <c r="E26" s="38" t="s">
        <v>436</v>
      </c>
      <c r="F26" s="35">
        <v>1</v>
      </c>
      <c r="G26" s="36">
        <v>2700000</v>
      </c>
      <c r="H26" s="36" t="s">
        <v>39</v>
      </c>
      <c r="I26" s="39" t="s">
        <v>72</v>
      </c>
      <c r="J26" s="38" t="s">
        <v>437</v>
      </c>
      <c r="K26" s="31" t="s">
        <v>41</v>
      </c>
      <c r="L26" s="32" t="s">
        <v>438</v>
      </c>
      <c r="Z26" s="462"/>
    </row>
    <row r="27" spans="1:70" s="32" customFormat="1" ht="29" x14ac:dyDescent="0.35">
      <c r="A27" s="33">
        <v>26</v>
      </c>
      <c r="B27" s="34" t="s">
        <v>131</v>
      </c>
      <c r="C27" s="37" t="s">
        <v>434</v>
      </c>
      <c r="D27" s="34" t="s">
        <v>439</v>
      </c>
      <c r="E27" s="34" t="s">
        <v>440</v>
      </c>
      <c r="F27" s="35">
        <v>1</v>
      </c>
      <c r="G27" s="36">
        <v>1100000</v>
      </c>
      <c r="H27" s="36" t="s">
        <v>39</v>
      </c>
      <c r="I27" s="39" t="s">
        <v>72</v>
      </c>
      <c r="J27" s="38" t="s">
        <v>437</v>
      </c>
      <c r="K27" s="31" t="s">
        <v>41</v>
      </c>
      <c r="L27" s="32" t="s">
        <v>441</v>
      </c>
      <c r="Z27" s="462"/>
    </row>
    <row r="28" spans="1:70" s="5" customFormat="1" ht="58" x14ac:dyDescent="0.35">
      <c r="A28" s="18">
        <v>27</v>
      </c>
      <c r="B28" s="8" t="s">
        <v>131</v>
      </c>
      <c r="C28" s="7" t="s">
        <v>132</v>
      </c>
      <c r="D28" s="8" t="s">
        <v>133</v>
      </c>
      <c r="E28" s="8" t="s">
        <v>134</v>
      </c>
      <c r="F28" s="2">
        <v>1</v>
      </c>
      <c r="G28" s="3">
        <v>9400000</v>
      </c>
      <c r="H28" s="3" t="s">
        <v>39</v>
      </c>
      <c r="I28" s="19" t="s">
        <v>72</v>
      </c>
      <c r="J28" s="1" t="s">
        <v>135</v>
      </c>
      <c r="K28" s="17" t="s">
        <v>41</v>
      </c>
      <c r="L28" s="5" t="s">
        <v>136</v>
      </c>
      <c r="M28" s="5">
        <v>30</v>
      </c>
      <c r="N28" s="5" t="s">
        <v>58</v>
      </c>
      <c r="O28" s="5" t="s">
        <v>45</v>
      </c>
      <c r="P28" s="5" t="s">
        <v>45</v>
      </c>
      <c r="Q28" s="5" t="s">
        <v>45</v>
      </c>
      <c r="R28" s="5" t="s">
        <v>45</v>
      </c>
      <c r="S28" s="5" t="s">
        <v>45</v>
      </c>
      <c r="T28" s="5" t="s">
        <v>45</v>
      </c>
      <c r="U28" s="5" t="s">
        <v>45</v>
      </c>
      <c r="X28" s="5" t="s">
        <v>137</v>
      </c>
      <c r="Y28" s="5" t="s">
        <v>138</v>
      </c>
      <c r="Z28" s="462"/>
      <c r="AA28" s="5" t="s">
        <v>139</v>
      </c>
      <c r="AB28" s="5" t="s">
        <v>140</v>
      </c>
      <c r="AC28" s="5" t="s">
        <v>141</v>
      </c>
      <c r="AE28" s="5" t="s">
        <v>52</v>
      </c>
    </row>
    <row r="29" spans="1:70" s="5" customFormat="1" ht="188.5" x14ac:dyDescent="0.35">
      <c r="A29" s="26">
        <v>28</v>
      </c>
      <c r="B29" s="10" t="s">
        <v>142</v>
      </c>
      <c r="C29" s="10" t="s">
        <v>143</v>
      </c>
      <c r="D29" s="10" t="s">
        <v>144</v>
      </c>
      <c r="E29" s="10" t="s">
        <v>145</v>
      </c>
      <c r="F29" s="2">
        <v>2</v>
      </c>
      <c r="G29" s="3">
        <v>8500000</v>
      </c>
      <c r="H29" s="3" t="s">
        <v>39</v>
      </c>
      <c r="I29" s="2" t="s">
        <v>146</v>
      </c>
      <c r="J29" s="1" t="s">
        <v>51</v>
      </c>
      <c r="K29" s="15" t="s">
        <v>147</v>
      </c>
      <c r="L29" s="5">
        <v>2054</v>
      </c>
      <c r="M29" s="5">
        <v>30</v>
      </c>
      <c r="N29" s="5" t="s">
        <v>148</v>
      </c>
      <c r="O29" s="21" t="s">
        <v>149</v>
      </c>
      <c r="P29" s="21" t="s">
        <v>150</v>
      </c>
      <c r="Q29" s="21" t="s">
        <v>149</v>
      </c>
      <c r="R29" s="21" t="s">
        <v>149</v>
      </c>
      <c r="S29" s="21" t="s">
        <v>149</v>
      </c>
      <c r="T29" s="21" t="s">
        <v>149</v>
      </c>
      <c r="U29" s="5" t="s">
        <v>151</v>
      </c>
      <c r="V29" s="5" t="s">
        <v>151</v>
      </c>
      <c r="W29" s="5">
        <v>0</v>
      </c>
      <c r="X29" s="5" t="s">
        <v>137</v>
      </c>
      <c r="Y29" s="5" t="s">
        <v>152</v>
      </c>
      <c r="Z29" s="5">
        <v>12500</v>
      </c>
      <c r="AA29" s="5" t="s">
        <v>45</v>
      </c>
      <c r="AB29" s="5" t="s">
        <v>140</v>
      </c>
      <c r="AC29" s="5" t="s">
        <v>153</v>
      </c>
      <c r="AD29" s="5" t="s">
        <v>151</v>
      </c>
      <c r="AE29" s="5" t="s">
        <v>52</v>
      </c>
    </row>
    <row r="30" spans="1:70" s="5" customFormat="1" ht="304.5" x14ac:dyDescent="0.35">
      <c r="A30" s="26">
        <v>29</v>
      </c>
      <c r="B30" s="10" t="s">
        <v>142</v>
      </c>
      <c r="C30" s="10" t="s">
        <v>143</v>
      </c>
      <c r="D30" s="10" t="s">
        <v>154</v>
      </c>
      <c r="E30" s="10" t="s">
        <v>145</v>
      </c>
      <c r="F30" s="2">
        <v>2</v>
      </c>
      <c r="G30" s="3">
        <v>8000000</v>
      </c>
      <c r="H30" s="3" t="s">
        <v>39</v>
      </c>
      <c r="I30" s="2" t="s">
        <v>146</v>
      </c>
      <c r="J30" s="1" t="s">
        <v>51</v>
      </c>
      <c r="K30" s="15" t="s">
        <v>155</v>
      </c>
      <c r="L30" s="5">
        <v>2054</v>
      </c>
      <c r="M30" s="5">
        <v>30</v>
      </c>
      <c r="N30" s="5" t="s">
        <v>156</v>
      </c>
      <c r="O30" s="21" t="s">
        <v>149</v>
      </c>
      <c r="P30" s="21" t="s">
        <v>150</v>
      </c>
      <c r="Q30" s="21" t="s">
        <v>149</v>
      </c>
      <c r="R30" s="21" t="s">
        <v>149</v>
      </c>
      <c r="S30" s="21" t="s">
        <v>149</v>
      </c>
      <c r="T30" s="21" t="s">
        <v>149</v>
      </c>
      <c r="U30" s="5" t="s">
        <v>151</v>
      </c>
      <c r="V30" s="5" t="s">
        <v>151</v>
      </c>
      <c r="W30" s="5">
        <v>0</v>
      </c>
      <c r="X30" s="5" t="s">
        <v>137</v>
      </c>
      <c r="Y30" s="5" t="s">
        <v>44</v>
      </c>
      <c r="Z30" s="5">
        <v>12500</v>
      </c>
      <c r="AA30" s="5" t="s">
        <v>45</v>
      </c>
      <c r="AB30" s="5" t="s">
        <v>140</v>
      </c>
      <c r="AC30" s="5" t="s">
        <v>153</v>
      </c>
      <c r="AE30" s="5" t="s">
        <v>52</v>
      </c>
    </row>
    <row r="31" spans="1:70" s="5" customFormat="1" ht="409.5" x14ac:dyDescent="0.35">
      <c r="A31" s="26">
        <v>30</v>
      </c>
      <c r="B31" s="10" t="s">
        <v>142</v>
      </c>
      <c r="C31" s="10" t="s">
        <v>143</v>
      </c>
      <c r="D31" s="10" t="s">
        <v>157</v>
      </c>
      <c r="E31" s="10" t="s">
        <v>158</v>
      </c>
      <c r="F31" s="2">
        <v>1</v>
      </c>
      <c r="G31" s="3">
        <v>5000000</v>
      </c>
      <c r="H31" s="3" t="s">
        <v>39</v>
      </c>
      <c r="I31" s="2" t="s">
        <v>66</v>
      </c>
      <c r="J31" s="1" t="s">
        <v>159</v>
      </c>
      <c r="K31" s="15" t="s">
        <v>160</v>
      </c>
      <c r="L31" s="5">
        <v>2047</v>
      </c>
      <c r="M31" s="5">
        <v>25</v>
      </c>
      <c r="N31" s="5" t="s">
        <v>161</v>
      </c>
      <c r="O31" s="21" t="s">
        <v>162</v>
      </c>
      <c r="P31" s="21" t="s">
        <v>163</v>
      </c>
      <c r="Q31" s="5" t="s">
        <v>164</v>
      </c>
      <c r="R31" s="5" t="s">
        <v>164</v>
      </c>
      <c r="S31" s="5" t="s">
        <v>164</v>
      </c>
      <c r="T31" s="5" t="s">
        <v>164</v>
      </c>
      <c r="U31" s="5" t="s">
        <v>165</v>
      </c>
      <c r="V31" s="5" t="s">
        <v>151</v>
      </c>
      <c r="W31" s="5">
        <v>0</v>
      </c>
      <c r="X31" s="5" t="s">
        <v>137</v>
      </c>
      <c r="Y31" s="5" t="s">
        <v>44</v>
      </c>
      <c r="Z31" s="5">
        <v>12600</v>
      </c>
      <c r="AA31" s="5" t="s">
        <v>166</v>
      </c>
      <c r="AB31" s="5" t="s">
        <v>167</v>
      </c>
      <c r="AC31" s="5" t="s">
        <v>153</v>
      </c>
      <c r="AD31" s="5" t="s">
        <v>168</v>
      </c>
      <c r="AE31" s="5" t="s">
        <v>169</v>
      </c>
    </row>
    <row r="32" spans="1:70" s="32" customFormat="1" ht="130.5" x14ac:dyDescent="0.35">
      <c r="A32" s="40">
        <v>31</v>
      </c>
      <c r="B32" s="41" t="s">
        <v>142</v>
      </c>
      <c r="C32" s="41" t="s">
        <v>143</v>
      </c>
      <c r="D32" s="41" t="s">
        <v>442</v>
      </c>
      <c r="E32" s="41" t="s">
        <v>443</v>
      </c>
      <c r="F32" s="35">
        <v>3</v>
      </c>
      <c r="G32" s="36">
        <v>2000000</v>
      </c>
      <c r="H32" s="36" t="s">
        <v>39</v>
      </c>
      <c r="I32" s="35" t="s">
        <v>66</v>
      </c>
      <c r="J32" s="38" t="s">
        <v>159</v>
      </c>
      <c r="K32" s="42" t="s">
        <v>444</v>
      </c>
      <c r="L32" s="32">
        <v>2037</v>
      </c>
      <c r="M32" s="32">
        <v>15</v>
      </c>
      <c r="N32" s="32" t="s">
        <v>43</v>
      </c>
      <c r="O32" s="43" t="s">
        <v>445</v>
      </c>
      <c r="P32" s="32" t="s">
        <v>164</v>
      </c>
      <c r="Q32" s="32" t="s">
        <v>164</v>
      </c>
      <c r="R32" s="32" t="s">
        <v>164</v>
      </c>
      <c r="S32" s="32" t="s">
        <v>164</v>
      </c>
      <c r="T32" s="32" t="s">
        <v>164</v>
      </c>
      <c r="U32" s="32" t="s">
        <v>167</v>
      </c>
      <c r="V32" s="43" t="s">
        <v>446</v>
      </c>
      <c r="W32" s="32">
        <v>0</v>
      </c>
      <c r="X32" s="32" t="s">
        <v>137</v>
      </c>
      <c r="Y32" s="32" t="s">
        <v>44</v>
      </c>
      <c r="Z32" s="32">
        <v>12600</v>
      </c>
      <c r="AA32" s="32" t="s">
        <v>166</v>
      </c>
      <c r="AB32" s="32" t="s">
        <v>167</v>
      </c>
      <c r="AC32" s="32" t="s">
        <v>153</v>
      </c>
      <c r="AE32" s="32" t="s">
        <v>447</v>
      </c>
    </row>
    <row r="33" spans="1:31" s="5" customFormat="1" ht="94.5" customHeight="1" x14ac:dyDescent="0.35">
      <c r="A33" s="26">
        <v>32</v>
      </c>
      <c r="B33" s="10" t="s">
        <v>142</v>
      </c>
      <c r="C33" s="10" t="s">
        <v>143</v>
      </c>
      <c r="D33" s="10" t="s">
        <v>170</v>
      </c>
      <c r="E33" s="10" t="s">
        <v>171</v>
      </c>
      <c r="F33" s="2">
        <v>1</v>
      </c>
      <c r="G33" s="3">
        <v>1000000</v>
      </c>
      <c r="H33" s="3" t="s">
        <v>39</v>
      </c>
      <c r="I33" s="2" t="s">
        <v>66</v>
      </c>
      <c r="J33" s="1" t="s">
        <v>159</v>
      </c>
      <c r="K33" s="15" t="s">
        <v>172</v>
      </c>
      <c r="L33" s="5">
        <v>2047</v>
      </c>
      <c r="M33" s="5">
        <v>25</v>
      </c>
      <c r="N33" s="5" t="s">
        <v>43</v>
      </c>
      <c r="O33" s="5" t="s">
        <v>164</v>
      </c>
      <c r="P33" s="5" t="s">
        <v>164</v>
      </c>
      <c r="Q33" s="5" t="s">
        <v>164</v>
      </c>
      <c r="R33" s="5" t="s">
        <v>164</v>
      </c>
      <c r="S33" s="5" t="s">
        <v>164</v>
      </c>
      <c r="T33" s="5" t="s">
        <v>164</v>
      </c>
      <c r="U33" s="5" t="s">
        <v>165</v>
      </c>
      <c r="V33" s="21" t="s">
        <v>173</v>
      </c>
      <c r="W33" s="5">
        <v>0</v>
      </c>
      <c r="X33" s="5" t="s">
        <v>137</v>
      </c>
      <c r="Y33" s="5" t="s">
        <v>44</v>
      </c>
      <c r="Z33" s="5">
        <v>12500</v>
      </c>
      <c r="AA33" s="5" t="s">
        <v>166</v>
      </c>
      <c r="AB33" s="5" t="s">
        <v>167</v>
      </c>
      <c r="AC33" s="5" t="s">
        <v>153</v>
      </c>
    </row>
    <row r="34" spans="1:31" s="5" customFormat="1" ht="58" x14ac:dyDescent="0.35">
      <c r="A34" s="18">
        <v>33</v>
      </c>
      <c r="B34" s="1" t="s">
        <v>174</v>
      </c>
      <c r="C34" s="1" t="s">
        <v>175</v>
      </c>
      <c r="D34" s="1" t="s">
        <v>448</v>
      </c>
      <c r="E34" s="1" t="s">
        <v>449</v>
      </c>
      <c r="F34" s="2"/>
      <c r="G34" s="3">
        <v>100000</v>
      </c>
      <c r="H34" s="3" t="s">
        <v>39</v>
      </c>
      <c r="I34" s="2" t="s">
        <v>450</v>
      </c>
      <c r="J34" s="1" t="s">
        <v>120</v>
      </c>
      <c r="K34" s="16"/>
      <c r="L34" s="500" t="s">
        <v>451</v>
      </c>
      <c r="M34" s="501"/>
      <c r="N34" s="501"/>
      <c r="O34" s="501"/>
      <c r="P34" s="501"/>
      <c r="Q34" s="501"/>
      <c r="R34" s="501"/>
      <c r="S34" s="501"/>
      <c r="T34" s="501"/>
      <c r="U34" s="501"/>
      <c r="V34" s="501"/>
      <c r="W34" s="501"/>
      <c r="X34" s="501"/>
      <c r="Y34" s="501"/>
      <c r="Z34" s="501"/>
      <c r="AA34" s="501"/>
      <c r="AB34" s="501"/>
      <c r="AC34" s="501"/>
      <c r="AD34" s="501"/>
      <c r="AE34" s="501"/>
    </row>
    <row r="35" spans="1:31" s="5" customFormat="1" ht="72.5" x14ac:dyDescent="0.35">
      <c r="A35" s="18">
        <v>37</v>
      </c>
      <c r="B35" s="1" t="s">
        <v>174</v>
      </c>
      <c r="C35" s="1" t="s">
        <v>175</v>
      </c>
      <c r="D35" s="1" t="s">
        <v>176</v>
      </c>
      <c r="E35" s="1" t="s">
        <v>177</v>
      </c>
      <c r="F35" s="2"/>
      <c r="G35" s="3">
        <v>1500000</v>
      </c>
      <c r="H35" s="3" t="s">
        <v>39</v>
      </c>
      <c r="I35" s="19" t="s">
        <v>178</v>
      </c>
      <c r="J35" s="1" t="s">
        <v>179</v>
      </c>
      <c r="K35" s="15" t="s">
        <v>180</v>
      </c>
      <c r="L35" s="5">
        <v>2023</v>
      </c>
      <c r="M35" s="5">
        <v>25</v>
      </c>
      <c r="N35" s="5" t="s">
        <v>181</v>
      </c>
      <c r="U35" s="5">
        <v>-17</v>
      </c>
      <c r="X35" s="5" t="s">
        <v>182</v>
      </c>
      <c r="Y35" s="4">
        <v>8699.1053546606508</v>
      </c>
      <c r="Z35" s="5">
        <v>104</v>
      </c>
      <c r="AA35" s="4">
        <v>8000</v>
      </c>
      <c r="AB35" s="4">
        <v>-10000</v>
      </c>
      <c r="AC35" s="4">
        <v>-19000</v>
      </c>
      <c r="AD35" s="5" t="s">
        <v>183</v>
      </c>
      <c r="AE35" s="5" t="s">
        <v>52</v>
      </c>
    </row>
    <row r="36" spans="1:31" s="5" customFormat="1" ht="116" x14ac:dyDescent="0.35">
      <c r="A36" s="18">
        <v>38</v>
      </c>
      <c r="B36" s="1" t="s">
        <v>174</v>
      </c>
      <c r="C36" s="1" t="s">
        <v>175</v>
      </c>
      <c r="D36" s="1" t="s">
        <v>184</v>
      </c>
      <c r="E36" s="1" t="s">
        <v>185</v>
      </c>
      <c r="F36" s="2"/>
      <c r="G36" s="3">
        <v>4000000</v>
      </c>
      <c r="H36" s="3" t="s">
        <v>39</v>
      </c>
      <c r="I36" s="2" t="s">
        <v>72</v>
      </c>
      <c r="J36" s="1" t="s">
        <v>186</v>
      </c>
      <c r="K36" s="15" t="s">
        <v>187</v>
      </c>
      <c r="L36" s="5">
        <v>2023</v>
      </c>
      <c r="M36" s="5">
        <v>20</v>
      </c>
      <c r="N36" s="5" t="s">
        <v>188</v>
      </c>
      <c r="O36" s="5">
        <v>-0.12</v>
      </c>
      <c r="P36" s="5">
        <v>-6.9999999999999999E-4</v>
      </c>
      <c r="S36" s="5">
        <v>-5.4000000000000003E-3</v>
      </c>
      <c r="U36" s="5">
        <v>-143.5</v>
      </c>
      <c r="V36" s="5">
        <v>-0.04</v>
      </c>
      <c r="X36" s="5" t="s">
        <v>137</v>
      </c>
      <c r="Y36" s="4">
        <v>28997.017848873311</v>
      </c>
      <c r="Z36" s="5">
        <v>104</v>
      </c>
      <c r="AA36" s="5">
        <v>121000</v>
      </c>
      <c r="AB36" s="5">
        <v>775</v>
      </c>
      <c r="AC36" s="4">
        <v>7270</v>
      </c>
      <c r="AD36" s="5" t="s">
        <v>189</v>
      </c>
      <c r="AE36" s="5" t="s">
        <v>52</v>
      </c>
    </row>
    <row r="37" spans="1:31" s="5" customFormat="1" x14ac:dyDescent="0.35">
      <c r="F37" s="11"/>
    </row>
    <row r="38" spans="1:31" s="5" customFormat="1" x14ac:dyDescent="0.35">
      <c r="F38" s="11"/>
    </row>
    <row r="39" spans="1:31" s="5" customFormat="1" x14ac:dyDescent="0.35">
      <c r="F39" s="11"/>
    </row>
    <row r="40" spans="1:31" s="5" customFormat="1" x14ac:dyDescent="0.35">
      <c r="F40" s="11"/>
    </row>
    <row r="41" spans="1:31" s="5" customFormat="1" x14ac:dyDescent="0.35">
      <c r="F41" s="11"/>
    </row>
    <row r="42" spans="1:31" s="5" customFormat="1" x14ac:dyDescent="0.35">
      <c r="F42" s="11"/>
    </row>
    <row r="43" spans="1:31" s="5" customFormat="1" x14ac:dyDescent="0.35">
      <c r="F43" s="11"/>
    </row>
    <row r="44" spans="1:31" s="5" customFormat="1" x14ac:dyDescent="0.35">
      <c r="F44" s="11"/>
    </row>
    <row r="45" spans="1:31" s="5" customFormat="1" x14ac:dyDescent="0.35">
      <c r="F45" s="11"/>
    </row>
    <row r="46" spans="1:31" s="5" customFormat="1" x14ac:dyDescent="0.35">
      <c r="F46" s="11"/>
    </row>
    <row r="47" spans="1:31" s="5" customFormat="1" x14ac:dyDescent="0.35">
      <c r="F47" s="11"/>
    </row>
    <row r="48" spans="1:31" s="5" customFormat="1" x14ac:dyDescent="0.35">
      <c r="F48" s="11"/>
    </row>
    <row r="49" spans="6:6" s="5" customFormat="1" x14ac:dyDescent="0.35">
      <c r="F49" s="11"/>
    </row>
    <row r="50" spans="6:6" s="5" customFormat="1" x14ac:dyDescent="0.35">
      <c r="F50" s="11"/>
    </row>
    <row r="51" spans="6:6" s="5" customFormat="1" x14ac:dyDescent="0.35">
      <c r="F51" s="11"/>
    </row>
    <row r="52" spans="6:6" s="5" customFormat="1" x14ac:dyDescent="0.35">
      <c r="F52" s="11"/>
    </row>
    <row r="53" spans="6:6" s="5" customFormat="1" x14ac:dyDescent="0.35">
      <c r="F53" s="11"/>
    </row>
    <row r="54" spans="6:6" s="5" customFormat="1" x14ac:dyDescent="0.35">
      <c r="F54" s="11"/>
    </row>
    <row r="55" spans="6:6" s="5" customFormat="1" x14ac:dyDescent="0.35">
      <c r="F55" s="11"/>
    </row>
    <row r="56" spans="6:6" s="5" customFormat="1" x14ac:dyDescent="0.35">
      <c r="F56" s="11"/>
    </row>
    <row r="57" spans="6:6" s="5" customFormat="1" x14ac:dyDescent="0.35">
      <c r="F57" s="11"/>
    </row>
    <row r="58" spans="6:6" s="5" customFormat="1" x14ac:dyDescent="0.35">
      <c r="F58" s="11"/>
    </row>
    <row r="59" spans="6:6" s="5" customFormat="1" x14ac:dyDescent="0.35">
      <c r="F59" s="11"/>
    </row>
    <row r="60" spans="6:6" s="5" customFormat="1" x14ac:dyDescent="0.35">
      <c r="F60" s="11"/>
    </row>
    <row r="61" spans="6:6" s="5" customFormat="1" x14ac:dyDescent="0.35">
      <c r="F61" s="11"/>
    </row>
    <row r="62" spans="6:6" s="5" customFormat="1" x14ac:dyDescent="0.35">
      <c r="F62" s="11"/>
    </row>
    <row r="63" spans="6:6" s="5" customFormat="1" x14ac:dyDescent="0.35">
      <c r="F63" s="11"/>
    </row>
    <row r="64" spans="6:6" s="5" customFormat="1" x14ac:dyDescent="0.35">
      <c r="F64" s="11"/>
    </row>
    <row r="65" spans="6:6" s="5" customFormat="1" x14ac:dyDescent="0.35">
      <c r="F65" s="11"/>
    </row>
    <row r="66" spans="6:6" s="5" customFormat="1" x14ac:dyDescent="0.35">
      <c r="F66" s="11"/>
    </row>
    <row r="67" spans="6:6" s="5" customFormat="1" x14ac:dyDescent="0.35">
      <c r="F67" s="11"/>
    </row>
    <row r="68" spans="6:6" s="5" customFormat="1" x14ac:dyDescent="0.35">
      <c r="F68" s="11"/>
    </row>
    <row r="69" spans="6:6" s="5" customFormat="1" x14ac:dyDescent="0.35">
      <c r="F69" s="11"/>
    </row>
    <row r="70" spans="6:6" s="5" customFormat="1" x14ac:dyDescent="0.35">
      <c r="F70" s="11"/>
    </row>
    <row r="71" spans="6:6" s="5" customFormat="1" x14ac:dyDescent="0.35">
      <c r="F71" s="11"/>
    </row>
    <row r="72" spans="6:6" s="5" customFormat="1" x14ac:dyDescent="0.35">
      <c r="F72" s="11"/>
    </row>
    <row r="73" spans="6:6" s="5" customFormat="1" x14ac:dyDescent="0.35">
      <c r="F73" s="11"/>
    </row>
    <row r="74" spans="6:6" s="5" customFormat="1" x14ac:dyDescent="0.35">
      <c r="F74" s="11"/>
    </row>
    <row r="75" spans="6:6" s="5" customFormat="1" x14ac:dyDescent="0.35">
      <c r="F75" s="11"/>
    </row>
    <row r="76" spans="6:6" s="5" customFormat="1" x14ac:dyDescent="0.35">
      <c r="F76" s="11"/>
    </row>
    <row r="77" spans="6:6" s="5" customFormat="1" x14ac:dyDescent="0.35">
      <c r="F77" s="11"/>
    </row>
    <row r="78" spans="6:6" s="5" customFormat="1" x14ac:dyDescent="0.35">
      <c r="F78" s="11"/>
    </row>
    <row r="79" spans="6:6" s="5" customFormat="1" x14ac:dyDescent="0.35">
      <c r="F79" s="11"/>
    </row>
    <row r="80" spans="6:6" s="5" customFormat="1" x14ac:dyDescent="0.35">
      <c r="F80" s="11"/>
    </row>
    <row r="81" spans="6:6" s="5" customFormat="1" x14ac:dyDescent="0.35">
      <c r="F81" s="11"/>
    </row>
    <row r="82" spans="6:6" s="5" customFormat="1" x14ac:dyDescent="0.35">
      <c r="F82" s="11"/>
    </row>
    <row r="83" spans="6:6" s="5" customFormat="1" x14ac:dyDescent="0.35">
      <c r="F83" s="11"/>
    </row>
    <row r="84" spans="6:6" s="5" customFormat="1" x14ac:dyDescent="0.35">
      <c r="F84" s="11"/>
    </row>
    <row r="85" spans="6:6" s="5" customFormat="1" x14ac:dyDescent="0.35">
      <c r="F85" s="11"/>
    </row>
    <row r="86" spans="6:6" s="5" customFormat="1" x14ac:dyDescent="0.35">
      <c r="F86" s="11"/>
    </row>
    <row r="87" spans="6:6" s="5" customFormat="1" x14ac:dyDescent="0.35">
      <c r="F87" s="11"/>
    </row>
    <row r="88" spans="6:6" s="5" customFormat="1" x14ac:dyDescent="0.35">
      <c r="F88" s="11"/>
    </row>
    <row r="89" spans="6:6" s="5" customFormat="1" x14ac:dyDescent="0.35">
      <c r="F89" s="11"/>
    </row>
    <row r="90" spans="6:6" s="5" customFormat="1" x14ac:dyDescent="0.35">
      <c r="F90" s="11"/>
    </row>
    <row r="91" spans="6:6" s="5" customFormat="1" x14ac:dyDescent="0.35">
      <c r="F91" s="11"/>
    </row>
    <row r="92" spans="6:6" s="5" customFormat="1" x14ac:dyDescent="0.35">
      <c r="F92" s="11"/>
    </row>
    <row r="93" spans="6:6" s="5" customFormat="1" x14ac:dyDescent="0.35">
      <c r="F93" s="11"/>
    </row>
    <row r="94" spans="6:6" s="5" customFormat="1" x14ac:dyDescent="0.35">
      <c r="F94" s="11"/>
    </row>
    <row r="95" spans="6:6" s="5" customFormat="1" x14ac:dyDescent="0.35">
      <c r="F95" s="11"/>
    </row>
    <row r="96" spans="6:6" s="5" customFormat="1" x14ac:dyDescent="0.35">
      <c r="F96" s="11"/>
    </row>
    <row r="97" spans="6:6" s="5" customFormat="1" x14ac:dyDescent="0.35">
      <c r="F97" s="11"/>
    </row>
    <row r="98" spans="6:6" s="5" customFormat="1" x14ac:dyDescent="0.35">
      <c r="F98" s="11"/>
    </row>
    <row r="99" spans="6:6" s="5" customFormat="1" x14ac:dyDescent="0.35">
      <c r="F99" s="11"/>
    </row>
    <row r="100" spans="6:6" s="5" customFormat="1" x14ac:dyDescent="0.35">
      <c r="F100" s="11"/>
    </row>
    <row r="101" spans="6:6" s="5" customFormat="1" x14ac:dyDescent="0.35">
      <c r="F101" s="11"/>
    </row>
    <row r="102" spans="6:6" s="5" customFormat="1" x14ac:dyDescent="0.35">
      <c r="F102" s="11"/>
    </row>
    <row r="103" spans="6:6" s="5" customFormat="1" x14ac:dyDescent="0.35">
      <c r="F103" s="11"/>
    </row>
    <row r="104" spans="6:6" s="5" customFormat="1" x14ac:dyDescent="0.35">
      <c r="F104" s="11"/>
    </row>
    <row r="105" spans="6:6" s="5" customFormat="1" x14ac:dyDescent="0.35">
      <c r="F105" s="11"/>
    </row>
    <row r="106" spans="6:6" s="5" customFormat="1" x14ac:dyDescent="0.35">
      <c r="F106" s="11"/>
    </row>
    <row r="107" spans="6:6" s="5" customFormat="1" x14ac:dyDescent="0.35">
      <c r="F107" s="11"/>
    </row>
    <row r="108" spans="6:6" s="5" customFormat="1" x14ac:dyDescent="0.35">
      <c r="F108" s="11"/>
    </row>
    <row r="109" spans="6:6" s="5" customFormat="1" x14ac:dyDescent="0.35">
      <c r="F109" s="11"/>
    </row>
    <row r="110" spans="6:6" s="5" customFormat="1" x14ac:dyDescent="0.35">
      <c r="F110" s="11"/>
    </row>
    <row r="111" spans="6:6" s="5" customFormat="1" x14ac:dyDescent="0.35">
      <c r="F111" s="11"/>
    </row>
    <row r="112" spans="6:6" s="5" customFormat="1" x14ac:dyDescent="0.35">
      <c r="F112" s="11"/>
    </row>
    <row r="113" spans="6:6" s="5" customFormat="1" x14ac:dyDescent="0.35">
      <c r="F113" s="11"/>
    </row>
    <row r="114" spans="6:6" s="5" customFormat="1" x14ac:dyDescent="0.35">
      <c r="F114" s="11"/>
    </row>
    <row r="115" spans="6:6" s="5" customFormat="1" x14ac:dyDescent="0.35">
      <c r="F115" s="11"/>
    </row>
    <row r="116" spans="6:6" s="5" customFormat="1" x14ac:dyDescent="0.35">
      <c r="F116" s="11"/>
    </row>
    <row r="117" spans="6:6" s="5" customFormat="1" x14ac:dyDescent="0.35">
      <c r="F117" s="11"/>
    </row>
    <row r="118" spans="6:6" s="5" customFormat="1" x14ac:dyDescent="0.35">
      <c r="F118" s="11"/>
    </row>
    <row r="119" spans="6:6" s="5" customFormat="1" x14ac:dyDescent="0.35">
      <c r="F119" s="11"/>
    </row>
    <row r="120" spans="6:6" s="5" customFormat="1" x14ac:dyDescent="0.35">
      <c r="F120" s="11"/>
    </row>
    <row r="121" spans="6:6" s="5" customFormat="1" x14ac:dyDescent="0.35">
      <c r="F121" s="11"/>
    </row>
    <row r="122" spans="6:6" s="5" customFormat="1" x14ac:dyDescent="0.35">
      <c r="F122" s="11"/>
    </row>
    <row r="123" spans="6:6" s="5" customFormat="1" x14ac:dyDescent="0.35">
      <c r="F123" s="11"/>
    </row>
    <row r="124" spans="6:6" s="5" customFormat="1" x14ac:dyDescent="0.35">
      <c r="F124" s="11"/>
    </row>
    <row r="125" spans="6:6" s="5" customFormat="1" x14ac:dyDescent="0.35">
      <c r="F125" s="11"/>
    </row>
    <row r="126" spans="6:6" s="5" customFormat="1" x14ac:dyDescent="0.35">
      <c r="F126" s="11"/>
    </row>
    <row r="127" spans="6:6" s="5" customFormat="1" x14ac:dyDescent="0.35">
      <c r="F127" s="11"/>
    </row>
    <row r="128" spans="6:6" s="5" customFormat="1" x14ac:dyDescent="0.35">
      <c r="F128" s="11"/>
    </row>
    <row r="129" spans="6:6" s="5" customFormat="1" x14ac:dyDescent="0.35">
      <c r="F129" s="11"/>
    </row>
    <row r="130" spans="6:6" s="5" customFormat="1" x14ac:dyDescent="0.35">
      <c r="F130" s="11"/>
    </row>
    <row r="131" spans="6:6" s="5" customFormat="1" x14ac:dyDescent="0.35">
      <c r="F131" s="11"/>
    </row>
    <row r="132" spans="6:6" s="5" customFormat="1" x14ac:dyDescent="0.35">
      <c r="F132" s="11"/>
    </row>
    <row r="133" spans="6:6" s="5" customFormat="1" x14ac:dyDescent="0.35">
      <c r="F133" s="11"/>
    </row>
    <row r="134" spans="6:6" s="5" customFormat="1" x14ac:dyDescent="0.35">
      <c r="F134" s="11"/>
    </row>
    <row r="135" spans="6:6" s="5" customFormat="1" x14ac:dyDescent="0.35">
      <c r="F135" s="11"/>
    </row>
    <row r="136" spans="6:6" s="5" customFormat="1" x14ac:dyDescent="0.35">
      <c r="F136" s="11"/>
    </row>
    <row r="137" spans="6:6" s="5" customFormat="1" x14ac:dyDescent="0.35">
      <c r="F137" s="11"/>
    </row>
    <row r="138" spans="6:6" s="5" customFormat="1" x14ac:dyDescent="0.35">
      <c r="F138" s="11"/>
    </row>
    <row r="139" spans="6:6" s="5" customFormat="1" x14ac:dyDescent="0.35">
      <c r="F139" s="11"/>
    </row>
    <row r="140" spans="6:6" s="5" customFormat="1" x14ac:dyDescent="0.35">
      <c r="F140" s="11"/>
    </row>
    <row r="141" spans="6:6" s="5" customFormat="1" x14ac:dyDescent="0.35">
      <c r="F141" s="11"/>
    </row>
    <row r="142" spans="6:6" s="5" customFormat="1" x14ac:dyDescent="0.35">
      <c r="F142" s="11"/>
    </row>
    <row r="143" spans="6:6" s="5" customFormat="1" x14ac:dyDescent="0.35">
      <c r="F143" s="11"/>
    </row>
    <row r="144" spans="6:6" s="5" customFormat="1" x14ac:dyDescent="0.35">
      <c r="F144" s="11"/>
    </row>
    <row r="145" spans="6:11" s="5" customFormat="1" x14ac:dyDescent="0.35">
      <c r="F145" s="11"/>
    </row>
    <row r="146" spans="6:11" s="5" customFormat="1" x14ac:dyDescent="0.35">
      <c r="F146" s="11"/>
    </row>
    <row r="147" spans="6:11" s="5" customFormat="1" x14ac:dyDescent="0.35">
      <c r="F147" s="11"/>
    </row>
    <row r="148" spans="6:11" x14ac:dyDescent="0.35">
      <c r="J148" s="6"/>
      <c r="K148" s="6"/>
    </row>
    <row r="149" spans="6:11" x14ac:dyDescent="0.35">
      <c r="J149" s="6"/>
      <c r="K149" s="6"/>
    </row>
    <row r="150" spans="6:11" x14ac:dyDescent="0.35">
      <c r="J150" s="6"/>
      <c r="K150" s="6"/>
    </row>
    <row r="151" spans="6:11" x14ac:dyDescent="0.35">
      <c r="J151" s="6"/>
      <c r="K151" s="6"/>
    </row>
    <row r="152" spans="6:11" x14ac:dyDescent="0.35">
      <c r="J152" s="6"/>
      <c r="K152" s="6"/>
    </row>
    <row r="153" spans="6:11" x14ac:dyDescent="0.35">
      <c r="J153" s="6"/>
      <c r="K153" s="6"/>
    </row>
  </sheetData>
  <mergeCells count="12">
    <mergeCell ref="L34:AE34"/>
    <mergeCell ref="AC1:AC2"/>
    <mergeCell ref="AD1:AD2"/>
    <mergeCell ref="AE1:AE2"/>
    <mergeCell ref="A1:J1"/>
    <mergeCell ref="L1:N1"/>
    <mergeCell ref="O1:V1"/>
    <mergeCell ref="W1:W2"/>
    <mergeCell ref="X1:X2"/>
    <mergeCell ref="Y1:AB1"/>
    <mergeCell ref="Z3:Z16"/>
    <mergeCell ref="Z23:Z28"/>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topLeftCell="A37" zoomScale="80" zoomScaleNormal="80" workbookViewId="0">
      <selection activeCell="N13" sqref="N13"/>
    </sheetView>
  </sheetViews>
  <sheetFormatPr defaultColWidth="8.81640625" defaultRowHeight="16.5" x14ac:dyDescent="0.45"/>
  <cols>
    <col min="1" max="1" width="23.81640625" style="70" customWidth="1"/>
    <col min="2" max="2" width="60.81640625" style="70" customWidth="1"/>
    <col min="3" max="3" width="70.453125" style="70" bestFit="1" customWidth="1"/>
    <col min="4" max="16384" width="8.81640625" style="70"/>
  </cols>
  <sheetData>
    <row r="1" spans="1:3" ht="33" thickBot="1" x14ac:dyDescent="0.9">
      <c r="A1" s="463" t="s">
        <v>190</v>
      </c>
      <c r="B1" s="463"/>
      <c r="C1" s="463"/>
    </row>
    <row r="2" spans="1:3" ht="27" customHeight="1" x14ac:dyDescent="0.45">
      <c r="A2" s="464" t="s">
        <v>191</v>
      </c>
      <c r="B2" s="378" t="s">
        <v>23</v>
      </c>
      <c r="C2" s="379" t="s">
        <v>192</v>
      </c>
    </row>
    <row r="3" spans="1:3" ht="27" customHeight="1" x14ac:dyDescent="0.45">
      <c r="A3" s="465"/>
      <c r="B3" s="380" t="s">
        <v>24</v>
      </c>
      <c r="C3" s="381" t="s">
        <v>192</v>
      </c>
    </row>
    <row r="4" spans="1:3" ht="27" customHeight="1" x14ac:dyDescent="0.45">
      <c r="A4" s="465"/>
      <c r="B4" s="380" t="s">
        <v>25</v>
      </c>
      <c r="C4" s="381" t="s">
        <v>192</v>
      </c>
    </row>
    <row r="5" spans="1:3" ht="27" customHeight="1" x14ac:dyDescent="0.45">
      <c r="A5" s="465"/>
      <c r="B5" s="380" t="s">
        <v>26</v>
      </c>
      <c r="C5" s="381" t="s">
        <v>192</v>
      </c>
    </row>
    <row r="6" spans="1:3" ht="27" customHeight="1" x14ac:dyDescent="0.45">
      <c r="A6" s="465"/>
      <c r="B6" s="380" t="s">
        <v>27</v>
      </c>
      <c r="C6" s="381" t="s">
        <v>192</v>
      </c>
    </row>
    <row r="7" spans="1:3" ht="27" customHeight="1" x14ac:dyDescent="0.45">
      <c r="A7" s="465"/>
      <c r="B7" s="380" t="s">
        <v>28</v>
      </c>
      <c r="C7" s="381" t="s">
        <v>192</v>
      </c>
    </row>
    <row r="8" spans="1:3" ht="27" customHeight="1" x14ac:dyDescent="0.45">
      <c r="A8" s="465"/>
      <c r="B8" s="380" t="s">
        <v>29</v>
      </c>
      <c r="C8" s="381" t="s">
        <v>192</v>
      </c>
    </row>
    <row r="9" spans="1:3" ht="27" customHeight="1" x14ac:dyDescent="0.45">
      <c r="A9" s="465"/>
      <c r="B9" s="380" t="s">
        <v>30</v>
      </c>
      <c r="C9" s="381" t="s">
        <v>192</v>
      </c>
    </row>
    <row r="10" spans="1:3" ht="27" customHeight="1" x14ac:dyDescent="0.45">
      <c r="A10" s="465"/>
      <c r="B10" s="382" t="s">
        <v>3</v>
      </c>
      <c r="C10" s="381" t="s">
        <v>193</v>
      </c>
    </row>
    <row r="11" spans="1:3" ht="27" customHeight="1" thickBot="1" x14ac:dyDescent="0.5">
      <c r="A11" s="465"/>
      <c r="B11" s="383" t="s">
        <v>4</v>
      </c>
      <c r="C11" s="384"/>
    </row>
    <row r="12" spans="1:3" ht="27" customHeight="1" thickBot="1" x14ac:dyDescent="0.5">
      <c r="A12" s="466"/>
      <c r="B12" s="383" t="s">
        <v>544</v>
      </c>
      <c r="C12" s="384"/>
    </row>
    <row r="13" spans="1:3" ht="27" customHeight="1" x14ac:dyDescent="0.45">
      <c r="A13" s="467" t="s">
        <v>194</v>
      </c>
      <c r="B13" s="385" t="s">
        <v>195</v>
      </c>
      <c r="C13" s="386" t="s">
        <v>196</v>
      </c>
    </row>
    <row r="14" spans="1:3" ht="27" customHeight="1" thickBot="1" x14ac:dyDescent="0.5">
      <c r="A14" s="468"/>
      <c r="B14" s="387" t="s">
        <v>32</v>
      </c>
      <c r="C14" s="388" t="s">
        <v>197</v>
      </c>
    </row>
    <row r="15" spans="1:3" ht="27" customHeight="1" x14ac:dyDescent="0.45">
      <c r="A15" s="469" t="s">
        <v>198</v>
      </c>
      <c r="B15" s="389" t="s">
        <v>199</v>
      </c>
      <c r="C15" s="390" t="s">
        <v>200</v>
      </c>
    </row>
    <row r="16" spans="1:3" ht="27" customHeight="1" x14ac:dyDescent="0.45">
      <c r="A16" s="470"/>
      <c r="B16" s="391" t="s">
        <v>34</v>
      </c>
      <c r="C16" s="392" t="s">
        <v>197</v>
      </c>
    </row>
    <row r="17" spans="1:3" ht="29" x14ac:dyDescent="0.45">
      <c r="A17" s="470"/>
      <c r="B17" s="393" t="s">
        <v>6</v>
      </c>
      <c r="C17" s="394" t="s">
        <v>545</v>
      </c>
    </row>
    <row r="18" spans="1:3" ht="61.5" customHeight="1" x14ac:dyDescent="0.45">
      <c r="A18" s="470"/>
      <c r="B18" s="393" t="s">
        <v>201</v>
      </c>
      <c r="C18" s="395" t="s">
        <v>546</v>
      </c>
    </row>
    <row r="19" spans="1:3" ht="17" thickBot="1" x14ac:dyDescent="0.5">
      <c r="A19" s="471"/>
      <c r="B19" s="396" t="s">
        <v>8</v>
      </c>
      <c r="C19" s="397"/>
    </row>
    <row r="22" spans="1:3" x14ac:dyDescent="0.45">
      <c r="A22" s="99"/>
      <c r="B22" s="226"/>
      <c r="C22" s="227" t="s">
        <v>202</v>
      </c>
    </row>
    <row r="23" spans="1:3" ht="33" x14ac:dyDescent="0.45">
      <c r="A23" s="228" t="s">
        <v>203</v>
      </c>
      <c r="B23" s="229" t="s">
        <v>204</v>
      </c>
      <c r="C23" s="230" t="s">
        <v>205</v>
      </c>
    </row>
    <row r="24" spans="1:3" ht="99" x14ac:dyDescent="0.45">
      <c r="A24" s="231" t="s">
        <v>206</v>
      </c>
      <c r="B24" s="232" t="s">
        <v>207</v>
      </c>
      <c r="C24" s="233" t="s">
        <v>208</v>
      </c>
    </row>
    <row r="25" spans="1:3" ht="66" x14ac:dyDescent="0.45">
      <c r="A25" s="231" t="s">
        <v>209</v>
      </c>
      <c r="B25" s="232" t="s">
        <v>210</v>
      </c>
      <c r="C25" s="233" t="s">
        <v>211</v>
      </c>
    </row>
    <row r="26" spans="1:3" ht="99" x14ac:dyDescent="0.45">
      <c r="A26" s="231" t="s">
        <v>212</v>
      </c>
      <c r="B26" s="232" t="s">
        <v>213</v>
      </c>
      <c r="C26" s="234" t="s">
        <v>214</v>
      </c>
    </row>
    <row r="27" spans="1:3" ht="49.5" x14ac:dyDescent="0.45">
      <c r="A27" s="231" t="s">
        <v>215</v>
      </c>
      <c r="B27" s="232" t="s">
        <v>216</v>
      </c>
      <c r="C27" s="235"/>
    </row>
    <row r="28" spans="1:3" ht="49.5" x14ac:dyDescent="0.45">
      <c r="A28" s="231" t="s">
        <v>217</v>
      </c>
      <c r="B28" s="232" t="s">
        <v>218</v>
      </c>
      <c r="C28" s="234"/>
    </row>
    <row r="29" spans="1:3" ht="132" x14ac:dyDescent="0.45">
      <c r="A29" s="231" t="s">
        <v>219</v>
      </c>
      <c r="B29" s="232" t="s">
        <v>220</v>
      </c>
      <c r="C29" s="234" t="s">
        <v>214</v>
      </c>
    </row>
    <row r="32" spans="1:3" ht="49.5" customHeight="1" x14ac:dyDescent="0.45">
      <c r="A32" s="236" t="s">
        <v>203</v>
      </c>
      <c r="B32" s="237"/>
    </row>
    <row r="33" spans="1:2" ht="49.5" customHeight="1" x14ac:dyDescent="0.45">
      <c r="A33" s="238" t="s">
        <v>221</v>
      </c>
      <c r="B33" s="239"/>
    </row>
    <row r="34" spans="1:2" ht="49.5" customHeight="1" x14ac:dyDescent="0.45">
      <c r="A34" s="240" t="s">
        <v>222</v>
      </c>
      <c r="B34" s="241"/>
    </row>
    <row r="35" spans="1:2" ht="49.5" customHeight="1" x14ac:dyDescent="0.45">
      <c r="A35" s="242" t="s">
        <v>223</v>
      </c>
      <c r="B35" s="243"/>
    </row>
  </sheetData>
  <mergeCells count="4">
    <mergeCell ref="A1:C1"/>
    <mergeCell ref="A2:A12"/>
    <mergeCell ref="A13:A14"/>
    <mergeCell ref="A15:A19"/>
  </mergeCells>
  <pageMargins left="0.7" right="0.7" top="0.75" bottom="0.75" header="0.3" footer="0.3"/>
  <pageSetup paperSize="9" scale="34"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42"/>
  <sheetViews>
    <sheetView zoomScale="60" zoomScaleNormal="60" workbookViewId="0">
      <pane xSplit="4" ySplit="2" topLeftCell="E39" activePane="bottomRight" state="frozen"/>
      <selection pane="topRight" activeCell="E1" sqref="E1"/>
      <selection pane="bottomLeft" activeCell="A3" sqref="A3"/>
      <selection pane="bottomRight" activeCell="AL39" sqref="AL39:AL42"/>
    </sheetView>
  </sheetViews>
  <sheetFormatPr defaultColWidth="8.81640625" defaultRowHeight="16.5" x14ac:dyDescent="0.45"/>
  <cols>
    <col min="1" max="1" width="6.81640625" style="70" customWidth="1"/>
    <col min="2" max="2" width="28.1796875" style="70" customWidth="1"/>
    <col min="3" max="3" width="24.1796875" style="70" customWidth="1"/>
    <col min="4" max="4" width="45.81640625" style="70" bestFit="1" customWidth="1"/>
    <col min="5" max="5" width="36.81640625" style="70" customWidth="1"/>
    <col min="6" max="6" width="26.1796875" style="70" customWidth="1"/>
    <col min="7" max="10" width="18.81640625" style="70" customWidth="1"/>
    <col min="11" max="11" width="41.1796875" style="70" customWidth="1"/>
    <col min="12" max="13" width="18.81640625" style="70" customWidth="1"/>
    <col min="14" max="14" width="26.81640625" style="70" customWidth="1"/>
    <col min="15" max="27" width="18.81640625" style="70" customWidth="1"/>
    <col min="28" max="28" width="20.1796875" style="70" customWidth="1"/>
    <col min="29" max="34" width="18.81640625" style="70" customWidth="1"/>
    <col min="35" max="35" width="28.453125" style="70" customWidth="1"/>
    <col min="36" max="38" width="18.81640625" style="70" customWidth="1"/>
    <col min="39" max="44" width="22.1796875" style="70" customWidth="1"/>
    <col min="45" max="45" width="15.453125" style="70" bestFit="1" customWidth="1"/>
    <col min="46" max="46" width="15.453125" style="70" customWidth="1"/>
    <col min="47" max="47" width="9.453125" style="70" bestFit="1" customWidth="1"/>
    <col min="48" max="53" width="8.81640625" style="70"/>
    <col min="54" max="57" width="8.81640625" style="70" bestFit="1" customWidth="1"/>
    <col min="58" max="58" width="11.1796875" style="70" bestFit="1" customWidth="1"/>
    <col min="59" max="60" width="8.81640625" style="70" bestFit="1" customWidth="1"/>
    <col min="61" max="16384" width="8.81640625" style="70"/>
  </cols>
  <sheetData>
    <row r="1" spans="1:60" s="45" customFormat="1" ht="35.5" customHeight="1" thickBot="1" x14ac:dyDescent="0.5">
      <c r="A1" s="478"/>
      <c r="B1" s="479"/>
      <c r="C1" s="479"/>
      <c r="D1" s="479"/>
      <c r="E1" s="479"/>
      <c r="F1" s="479"/>
      <c r="G1" s="479"/>
      <c r="H1" s="479"/>
      <c r="I1" s="479"/>
      <c r="J1" s="479"/>
      <c r="K1" s="479"/>
      <c r="L1" s="480" t="s">
        <v>1</v>
      </c>
      <c r="M1" s="481"/>
      <c r="N1" s="482"/>
      <c r="O1" s="262" t="s">
        <v>191</v>
      </c>
      <c r="P1" s="263"/>
      <c r="Q1" s="263"/>
      <c r="R1" s="263"/>
      <c r="S1" s="263"/>
      <c r="T1" s="263"/>
      <c r="U1" s="263"/>
      <c r="V1" s="263"/>
      <c r="W1" s="263"/>
      <c r="X1" s="264"/>
      <c r="Y1" s="483" t="s">
        <v>224</v>
      </c>
      <c r="Z1" s="484"/>
      <c r="AA1" s="485" t="s">
        <v>198</v>
      </c>
      <c r="AB1" s="486"/>
      <c r="AC1" s="486"/>
      <c r="AD1" s="486"/>
      <c r="AE1" s="487"/>
      <c r="AF1" s="70"/>
      <c r="AG1" s="472" t="s">
        <v>225</v>
      </c>
      <c r="AH1" s="473"/>
      <c r="AI1" s="473"/>
      <c r="AJ1" s="473"/>
      <c r="AK1" s="473"/>
      <c r="AL1" s="474"/>
      <c r="AM1" s="475" t="s">
        <v>226</v>
      </c>
      <c r="AN1" s="476"/>
      <c r="AO1" s="476"/>
      <c r="AP1" s="476"/>
      <c r="AQ1" s="476"/>
      <c r="AR1" s="477"/>
      <c r="AS1" s="155"/>
      <c r="AT1" s="156"/>
    </row>
    <row r="2" spans="1:60" s="45" customFormat="1" ht="45" customHeight="1" x14ac:dyDescent="0.45">
      <c r="A2" s="150" t="s">
        <v>9</v>
      </c>
      <c r="B2" s="151" t="s">
        <v>10</v>
      </c>
      <c r="C2" s="151" t="s">
        <v>11</v>
      </c>
      <c r="D2" s="151" t="s">
        <v>12</v>
      </c>
      <c r="E2" s="151" t="s">
        <v>13</v>
      </c>
      <c r="F2" s="151" t="s">
        <v>227</v>
      </c>
      <c r="G2" s="151" t="s">
        <v>228</v>
      </c>
      <c r="H2" s="151" t="s">
        <v>15</v>
      </c>
      <c r="I2" s="151" t="s">
        <v>16</v>
      </c>
      <c r="J2" s="151" t="s">
        <v>17</v>
      </c>
      <c r="K2" s="152" t="s">
        <v>18</v>
      </c>
      <c r="L2" s="157" t="s">
        <v>20</v>
      </c>
      <c r="M2" s="158" t="s">
        <v>21</v>
      </c>
      <c r="N2" s="159" t="s">
        <v>22</v>
      </c>
      <c r="O2" s="160" t="s">
        <v>458</v>
      </c>
      <c r="P2" s="160" t="s">
        <v>459</v>
      </c>
      <c r="Q2" s="161" t="s">
        <v>24</v>
      </c>
      <c r="R2" s="161" t="s">
        <v>460</v>
      </c>
      <c r="S2" s="161" t="s">
        <v>27</v>
      </c>
      <c r="T2" s="161" t="s">
        <v>28</v>
      </c>
      <c r="U2" s="161" t="s">
        <v>29</v>
      </c>
      <c r="V2" s="162" t="s">
        <v>30</v>
      </c>
      <c r="W2" s="163" t="s">
        <v>3</v>
      </c>
      <c r="X2" s="164" t="s">
        <v>4</v>
      </c>
      <c r="Y2" s="165" t="s">
        <v>229</v>
      </c>
      <c r="Z2" s="166" t="s">
        <v>32</v>
      </c>
      <c r="AA2" s="167" t="s">
        <v>199</v>
      </c>
      <c r="AB2" s="168" t="s">
        <v>34</v>
      </c>
      <c r="AC2" s="169" t="s">
        <v>6</v>
      </c>
      <c r="AD2" s="169" t="s">
        <v>230</v>
      </c>
      <c r="AE2" s="169" t="s">
        <v>8</v>
      </c>
      <c r="AF2" s="170" t="s">
        <v>231</v>
      </c>
      <c r="AG2" s="171" t="s">
        <v>232</v>
      </c>
      <c r="AH2" s="172" t="s">
        <v>233</v>
      </c>
      <c r="AI2" s="172" t="s">
        <v>234</v>
      </c>
      <c r="AJ2" s="172" t="s">
        <v>235</v>
      </c>
      <c r="AK2" s="172" t="s">
        <v>229</v>
      </c>
      <c r="AL2" s="173" t="s">
        <v>236</v>
      </c>
      <c r="AM2" s="174" t="s">
        <v>232</v>
      </c>
      <c r="AN2" s="172" t="s">
        <v>233</v>
      </c>
      <c r="AO2" s="172" t="s">
        <v>234</v>
      </c>
      <c r="AP2" s="172" t="s">
        <v>235</v>
      </c>
      <c r="AQ2" s="172" t="s">
        <v>229</v>
      </c>
      <c r="AR2" s="173" t="s">
        <v>236</v>
      </c>
      <c r="AS2" s="175" t="s">
        <v>237</v>
      </c>
      <c r="AT2" s="176"/>
    </row>
    <row r="3" spans="1:60" s="69" customFormat="1" ht="62.25" customHeight="1" x14ac:dyDescent="0.35">
      <c r="A3" s="375">
        <v>1</v>
      </c>
      <c r="B3" s="153" t="s">
        <v>238</v>
      </c>
      <c r="C3" s="177" t="s">
        <v>36</v>
      </c>
      <c r="D3" s="153" t="s">
        <v>239</v>
      </c>
      <c r="E3" s="153" t="s">
        <v>462</v>
      </c>
      <c r="F3" s="153" t="s">
        <v>240</v>
      </c>
      <c r="G3" s="177"/>
      <c r="H3" s="178">
        <v>7000000</v>
      </c>
      <c r="I3" s="178" t="s">
        <v>464</v>
      </c>
      <c r="J3" s="177" t="s">
        <v>467</v>
      </c>
      <c r="K3" s="179" t="s">
        <v>296</v>
      </c>
      <c r="L3" s="202" t="s">
        <v>57</v>
      </c>
      <c r="M3" s="177">
        <v>30</v>
      </c>
      <c r="N3" s="179" t="s">
        <v>242</v>
      </c>
      <c r="O3" s="265">
        <v>0</v>
      </c>
      <c r="P3" s="180">
        <v>-0.7</v>
      </c>
      <c r="Q3" s="268">
        <v>-2.3E-2</v>
      </c>
      <c r="R3" s="181">
        <v>0</v>
      </c>
      <c r="S3" s="182">
        <v>-1.2E-2</v>
      </c>
      <c r="T3" s="182">
        <v>0</v>
      </c>
      <c r="U3" s="181">
        <v>-200</v>
      </c>
      <c r="V3" s="183" t="s">
        <v>43</v>
      </c>
      <c r="W3" s="184">
        <v>0</v>
      </c>
      <c r="X3" s="185" t="s">
        <v>43</v>
      </c>
      <c r="Y3" s="186">
        <v>-123000</v>
      </c>
      <c r="Z3" s="187">
        <v>45000</v>
      </c>
      <c r="AA3" s="186">
        <v>12000</v>
      </c>
      <c r="AB3" s="188">
        <v>9800</v>
      </c>
      <c r="AC3" s="188">
        <v>-20000</v>
      </c>
      <c r="AD3" s="186">
        <v>0</v>
      </c>
      <c r="AE3" s="189" t="s">
        <v>472</v>
      </c>
      <c r="AF3" s="190" t="s">
        <v>43</v>
      </c>
      <c r="AG3" s="191">
        <f>VLOOKUP(A3,Investície!$A$2:$CS$38,37+(VALUE(RIGHT(J3,4))-VALUE(LEFT(J3,4))),0)</f>
        <v>7000000</v>
      </c>
      <c r="AH3" s="62">
        <f>VLOOKUP(A3,emisie_CO2!$A$2:$CS$38,35+Data!M3-(VALUE(RIGHT(J3,4))-VALUE(LEFT(J3,4))),0)</f>
        <v>3222600</v>
      </c>
      <c r="AI3" s="62">
        <f>VLOOKUP(A3,emisie_ostatné!$A$2:$CX$38,40+Data!M3-(VALUE(RIGHT(J3,4))-VALUE(LEFT(J3,4))),0)</f>
        <v>692218.49643135734</v>
      </c>
      <c r="AJ3" s="62">
        <f>VLOOKUP(A3,'komunálny odpad'!$A$2:$CS$38,35+Data!M3-(VALUE(RIGHT(J3,4))-VALUE(LEFT(J3,4))),0)</f>
        <v>0</v>
      </c>
      <c r="AK3" s="62">
        <f>VLOOKUP(A3,'zmena cien tepla'!$A$2:$CS$38,35+Data!M3-(VALUE(RIGHT(J3,4))-VALUE(LEFT(J3,4))),0)</f>
        <v>3198000</v>
      </c>
      <c r="AL3" s="192">
        <f>VLOOKUP(A3,'výrobné a prevádzkové n'!$A$2:$CU$38,37+Data!M3-(VALUE(RIGHT(J3,4))-VALUE(LEFT(J3,4))),0)</f>
        <v>208000</v>
      </c>
      <c r="AM3" s="191">
        <f>INDEX(Investície!$CS:$CS,MATCH(Data!A3,Investície!$A:$A,0))</f>
        <v>-6352316.6424494935</v>
      </c>
      <c r="AN3" s="62">
        <f>INDEX(emisie_CO2!$CS:$CS,MATCH(Data!A3,emisie_CO2!$A:$A,0))</f>
        <v>1439052.3387664137</v>
      </c>
      <c r="AO3" s="62">
        <f>INDEX(emisie_ostatné!$CX:$CX,MATCH(Data!A3,emisie_ostatné!$A:$A,0))</f>
        <v>333021.10256892891</v>
      </c>
      <c r="AP3" s="62">
        <f>INDEX('komunálny odpad'!$CS:$CS,MATCH(Data!A3,'komunálny odpad'!$A:$A,0))</f>
        <v>0</v>
      </c>
      <c r="AQ3" s="62">
        <f>INDEX('zmena cien tepla'!$CS:$CS,MATCH(Data!A3,'zmena cien tepla'!$A:$A,0))</f>
        <v>1555575.2809223216</v>
      </c>
      <c r="AR3" s="62">
        <f>INDEX('výrobné a prevádzkové n'!$CU:$CU,MATCH(Data!A3,'výrobné a prevádzkové n'!$A:$A,0))</f>
        <v>118250.42029466858</v>
      </c>
      <c r="AS3" s="193">
        <f>-SUMIF(AM3:AR3,"&gt;0")/SUMIF(AM3:AR3,"&lt;0")</f>
        <v>0.54246337777387188</v>
      </c>
      <c r="AT3" s="194"/>
      <c r="AU3" s="195"/>
      <c r="AV3" s="195"/>
      <c r="AW3" s="195"/>
      <c r="AX3" s="195"/>
      <c r="AY3" s="195"/>
      <c r="AZ3" s="195"/>
      <c r="BA3" s="196"/>
      <c r="BB3" s="197"/>
      <c r="BC3" s="197"/>
      <c r="BD3" s="197"/>
      <c r="BE3" s="197"/>
      <c r="BF3" s="197"/>
      <c r="BG3" s="197"/>
      <c r="BH3" s="197"/>
    </row>
    <row r="4" spans="1:60" s="69" customFormat="1" ht="90" customHeight="1" x14ac:dyDescent="0.35">
      <c r="A4" s="277">
        <v>2</v>
      </c>
      <c r="B4" s="153" t="s">
        <v>238</v>
      </c>
      <c r="C4" s="199" t="s">
        <v>36</v>
      </c>
      <c r="D4" s="198" t="s">
        <v>243</v>
      </c>
      <c r="E4" s="198" t="s">
        <v>244</v>
      </c>
      <c r="F4" s="198" t="s">
        <v>240</v>
      </c>
      <c r="G4" s="177"/>
      <c r="H4" s="200">
        <v>1300000</v>
      </c>
      <c r="I4" s="178" t="s">
        <v>464</v>
      </c>
      <c r="J4" s="199" t="s">
        <v>248</v>
      </c>
      <c r="K4" s="201" t="s">
        <v>241</v>
      </c>
      <c r="L4" s="202" t="s">
        <v>42</v>
      </c>
      <c r="M4" s="199">
        <v>30</v>
      </c>
      <c r="N4" s="201" t="s">
        <v>245</v>
      </c>
      <c r="O4" s="267">
        <v>0</v>
      </c>
      <c r="P4" s="203">
        <v>-0.12</v>
      </c>
      <c r="Q4" s="204">
        <v>-0.09</v>
      </c>
      <c r="R4" s="205">
        <v>0</v>
      </c>
      <c r="S4" s="204">
        <v>-0.01</v>
      </c>
      <c r="T4" s="204">
        <v>0</v>
      </c>
      <c r="U4" s="205">
        <v>-100</v>
      </c>
      <c r="V4" s="206" t="s">
        <v>43</v>
      </c>
      <c r="W4" s="207">
        <v>0</v>
      </c>
      <c r="X4" s="208" t="s">
        <v>43</v>
      </c>
      <c r="Y4" s="209">
        <v>-119000</v>
      </c>
      <c r="Z4" s="210">
        <v>20000</v>
      </c>
      <c r="AA4" s="273">
        <v>-10000</v>
      </c>
      <c r="AB4" s="205">
        <v>11000</v>
      </c>
      <c r="AC4" s="211">
        <v>-15000</v>
      </c>
      <c r="AD4" s="186">
        <v>0</v>
      </c>
      <c r="AE4" s="212" t="s">
        <v>52</v>
      </c>
      <c r="AF4" s="190" t="s">
        <v>43</v>
      </c>
      <c r="AG4" s="191">
        <f>VLOOKUP(A4,Investície!$A$2:$CS$38,37+(VALUE(RIGHT(J4,4))-VALUE(LEFT(J4,4))),0)</f>
        <v>1300000</v>
      </c>
      <c r="AH4" s="62">
        <f>VLOOKUP(A4,emisie_CO2!$A$2:$CS$38,35+Data!M4-(VALUE(RIGHT(J4,4))-VALUE(LEFT(J4,4))),0)</f>
        <v>1528700</v>
      </c>
      <c r="AI4" s="62">
        <f>VLOOKUP(A4,emisie_ostatné!$A$2:$CX$38,40+Data!M4-(VALUE(RIGHT(J4,4))-VALUE(LEFT(J4,4))),0)</f>
        <v>191067.65302196023</v>
      </c>
      <c r="AJ4" s="62">
        <f>VLOOKUP(A4,'komunálny odpad'!$A$2:$CS$38,35+Data!M4-(VALUE(RIGHT(J4,4))-VALUE(LEFT(J4,4))),0)</f>
        <v>0</v>
      </c>
      <c r="AK4" s="62">
        <f>VLOOKUP(A4,'zmena cien tepla'!$A$2:$CS$38,35+Data!M4-(VALUE(RIGHT(J4,4))-VALUE(LEFT(J4,4))),0)</f>
        <v>3332000</v>
      </c>
      <c r="AL4" s="192">
        <f>VLOOKUP(A4,'výrobné a prevádzkové n'!$A$2:$CU$38,37+Data!M4-(VALUE(RIGHT(J4,4))-VALUE(LEFT(J4,4))),0)</f>
        <v>700000</v>
      </c>
      <c r="AM4" s="191">
        <f>INDEX(Investície!$CS:$CS,MATCH(Data!A4,Investície!$A:$A,0))</f>
        <v>-1225961.5384615385</v>
      </c>
      <c r="AN4" s="62">
        <f>INDEX(emisie_CO2!$CS:$CS,MATCH(Data!A4,emisie_CO2!$A:$A,0))</f>
        <v>659986.73514838028</v>
      </c>
      <c r="AO4" s="62">
        <f>INDEX(emisie_ostatné!$CX:$CX,MATCH(Data!A4,emisie_ostatné!$A:$A,0))</f>
        <v>93216.80967377573</v>
      </c>
      <c r="AP4" s="62">
        <f>INDEX('komunálny odpad'!$CS:$CS,MATCH(Data!A4,'komunálny odpad'!$A:$A,0))</f>
        <v>0</v>
      </c>
      <c r="AQ4" s="62">
        <f>INDEX('zmena cien tepla'!$CS:$CS,MATCH(Data!A4,'zmena cien tepla'!$A:$A,0))</f>
        <v>1659248.6822667187</v>
      </c>
      <c r="AR4" s="62">
        <f>INDEX('výrobné a prevádzkové n'!$CU:$CU,MATCH(Data!A4,'výrobné a prevádzkové n'!$A:$A,0))</f>
        <v>399686.42059597973</v>
      </c>
      <c r="AS4" s="193">
        <f t="shared" ref="AS4:AS42" si="0">-SUMIF(AM4:AR4,"&gt;0")/SUMIF(AM4:AR4,"&lt;0")</f>
        <v>2.2938228969350969</v>
      </c>
      <c r="AT4" s="194"/>
      <c r="AU4" s="195"/>
      <c r="AV4" s="195"/>
      <c r="AW4" s="195"/>
      <c r="AX4" s="195"/>
      <c r="AY4" s="195"/>
      <c r="AZ4" s="195"/>
      <c r="BA4" s="196"/>
      <c r="BB4" s="197"/>
      <c r="BC4" s="197"/>
      <c r="BD4" s="197"/>
      <c r="BE4" s="197"/>
      <c r="BF4" s="197"/>
      <c r="BG4" s="197"/>
      <c r="BH4" s="197"/>
    </row>
    <row r="5" spans="1:60" s="69" customFormat="1" ht="70.5" customHeight="1" x14ac:dyDescent="0.35">
      <c r="A5" s="277">
        <v>3</v>
      </c>
      <c r="B5" s="153" t="s">
        <v>238</v>
      </c>
      <c r="C5" s="199" t="s">
        <v>53</v>
      </c>
      <c r="D5" s="198" t="s">
        <v>246</v>
      </c>
      <c r="E5" s="198" t="s">
        <v>247</v>
      </c>
      <c r="F5" s="198" t="s">
        <v>202</v>
      </c>
      <c r="G5" s="177"/>
      <c r="H5" s="200">
        <v>55886484</v>
      </c>
      <c r="I5" s="200" t="s">
        <v>465</v>
      </c>
      <c r="J5" s="199" t="s">
        <v>468</v>
      </c>
      <c r="K5" s="201" t="s">
        <v>249</v>
      </c>
      <c r="L5" s="202">
        <v>2027</v>
      </c>
      <c r="M5" s="199">
        <v>30</v>
      </c>
      <c r="N5" s="201" t="s">
        <v>58</v>
      </c>
      <c r="O5" s="267">
        <v>0</v>
      </c>
      <c r="P5" s="203">
        <v>-15.3</v>
      </c>
      <c r="Q5" s="204">
        <v>0</v>
      </c>
      <c r="R5" s="205">
        <v>0</v>
      </c>
      <c r="S5" s="204">
        <v>0</v>
      </c>
      <c r="T5" s="204">
        <v>0</v>
      </c>
      <c r="U5" s="205">
        <v>-32320</v>
      </c>
      <c r="V5" s="206" t="s">
        <v>43</v>
      </c>
      <c r="W5" s="207">
        <v>0</v>
      </c>
      <c r="X5" s="208" t="s">
        <v>43</v>
      </c>
      <c r="Y5" s="186">
        <v>-350000</v>
      </c>
      <c r="Z5" s="210">
        <v>20000</v>
      </c>
      <c r="AA5" s="186">
        <v>224792</v>
      </c>
      <c r="AB5" s="204" t="s">
        <v>473</v>
      </c>
      <c r="AC5" s="211">
        <v>-1857668</v>
      </c>
      <c r="AD5" s="186">
        <v>6421484</v>
      </c>
      <c r="AE5" s="212" t="s">
        <v>60</v>
      </c>
      <c r="AF5" s="190" t="s">
        <v>43</v>
      </c>
      <c r="AG5" s="191">
        <f>VLOOKUP(A5,Investície!$A$2:$CS$38,37+(VALUE(RIGHT(J5,4))-VALUE(LEFT(J5,4))),0)</f>
        <v>55886484</v>
      </c>
      <c r="AH5" s="62">
        <f>VLOOKUP(A5,emisie_CO2!$A$2:$CS$38,35+Data!M5-(VALUE(RIGHT(J5,4))-VALUE(LEFT(J5,4))),0)</f>
        <v>480869888</v>
      </c>
      <c r="AI5" s="62">
        <f>VLOOKUP(A5,emisie_ostatné!$A$2:$CX$38,40+Data!M5-(VALUE(RIGHT(J5,4))-VALUE(LEFT(J5,4))),0)</f>
        <v>13703919.114199869</v>
      </c>
      <c r="AJ5" s="62">
        <f>VLOOKUP(A5,'komunálny odpad'!$A$2:$CS$38,35+Data!M5-(VALUE(RIGHT(J5,4))-VALUE(LEFT(J5,4))),0)</f>
        <v>0</v>
      </c>
      <c r="AK5" s="62">
        <f>VLOOKUP(A5,'zmena cien tepla'!$A$2:$CS$38,35+Data!M5-(VALUE(RIGHT(J5,4))-VALUE(LEFT(J5,4))),0)</f>
        <v>9100000</v>
      </c>
      <c r="AL5" s="192">
        <f>VLOOKUP(A5,'výrobné a prevádzkové n'!$A$2:$CU$38,37+Data!M5-(VALUE(RIGHT(J5,4))-VALUE(LEFT(J5,4))),0)</f>
        <v>209413360</v>
      </c>
      <c r="AM5" s="191">
        <f>INDEX(Investície!$CS:$CS,MATCH(Data!A5,Investície!$A:$A,0))</f>
        <v>-50715520.343026757</v>
      </c>
      <c r="AN5" s="62">
        <f>INDEX(emisie_CO2!$CS:$CS,MATCH(Data!A5,emisie_CO2!$A:$A,0))</f>
        <v>213004850.15019745</v>
      </c>
      <c r="AO5" s="62">
        <f>INDEX(emisie_ostatné!$CX:$CX,MATCH(Data!A5,emisie_ostatné!$A:$A,0))</f>
        <v>6589760.1241580434</v>
      </c>
      <c r="AP5" s="62">
        <f>INDEX('komunálny odpad'!$CS:$CS,MATCH(Data!A5,'komunálny odpad'!$A:$A,0))</f>
        <v>0</v>
      </c>
      <c r="AQ5" s="62">
        <f>INDEX('zmena cien tepla'!$CS:$CS,MATCH(Data!A5,'zmena cien tepla'!$A:$A,0))</f>
        <v>4426433.7262017289</v>
      </c>
      <c r="AR5" s="62">
        <f>INDEX('výrobné a prevádzkové n'!$CU:$CU,MATCH(Data!A5,'výrobné a prevádzkové n'!$A:$A,0))</f>
        <v>119053931.90057087</v>
      </c>
      <c r="AS5" s="193">
        <f t="shared" si="0"/>
        <v>6.7646939946717906</v>
      </c>
      <c r="AT5" s="194"/>
      <c r="AU5" s="195"/>
      <c r="AV5" s="195"/>
      <c r="AW5" s="195"/>
      <c r="AX5" s="195"/>
      <c r="AY5" s="195"/>
      <c r="AZ5" s="195"/>
      <c r="BA5" s="196"/>
      <c r="BB5" s="197"/>
      <c r="BC5" s="197"/>
      <c r="BD5" s="197"/>
      <c r="BE5" s="197"/>
      <c r="BF5" s="197"/>
      <c r="BG5" s="197"/>
      <c r="BH5" s="197"/>
    </row>
    <row r="6" spans="1:60" s="69" customFormat="1" ht="67.5" customHeight="1" x14ac:dyDescent="0.35">
      <c r="A6" s="375">
        <v>4</v>
      </c>
      <c r="B6" s="153" t="s">
        <v>238</v>
      </c>
      <c r="C6" s="199" t="s">
        <v>36</v>
      </c>
      <c r="D6" s="198" t="s">
        <v>250</v>
      </c>
      <c r="E6" s="198" t="s">
        <v>251</v>
      </c>
      <c r="F6" s="198" t="s">
        <v>202</v>
      </c>
      <c r="G6" s="177"/>
      <c r="H6" s="200">
        <v>38209607.450000003</v>
      </c>
      <c r="I6" s="200" t="s">
        <v>465</v>
      </c>
      <c r="J6" s="199" t="s">
        <v>468</v>
      </c>
      <c r="K6" s="201" t="s">
        <v>249</v>
      </c>
      <c r="L6" s="202">
        <v>2027</v>
      </c>
      <c r="M6" s="199">
        <v>30</v>
      </c>
      <c r="N6" s="201" t="s">
        <v>58</v>
      </c>
      <c r="O6" s="401">
        <v>0</v>
      </c>
      <c r="P6" s="202">
        <v>-36.299999999999997</v>
      </c>
      <c r="Q6" s="199">
        <v>-1.3</v>
      </c>
      <c r="R6" s="200">
        <v>0</v>
      </c>
      <c r="S6" s="199">
        <v>-0.5</v>
      </c>
      <c r="T6" s="199">
        <v>0</v>
      </c>
      <c r="U6" s="200">
        <v>-11338</v>
      </c>
      <c r="V6" s="206" t="s">
        <v>43</v>
      </c>
      <c r="W6" s="207">
        <v>0</v>
      </c>
      <c r="X6" s="208" t="s">
        <v>43</v>
      </c>
      <c r="Y6" s="186">
        <v>-340000</v>
      </c>
      <c r="Z6" s="210">
        <v>45000</v>
      </c>
      <c r="AA6" s="209">
        <v>214995</v>
      </c>
      <c r="AB6" s="204" t="s">
        <v>474</v>
      </c>
      <c r="AC6" s="211">
        <v>-2787905</v>
      </c>
      <c r="AD6" s="186">
        <v>6094357</v>
      </c>
      <c r="AE6" s="212" t="s">
        <v>52</v>
      </c>
      <c r="AF6" s="190" t="s">
        <v>43</v>
      </c>
      <c r="AG6" s="191">
        <f>VLOOKUP(A6,Investície!$A$2:$CS$38,37+(VALUE(RIGHT(J6,4))-VALUE(LEFT(J6,4))),0)</f>
        <v>38209607.450000003</v>
      </c>
      <c r="AH6" s="62">
        <f>VLOOKUP(A6,emisie_CO2!$A$2:$CS$38,35+Data!M6-(VALUE(RIGHT(J6,4))-VALUE(LEFT(J6,4))),0)</f>
        <v>168691299.19999999</v>
      </c>
      <c r="AI6" s="62">
        <f>VLOOKUP(A6,emisie_ostatné!$A$2:$CX$38,40+Data!M6-(VALUE(RIGHT(J6,4))-VALUE(LEFT(J6,4))),0)</f>
        <v>34893936.748728149</v>
      </c>
      <c r="AJ6" s="62">
        <f>VLOOKUP(A6,'komunálny odpad'!$A$2:$CS$38,35+Data!M6-(VALUE(RIGHT(J6,4))-VALUE(LEFT(J6,4))),0)</f>
        <v>0</v>
      </c>
      <c r="AK6" s="62">
        <f>VLOOKUP(A6,'zmena cien tepla'!$A$2:$CS$38,35+Data!M6-(VALUE(RIGHT(J6,4))-VALUE(LEFT(J6,4))),0)</f>
        <v>8840000</v>
      </c>
      <c r="AL6" s="192">
        <f>VLOOKUP(A6,'výrobné a prevádzkové n'!$A$2:$CU$38,37+Data!M6-(VALUE(RIGHT(J6,4))-VALUE(LEFT(J6,4))),0)</f>
        <v>225348942</v>
      </c>
      <c r="AM6" s="191">
        <f>INDEX(Investície!$CS:$CS,MATCH(Data!A6,Investície!$A:$A,0))</f>
        <v>-34674217.900871031</v>
      </c>
      <c r="AN6" s="62">
        <f>INDEX(emisie_CO2!$CS:$CS,MATCH(Data!A6,emisie_CO2!$A:$A,0))</f>
        <v>74723050.464199826</v>
      </c>
      <c r="AO6" s="62">
        <f>INDEX(emisie_ostatné!$CX:$CX,MATCH(Data!A6,emisie_ostatné!$A:$A,0))</f>
        <v>16779336.702549368</v>
      </c>
      <c r="AP6" s="62">
        <f>INDEX('komunálny odpad'!$CS:$CS,MATCH(Data!A6,'komunálny odpad'!$A:$A,0))</f>
        <v>0</v>
      </c>
      <c r="AQ6" s="62">
        <f>INDEX('zmena cien tepla'!$CS:$CS,MATCH(Data!A6,'zmena cien tepla'!$A:$A,0))</f>
        <v>4299964.1911673946</v>
      </c>
      <c r="AR6" s="62">
        <f>INDEX('výrobné a prevádzkové n'!$CU:$CU,MATCH(Data!A6,'výrobné a prevádzkové n'!$A:$A,0))</f>
        <v>128113495.69451389</v>
      </c>
      <c r="AS6" s="193">
        <f t="shared" si="0"/>
        <v>6.4577043292678162</v>
      </c>
      <c r="AT6" s="194"/>
      <c r="AU6" s="195"/>
      <c r="AV6" s="195"/>
      <c r="AW6" s="195"/>
      <c r="AX6" s="195"/>
      <c r="AY6" s="195"/>
      <c r="AZ6" s="195"/>
      <c r="BA6" s="196"/>
      <c r="BB6" s="197"/>
      <c r="BC6" s="197"/>
      <c r="BD6" s="197"/>
      <c r="BE6" s="197"/>
      <c r="BF6" s="197"/>
      <c r="BG6" s="197"/>
      <c r="BH6" s="197"/>
    </row>
    <row r="7" spans="1:60" s="69" customFormat="1" ht="75" customHeight="1" x14ac:dyDescent="0.35">
      <c r="A7" s="277">
        <v>5</v>
      </c>
      <c r="B7" s="153" t="s">
        <v>238</v>
      </c>
      <c r="C7" s="199" t="s">
        <v>36</v>
      </c>
      <c r="D7" s="198" t="s">
        <v>253</v>
      </c>
      <c r="E7" s="198" t="s">
        <v>254</v>
      </c>
      <c r="F7" s="198" t="s">
        <v>240</v>
      </c>
      <c r="G7" s="177"/>
      <c r="H7" s="200">
        <v>9448242.8100000005</v>
      </c>
      <c r="I7" s="200" t="s">
        <v>260</v>
      </c>
      <c r="J7" s="199" t="s">
        <v>248</v>
      </c>
      <c r="K7" s="201" t="s">
        <v>470</v>
      </c>
      <c r="L7" s="202" t="s">
        <v>57</v>
      </c>
      <c r="M7" s="199">
        <v>30</v>
      </c>
      <c r="N7" s="201" t="s">
        <v>242</v>
      </c>
      <c r="O7" s="267">
        <v>0</v>
      </c>
      <c r="P7" s="203">
        <v>-0.3</v>
      </c>
      <c r="Q7" s="204">
        <v>0</v>
      </c>
      <c r="R7" s="205">
        <v>0</v>
      </c>
      <c r="S7" s="204">
        <v>-2E-3</v>
      </c>
      <c r="T7" s="204">
        <v>0</v>
      </c>
      <c r="U7" s="205">
        <v>-820.5</v>
      </c>
      <c r="V7" s="206" t="s">
        <v>43</v>
      </c>
      <c r="W7" s="207">
        <v>0</v>
      </c>
      <c r="X7" s="208" t="s">
        <v>43</v>
      </c>
      <c r="Y7" s="186">
        <v>-52000</v>
      </c>
      <c r="Z7" s="210">
        <v>45000</v>
      </c>
      <c r="AA7" s="186">
        <v>10000</v>
      </c>
      <c r="AB7" s="204" t="s">
        <v>475</v>
      </c>
      <c r="AC7" s="211">
        <v>-180000</v>
      </c>
      <c r="AD7" s="186">
        <v>0</v>
      </c>
      <c r="AE7" s="212" t="s">
        <v>52</v>
      </c>
      <c r="AF7" s="190" t="s">
        <v>43</v>
      </c>
      <c r="AG7" s="191">
        <f>VLOOKUP(A7,Investície!$A$2:$CS$38,37+(VALUE(RIGHT(J7,4))-VALUE(LEFT(J7,4))),0)</f>
        <v>9448242.8100000005</v>
      </c>
      <c r="AH7" s="62">
        <f>VLOOKUP(A7,emisie_CO2!$A$2:$CS$38,35+Data!M7-(VALUE(RIGHT(J7,4))-VALUE(LEFT(J7,4))),0)</f>
        <v>12542983.5</v>
      </c>
      <c r="AI7" s="62">
        <f>VLOOKUP(A7,emisie_ostatné!$A$2:$CX$38,40+Data!M7-(VALUE(RIGHT(J7,4))-VALUE(LEFT(J7,4))),0)</f>
        <v>294997.34655758686</v>
      </c>
      <c r="AJ7" s="62">
        <f>VLOOKUP(A7,'komunálny odpad'!$A$2:$CS$38,35+Data!M7-(VALUE(RIGHT(J7,4))-VALUE(LEFT(J7,4))),0)</f>
        <v>0</v>
      </c>
      <c r="AK7" s="62">
        <f>VLOOKUP(A7,'zmena cien tepla'!$A$2:$CS$38,35+Data!M7-(VALUE(RIGHT(J7,4))-VALUE(LEFT(J7,4))),0)</f>
        <v>1456000</v>
      </c>
      <c r="AL7" s="192">
        <f>VLOOKUP(A7,'výrobné a prevádzkové n'!$A$2:$CU$38,37+Data!M7-(VALUE(RIGHT(J7,4))-VALUE(LEFT(J7,4))),0)</f>
        <v>4760000</v>
      </c>
      <c r="AM7" s="191">
        <f>INDEX(Investície!$CS:$CS,MATCH(Data!A7,Investície!$A:$A,0))</f>
        <v>-8910140.2239275146</v>
      </c>
      <c r="AN7" s="62">
        <f>INDEX(emisie_CO2!$CS:$CS,MATCH(Data!A7,emisie_CO2!$A:$A,0))</f>
        <v>5415191.1618924607</v>
      </c>
      <c r="AO7" s="62">
        <f>INDEX(emisie_ostatné!$CX:$CX,MATCH(Data!A7,emisie_ostatné!$A:$A,0))</f>
        <v>143921.33400605962</v>
      </c>
      <c r="AP7" s="62">
        <f>INDEX('komunálny odpad'!$CS:$CS,MATCH(Data!A7,'komunálny odpad'!$A:$A,0))</f>
        <v>0</v>
      </c>
      <c r="AQ7" s="62">
        <f>INDEX('zmena cien tepla'!$CS:$CS,MATCH(Data!A7,'zmena cien tepla'!$A:$A,0))</f>
        <v>725049.84435184323</v>
      </c>
      <c r="AR7" s="62">
        <f>INDEX('výrobné a prevádzkové n'!$CU:$CU,MATCH(Data!A7,'výrobné a prevádzkové n'!$A:$A,0))</f>
        <v>2717867.6600526622</v>
      </c>
      <c r="AS7" s="193">
        <f>-SUMIF(AM7:AR7,"&gt;0")/SUMIF(AM7:AR7,"&lt;0")</f>
        <v>1.0103129439117859</v>
      </c>
      <c r="AT7" s="194"/>
      <c r="AU7" s="195"/>
      <c r="AV7" s="195"/>
      <c r="AW7" s="195"/>
      <c r="AX7" s="195"/>
      <c r="AY7" s="195"/>
      <c r="AZ7" s="195"/>
      <c r="BA7" s="196"/>
      <c r="BB7" s="197"/>
      <c r="BC7" s="197"/>
      <c r="BD7" s="197"/>
      <c r="BE7" s="197"/>
      <c r="BF7" s="197"/>
      <c r="BG7" s="197"/>
      <c r="BH7" s="197"/>
    </row>
    <row r="8" spans="1:60" s="69" customFormat="1" ht="84" customHeight="1" x14ac:dyDescent="0.35">
      <c r="A8" s="277">
        <v>6</v>
      </c>
      <c r="B8" s="153" t="s">
        <v>238</v>
      </c>
      <c r="C8" s="199" t="s">
        <v>36</v>
      </c>
      <c r="D8" s="198" t="s">
        <v>255</v>
      </c>
      <c r="E8" s="198" t="s">
        <v>254</v>
      </c>
      <c r="F8" s="198" t="s">
        <v>202</v>
      </c>
      <c r="G8" s="177"/>
      <c r="H8" s="205">
        <v>2843454</v>
      </c>
      <c r="I8" s="200" t="s">
        <v>465</v>
      </c>
      <c r="J8" s="199" t="s">
        <v>248</v>
      </c>
      <c r="K8" s="201" t="s">
        <v>265</v>
      </c>
      <c r="L8" s="202" t="s">
        <v>57</v>
      </c>
      <c r="M8" s="199">
        <v>30</v>
      </c>
      <c r="N8" s="201" t="s">
        <v>242</v>
      </c>
      <c r="O8" s="267">
        <v>0</v>
      </c>
      <c r="P8" s="203">
        <v>-0.2</v>
      </c>
      <c r="Q8" s="204">
        <v>0</v>
      </c>
      <c r="R8" s="205">
        <v>0</v>
      </c>
      <c r="S8" s="204">
        <v>0</v>
      </c>
      <c r="T8" s="204">
        <v>0</v>
      </c>
      <c r="U8" s="205">
        <v>-6186</v>
      </c>
      <c r="V8" s="206" t="s">
        <v>43</v>
      </c>
      <c r="W8" s="207">
        <v>0</v>
      </c>
      <c r="X8" s="208" t="s">
        <v>43</v>
      </c>
      <c r="Y8" s="186">
        <v>-51000</v>
      </c>
      <c r="Z8" s="210">
        <v>20000</v>
      </c>
      <c r="AA8" s="209">
        <v>10000</v>
      </c>
      <c r="AB8" s="204">
        <v>0</v>
      </c>
      <c r="AC8" s="211">
        <v>-170000</v>
      </c>
      <c r="AD8" s="186">
        <v>0</v>
      </c>
      <c r="AE8" s="212" t="s">
        <v>52</v>
      </c>
      <c r="AF8" s="190" t="s">
        <v>43</v>
      </c>
      <c r="AG8" s="191">
        <f>VLOOKUP(A8,Investície!$A$2:$CS$38,37+(VALUE(RIGHT(J8,4))-VALUE(LEFT(J8,4))),0)</f>
        <v>2843454</v>
      </c>
      <c r="AH8" s="62">
        <f>VLOOKUP(A8,emisie_CO2!$A$2:$CS$38,35+Data!M8-(VALUE(RIGHT(J8,4))-VALUE(LEFT(J8,4))),0)</f>
        <v>94565382</v>
      </c>
      <c r="AI8" s="62">
        <f>VLOOKUP(A8,emisie_ostatné!$A$2:$CX$38,40+Data!M8-(VALUE(RIGHT(J8,4))-VALUE(LEFT(J8,4))),0)</f>
        <v>191266.04067052811</v>
      </c>
      <c r="AJ8" s="62">
        <f>VLOOKUP(A8,'komunálny odpad'!$A$2:$CS$38,35+Data!M8-(VALUE(RIGHT(J8,4))-VALUE(LEFT(J8,4))),0)</f>
        <v>0</v>
      </c>
      <c r="AK8" s="62">
        <f>VLOOKUP(A8,'zmena cien tepla'!$A$2:$CS$38,35+Data!M8-(VALUE(RIGHT(J8,4))-VALUE(LEFT(J8,4))),0)</f>
        <v>1428000</v>
      </c>
      <c r="AL8" s="192">
        <f>VLOOKUP(A8,'výrobné a prevádzkové n'!$A$2:$CU$38,37+Data!M8-(VALUE(RIGHT(J8,4))-VALUE(LEFT(J8,4))),0)</f>
        <v>4480000</v>
      </c>
      <c r="AM8" s="191">
        <f>INDEX(Investície!$CS:$CS,MATCH(Data!A8,Investície!$A:$A,0))</f>
        <v>-2681511.7233727807</v>
      </c>
      <c r="AN8" s="62">
        <f>INDEX(emisie_CO2!$CS:$CS,MATCH(Data!A8,emisie_CO2!$A:$A,0))</f>
        <v>40826779.43627879</v>
      </c>
      <c r="AO8" s="62">
        <f>INDEX(emisie_ostatné!$CX:$CX,MATCH(Data!A8,emisie_ostatné!$A:$A,0))</f>
        <v>93313.597713957774</v>
      </c>
      <c r="AP8" s="62">
        <f>INDEX('komunálny odpad'!$CS:$CS,MATCH(Data!A8,'komunálny odpad'!$A:$A,0))</f>
        <v>0</v>
      </c>
      <c r="AQ8" s="62">
        <f>INDEX('zmena cien tepla'!$CS:$CS,MATCH(Data!A8,'zmena cien tepla'!$A:$A,0))</f>
        <v>711106.57811430807</v>
      </c>
      <c r="AR8" s="62">
        <f>INDEX('výrobné a prevádzkové n'!$CU:$CU,MATCH(Data!A8,'výrobné a prevádzkové n'!$A:$A,0))</f>
        <v>2557993.0918142716</v>
      </c>
      <c r="AS8" s="193">
        <f>-SUMIF(AM8:AR8,"&gt;0")/SUMIF(AM8:AR8,"&lt;0")</f>
        <v>16.479209215740653</v>
      </c>
      <c r="AT8" s="194"/>
      <c r="AU8" s="195"/>
      <c r="AV8" s="195"/>
      <c r="AW8" s="195"/>
      <c r="AX8" s="195"/>
      <c r="AY8" s="195"/>
      <c r="AZ8" s="195"/>
      <c r="BA8" s="196"/>
      <c r="BB8" s="197"/>
      <c r="BC8" s="197"/>
      <c r="BD8" s="197"/>
      <c r="BE8" s="197"/>
      <c r="BF8" s="197"/>
      <c r="BG8" s="197"/>
      <c r="BH8" s="197"/>
    </row>
    <row r="9" spans="1:60" s="69" customFormat="1" ht="67.5" customHeight="1" x14ac:dyDescent="0.35">
      <c r="A9" s="375">
        <v>7</v>
      </c>
      <c r="B9" s="153" t="s">
        <v>238</v>
      </c>
      <c r="C9" s="199" t="s">
        <v>256</v>
      </c>
      <c r="D9" s="198" t="s">
        <v>257</v>
      </c>
      <c r="E9" s="198" t="s">
        <v>258</v>
      </c>
      <c r="F9" s="198" t="s">
        <v>240</v>
      </c>
      <c r="G9" s="177"/>
      <c r="H9" s="200">
        <v>2500000</v>
      </c>
      <c r="I9" s="200" t="s">
        <v>464</v>
      </c>
      <c r="J9" s="199" t="s">
        <v>469</v>
      </c>
      <c r="K9" s="179" t="s">
        <v>296</v>
      </c>
      <c r="L9" s="202" t="s">
        <v>57</v>
      </c>
      <c r="M9" s="199">
        <v>30</v>
      </c>
      <c r="N9" s="201" t="s">
        <v>242</v>
      </c>
      <c r="O9" s="267">
        <v>0</v>
      </c>
      <c r="P9" s="203">
        <v>-0.1</v>
      </c>
      <c r="Q9" s="204">
        <v>-0.05</v>
      </c>
      <c r="R9" s="205">
        <v>0</v>
      </c>
      <c r="S9" s="204">
        <v>-1.2E-2</v>
      </c>
      <c r="T9" s="204">
        <v>0</v>
      </c>
      <c r="U9" s="205">
        <v>-200</v>
      </c>
      <c r="V9" s="206" t="s">
        <v>43</v>
      </c>
      <c r="W9" s="207">
        <v>0</v>
      </c>
      <c r="X9" s="208" t="s">
        <v>43</v>
      </c>
      <c r="Y9" s="186">
        <v>-89000</v>
      </c>
      <c r="Z9" s="210">
        <v>2000</v>
      </c>
      <c r="AA9" s="209">
        <v>5000</v>
      </c>
      <c r="AB9" s="204">
        <v>0</v>
      </c>
      <c r="AC9" s="188">
        <v>-2500</v>
      </c>
      <c r="AD9" s="186">
        <v>15000</v>
      </c>
      <c r="AE9" s="212" t="s">
        <v>52</v>
      </c>
      <c r="AF9" s="190" t="s">
        <v>43</v>
      </c>
      <c r="AG9" s="191">
        <f>VLOOKUP(A9,Investície!$A$2:$CS$38,37+(VALUE(RIGHT(J9,4))-VALUE(LEFT(J9,4))),0)</f>
        <v>2500000</v>
      </c>
      <c r="AH9" s="62">
        <f>VLOOKUP(A9,emisie_CO2!$A$2:$CS$38,35+Data!M9-(VALUE(RIGHT(J9,4))-VALUE(LEFT(J9,4))),0)</f>
        <v>3189960</v>
      </c>
      <c r="AI9" s="62">
        <f>VLOOKUP(A9,emisie_ostatné!$A$2:$CX$38,40+Data!M9-(VALUE(RIGHT(J9,4))-VALUE(LEFT(J9,4))),0)</f>
        <v>165520.35147997903</v>
      </c>
      <c r="AJ9" s="62">
        <f>VLOOKUP(A9,'komunálny odpad'!$A$2:$CS$38,35+Data!M9-(VALUE(RIGHT(J9,4))-VALUE(LEFT(J9,4))),0)</f>
        <v>0</v>
      </c>
      <c r="AK9" s="62">
        <f>VLOOKUP(A9,'zmena cien tepla'!$A$2:$CS$38,35+Data!M9-(VALUE(RIGHT(J9,4))-VALUE(LEFT(J9,4))),0)</f>
        <v>2492000</v>
      </c>
      <c r="AL9" s="192">
        <f>VLOOKUP(A9,'výrobné a prevádzkové n'!$A$2:$CU$38,37+Data!M9-(VALUE(RIGHT(J9,4))-VALUE(LEFT(J9,4))),0)</f>
        <v>350000</v>
      </c>
      <c r="AM9" s="191">
        <f>INDEX(Investície!$CS:$CS,MATCH(Data!A9,Investície!$A:$A,0))</f>
        <v>-2357618.3431952661</v>
      </c>
      <c r="AN9" s="62">
        <f>INDEX(emisie_CO2!$CS:$CS,MATCH(Data!A9,emisie_CO2!$A:$A,0))</f>
        <v>1386574.7471579439</v>
      </c>
      <c r="AO9" s="62">
        <f>INDEX(emisie_ostatné!$CX:$CX,MATCH(Data!A9,emisie_ostatné!$A:$A,0))</f>
        <v>80790.910845583887</v>
      </c>
      <c r="AP9" s="62">
        <f>INDEX('komunálny odpad'!$CS:$CS,MATCH(Data!A9,'komunálny odpad'!$A:$A,0))</f>
        <v>0</v>
      </c>
      <c r="AQ9" s="62">
        <f>INDEX('zmena cien tepla'!$CS:$CS,MATCH(Data!A9,'zmena cien tepla'!$A:$A,0))</f>
        <v>1240950.6951406552</v>
      </c>
      <c r="AR9" s="62">
        <f>INDEX('výrobné a prevádzkové n'!$CU:$CU,MATCH(Data!A9,'výrobné a prevádzkové n'!$A:$A,0))</f>
        <v>199843.21029798986</v>
      </c>
      <c r="AS9" s="193">
        <f t="shared" si="0"/>
        <v>1.2335158367917858</v>
      </c>
      <c r="AT9" s="194"/>
      <c r="AU9" s="195"/>
      <c r="AV9" s="195"/>
      <c r="AW9" s="195"/>
      <c r="AX9" s="195"/>
      <c r="AY9" s="195"/>
      <c r="AZ9" s="195"/>
      <c r="BA9" s="196"/>
      <c r="BB9" s="197"/>
      <c r="BC9" s="197"/>
      <c r="BD9" s="197"/>
      <c r="BE9" s="197"/>
      <c r="BF9" s="197"/>
      <c r="BG9" s="197"/>
      <c r="BH9" s="197"/>
    </row>
    <row r="10" spans="1:60" s="69" customFormat="1" ht="60" customHeight="1" thickBot="1" x14ac:dyDescent="0.4">
      <c r="A10" s="277">
        <v>8</v>
      </c>
      <c r="B10" s="248" t="s">
        <v>238</v>
      </c>
      <c r="C10" s="249" t="s">
        <v>36</v>
      </c>
      <c r="D10" s="254" t="s">
        <v>461</v>
      </c>
      <c r="E10" s="254" t="s">
        <v>463</v>
      </c>
      <c r="F10" s="254" t="s">
        <v>202</v>
      </c>
      <c r="G10" s="177"/>
      <c r="H10" s="250">
        <v>1600000</v>
      </c>
      <c r="I10" s="250" t="s">
        <v>466</v>
      </c>
      <c r="J10" s="249">
        <v>2028</v>
      </c>
      <c r="K10" s="251" t="s">
        <v>471</v>
      </c>
      <c r="L10" s="253">
        <v>2027</v>
      </c>
      <c r="M10" s="249">
        <v>30</v>
      </c>
      <c r="N10" s="266" t="s">
        <v>43</v>
      </c>
      <c r="O10" s="362">
        <v>0</v>
      </c>
      <c r="P10" s="253">
        <v>-0.12</v>
      </c>
      <c r="Q10" s="249">
        <v>-0.09</v>
      </c>
      <c r="R10" s="250">
        <v>0</v>
      </c>
      <c r="S10" s="249">
        <v>-0.01</v>
      </c>
      <c r="T10" s="249">
        <v>0</v>
      </c>
      <c r="U10" s="250">
        <v>-100</v>
      </c>
      <c r="V10" s="269" t="s">
        <v>43</v>
      </c>
      <c r="W10" s="270">
        <v>0</v>
      </c>
      <c r="X10" s="252" t="s">
        <v>43</v>
      </c>
      <c r="Y10" s="271">
        <v>-110000</v>
      </c>
      <c r="Z10" s="272">
        <v>45000</v>
      </c>
      <c r="AA10" s="274">
        <v>-10000</v>
      </c>
      <c r="AB10" s="249">
        <v>0</v>
      </c>
      <c r="AC10" s="275">
        <v>-8000</v>
      </c>
      <c r="AD10" s="271">
        <v>15000</v>
      </c>
      <c r="AE10" s="251" t="s">
        <v>476</v>
      </c>
      <c r="AF10" s="276" t="s">
        <v>43</v>
      </c>
      <c r="AG10" s="191">
        <f>VLOOKUP(A10,Investície!$A$2:$CS$38,37+(VALUE(RIGHT(J10,4))-VALUE(LEFT(J10,4))),0)</f>
        <v>1600000</v>
      </c>
      <c r="AH10" s="62">
        <f>VLOOKUP(A10,emisie_CO2!$A$2:$CS$38,35+Data!M10-(VALUE(RIGHT(J10,4))-VALUE(LEFT(J10,4))),0)</f>
        <v>1807880</v>
      </c>
      <c r="AI10" s="62">
        <f>VLOOKUP(A10,emisie_ostatné!$A$2:$CX$38,40+Data!M10-(VALUE(RIGHT(J10,4))-VALUE(LEFT(J10,4))),0)</f>
        <v>203769.67251448438</v>
      </c>
      <c r="AJ10" s="62">
        <f>VLOOKUP(A10,'komunálny odpad'!$A$2:$CS$38,35+Data!M10-(VALUE(RIGHT(J10,4))-VALUE(LEFT(J10,4))),0)</f>
        <v>0</v>
      </c>
      <c r="AK10" s="62">
        <f>VLOOKUP(A10,'zmena cien tepla'!$A$2:$CS$38,35+Data!M10-(VALUE(RIGHT(J10,4))-VALUE(LEFT(J10,4))),0)</f>
        <v>3190000</v>
      </c>
      <c r="AL10" s="192">
        <f>VLOOKUP(A10,'výrobné a prevádzkové n'!$A$2:$CU$38,37+Data!M10-(VALUE(RIGHT(J10,4))-VALUE(LEFT(J10,4))),0)</f>
        <v>957000</v>
      </c>
      <c r="AM10" s="191">
        <f>INDEX(Investície!$CS:$CS,MATCH(Data!A10,Investície!$A:$A,0))</f>
        <v>-1538461.5384615385</v>
      </c>
      <c r="AN10" s="62">
        <f>INDEX(emisie_CO2!$CS:$CS,MATCH(Data!A10,emisie_CO2!$A:$A,0))</f>
        <v>797928.68102419446</v>
      </c>
      <c r="AO10" s="62">
        <f>INDEX(emisie_ostatné!$CX:$CX,MATCH(Data!A10,emisie_ostatné!$A:$A,0))</f>
        <v>100461.02841883952</v>
      </c>
      <c r="AP10" s="62">
        <f>INDEX('komunálny odpad'!$CS:$CS,MATCH(Data!A10,'komunálny odpad'!$A:$A,0))</f>
        <v>0</v>
      </c>
      <c r="AQ10" s="62">
        <f>INDEX('zmena cien tepla'!$CS:$CS,MATCH(Data!A10,'zmena cien tepla'!$A:$A,0))</f>
        <v>1610447.2504353451</v>
      </c>
      <c r="AR10" s="62">
        <f>INDEX('výrobné a prevádzkové n'!$CU:$CU,MATCH(Data!A10,'výrobné a prevádzkové n'!$A:$A,0))</f>
        <v>548689.51819416101</v>
      </c>
      <c r="AS10" s="193">
        <f t="shared" si="0"/>
        <v>1.9873922107471509</v>
      </c>
      <c r="AT10" s="194"/>
      <c r="AU10" s="195"/>
      <c r="AV10" s="195"/>
      <c r="AW10" s="195"/>
      <c r="AX10" s="195"/>
      <c r="AY10" s="195"/>
      <c r="AZ10" s="195"/>
      <c r="BA10" s="196"/>
      <c r="BB10" s="197"/>
      <c r="BC10" s="197"/>
      <c r="BD10" s="197"/>
      <c r="BE10" s="197"/>
      <c r="BF10" s="197"/>
      <c r="BG10" s="197"/>
      <c r="BH10" s="197"/>
    </row>
    <row r="11" spans="1:60" s="69" customFormat="1" ht="66" customHeight="1" x14ac:dyDescent="0.35">
      <c r="A11" s="277">
        <v>9</v>
      </c>
      <c r="B11" s="153" t="s">
        <v>259</v>
      </c>
      <c r="C11" s="199" t="s">
        <v>77</v>
      </c>
      <c r="D11" s="198" t="s">
        <v>552</v>
      </c>
      <c r="E11" s="198" t="s">
        <v>553</v>
      </c>
      <c r="F11" s="198" t="s">
        <v>240</v>
      </c>
      <c r="G11" s="177"/>
      <c r="H11" s="200">
        <v>2788334.44</v>
      </c>
      <c r="I11" s="200" t="s">
        <v>260</v>
      </c>
      <c r="J11" s="199" t="s">
        <v>248</v>
      </c>
      <c r="K11" s="201" t="s">
        <v>241</v>
      </c>
      <c r="L11" s="202" t="s">
        <v>264</v>
      </c>
      <c r="M11" s="199">
        <v>20</v>
      </c>
      <c r="N11" s="179" t="s">
        <v>245</v>
      </c>
      <c r="O11" s="401">
        <v>0</v>
      </c>
      <c r="P11" s="202">
        <v>-0.59830000000000005</v>
      </c>
      <c r="Q11" s="199">
        <v>-3.2000000000000002E-3</v>
      </c>
      <c r="R11" s="200">
        <v>0</v>
      </c>
      <c r="S11" s="199">
        <v>-2.7099999999999999E-2</v>
      </c>
      <c r="T11" s="199">
        <v>0</v>
      </c>
      <c r="U11" s="200">
        <v>-661.40700000000004</v>
      </c>
      <c r="V11" s="278" t="s">
        <v>43</v>
      </c>
      <c r="W11" s="207">
        <v>0</v>
      </c>
      <c r="X11" s="208" t="s">
        <v>43</v>
      </c>
      <c r="Y11" s="273">
        <v>-49593</v>
      </c>
      <c r="Z11" s="280">
        <v>78000</v>
      </c>
      <c r="AA11" s="279">
        <v>-500</v>
      </c>
      <c r="AB11" s="199" t="s">
        <v>565</v>
      </c>
      <c r="AC11" s="184">
        <v>-300095</v>
      </c>
      <c r="AD11" s="184">
        <v>0</v>
      </c>
      <c r="AE11" s="201" t="s">
        <v>52</v>
      </c>
      <c r="AF11" s="190" t="s">
        <v>261</v>
      </c>
      <c r="AG11" s="191">
        <f>VLOOKUP(A11,Investície!$A$2:$CS$38,37+(VALUE(RIGHT(J11,4))-VALUE(LEFT(J11,4))),0)</f>
        <v>2788334.44</v>
      </c>
      <c r="AH11" s="62">
        <f>VLOOKUP(A11,emisie_CO2!$A$2:$CS$38,35+Data!M11-(VALUE(RIGHT(J11,4))-VALUE(LEFT(J11,4))),0)</f>
        <v>4852081.7519999994</v>
      </c>
      <c r="AI11" s="62">
        <f>VLOOKUP(A11,emisie_ostatné!$A$2:$CX$38,40+Data!M11-(VALUE(RIGHT(J11,4))-VALUE(LEFT(J11,4))),0)</f>
        <v>421952.15830806555</v>
      </c>
      <c r="AJ11" s="62">
        <f>VLOOKUP(A11,'komunálny odpad'!$A$2:$CS$38,35+Data!M11-(VALUE(RIGHT(J11,4))-VALUE(LEFT(J11,4))),0)</f>
        <v>0</v>
      </c>
      <c r="AK11" s="62">
        <f>VLOOKUP(A11,'zmena cien tepla'!$A$2:$CS$38,35+Data!M11-(VALUE(RIGHT(J11,4))-VALUE(LEFT(J11,4))),0)</f>
        <v>892674</v>
      </c>
      <c r="AL11" s="192">
        <f>VLOOKUP(A11,'výrobné a prevádzkové n'!$A$2:$CU$38,37+Data!M11-(VALUE(RIGHT(J11,4))-VALUE(LEFT(J11,4))),0)</f>
        <v>5410710</v>
      </c>
      <c r="AM11" s="191">
        <f>INDEX(Investície!$CS:$CS,MATCH(Data!A11,Investície!$A:$A,0))</f>
        <v>-2629531.3690828402</v>
      </c>
      <c r="AN11" s="62">
        <f>INDEX(emisie_CO2!$CS:$CS,MATCH(Data!A11,emisie_CO2!$A:$A,0))</f>
        <v>2928814.0627887947</v>
      </c>
      <c r="AO11" s="62">
        <f>INDEX(emisie_ostatné!$CX:$CX,MATCH(Data!A11,emisie_ostatné!$A:$A,0))</f>
        <v>263475.17767498258</v>
      </c>
      <c r="AP11" s="62">
        <f>INDEX('komunálny odpad'!$CS:$CS,MATCH(Data!A11,'komunálny odpad'!$A:$A,0))</f>
        <v>0</v>
      </c>
      <c r="AQ11" s="62">
        <f>INDEX('zmena cien tepla'!$CS:$CS,MATCH(Data!A11,'zmena cien tepla'!$A:$A,0))</f>
        <v>560579.04536742438</v>
      </c>
      <c r="AR11" s="62">
        <f>INDEX('výrobné a prevádzkové n'!$CU:$CU,MATCH(Data!A11,'výrobné a prevádzkové n'!$A:$A,0))</f>
        <v>3776982.3850458213</v>
      </c>
      <c r="AS11" s="193">
        <f t="shared" si="0"/>
        <v>2.8635713418027695</v>
      </c>
      <c r="AT11" s="194"/>
      <c r="AU11" s="195"/>
      <c r="AV11" s="195"/>
      <c r="AW11" s="195"/>
      <c r="AX11" s="195"/>
      <c r="AY11" s="195"/>
      <c r="AZ11" s="195"/>
      <c r="BA11" s="196"/>
      <c r="BB11" s="197"/>
      <c r="BC11" s="197"/>
      <c r="BD11" s="197"/>
      <c r="BE11" s="197"/>
      <c r="BF11" s="197"/>
      <c r="BG11" s="197"/>
      <c r="BH11" s="197"/>
    </row>
    <row r="12" spans="1:60" s="69" customFormat="1" ht="84.75" customHeight="1" x14ac:dyDescent="0.35">
      <c r="A12" s="375">
        <v>10</v>
      </c>
      <c r="B12" s="153" t="s">
        <v>259</v>
      </c>
      <c r="C12" s="199" t="s">
        <v>77</v>
      </c>
      <c r="D12" s="198" t="s">
        <v>554</v>
      </c>
      <c r="E12" s="198" t="s">
        <v>555</v>
      </c>
      <c r="F12" s="198" t="s">
        <v>240</v>
      </c>
      <c r="G12" s="177"/>
      <c r="H12" s="200">
        <v>5691728.5999999996</v>
      </c>
      <c r="I12" s="200" t="s">
        <v>260</v>
      </c>
      <c r="J12" s="199" t="s">
        <v>248</v>
      </c>
      <c r="K12" s="201" t="s">
        <v>241</v>
      </c>
      <c r="L12" s="202" t="s">
        <v>264</v>
      </c>
      <c r="M12" s="199">
        <v>20</v>
      </c>
      <c r="N12" s="179" t="s">
        <v>245</v>
      </c>
      <c r="O12" s="401">
        <v>0</v>
      </c>
      <c r="P12" s="202">
        <v>-0.61780000000000002</v>
      </c>
      <c r="Q12" s="199">
        <v>-3.3999999999999998E-3</v>
      </c>
      <c r="R12" s="200">
        <v>0</v>
      </c>
      <c r="S12" s="199">
        <v>-2.81E-2</v>
      </c>
      <c r="T12" s="199">
        <v>0</v>
      </c>
      <c r="U12" s="200">
        <v>-682.88699999999994</v>
      </c>
      <c r="V12" s="278" t="s">
        <v>43</v>
      </c>
      <c r="W12" s="207">
        <v>0</v>
      </c>
      <c r="X12" s="208" t="s">
        <v>43</v>
      </c>
      <c r="Y12" s="273">
        <v>-18125</v>
      </c>
      <c r="Z12" s="280">
        <v>78000</v>
      </c>
      <c r="AA12" s="279">
        <v>-1000</v>
      </c>
      <c r="AB12" s="199" t="s">
        <v>566</v>
      </c>
      <c r="AC12" s="184">
        <v>-309843</v>
      </c>
      <c r="AD12" s="184"/>
      <c r="AE12" s="201" t="s">
        <v>52</v>
      </c>
      <c r="AF12" s="190" t="s">
        <v>261</v>
      </c>
      <c r="AG12" s="191">
        <f>VLOOKUP(A12,Investície!$A$2:$CS$38,37+(VALUE(RIGHT(J12,4))-VALUE(LEFT(J12,4))),0)</f>
        <v>5691728.5999999996</v>
      </c>
      <c r="AH12" s="62">
        <f>VLOOKUP(A12,emisie_CO2!$A$2:$CS$38,35+Data!M12-(VALUE(RIGHT(J12,4))-VALUE(LEFT(J12,4))),0)</f>
        <v>5009659.0319999987</v>
      </c>
      <c r="AI12" s="62">
        <f>VLOOKUP(A12,emisie_ostatné!$A$2:$CX$38,40+Data!M12-(VALUE(RIGHT(J12,4))-VALUE(LEFT(J12,4))),0)</f>
        <v>436020.06346411043</v>
      </c>
      <c r="AJ12" s="62">
        <f>VLOOKUP(A12,'komunálny odpad'!$A$2:$CS$38,35+Data!M12-(VALUE(RIGHT(J12,4))-VALUE(LEFT(J12,4))),0)</f>
        <v>0</v>
      </c>
      <c r="AK12" s="62">
        <f>VLOOKUP(A12,'zmena cien tepla'!$A$2:$CS$38,35+Data!M12-(VALUE(RIGHT(J12,4))-VALUE(LEFT(J12,4))),0)</f>
        <v>326250</v>
      </c>
      <c r="AL12" s="192">
        <f>VLOOKUP(A12,'výrobné a prevádzkové n'!$A$2:$CU$38,37+Data!M12-(VALUE(RIGHT(J12,4))-VALUE(LEFT(J12,4))),0)</f>
        <v>5595174</v>
      </c>
      <c r="AM12" s="191">
        <f>INDEX(Investície!$CS:$CS,MATCH(Data!A12,Investície!$A:$A,0))</f>
        <v>-5367569.5007396443</v>
      </c>
      <c r="AN12" s="62">
        <f>INDEX(emisie_CO2!$CS:$CS,MATCH(Data!A12,emisie_CO2!$A:$A,0))</f>
        <v>3023930.8759895968</v>
      </c>
      <c r="AO12" s="62">
        <f>INDEX(emisie_ostatné!$CX:$CX,MATCH(Data!A12,emisie_ostatné!$A:$A,0))</f>
        <v>272259.45271072624</v>
      </c>
      <c r="AP12" s="62">
        <f>INDEX('komunálny odpad'!$CS:$CS,MATCH(Data!A12,'komunálny odpad'!$A:$A,0))</f>
        <v>0</v>
      </c>
      <c r="AQ12" s="62">
        <f>INDEX('zmena cien tepla'!$CS:$CS,MATCH(Data!A12,'zmena cien tepla'!$A:$A,0))</f>
        <v>204877.60767214259</v>
      </c>
      <c r="AR12" s="62">
        <f>INDEX('výrobné a prevádzkové n'!$CU:$CU,MATCH(Data!A12,'výrobné a prevádzkové n'!$A:$A,0))</f>
        <v>3905748.7167610847</v>
      </c>
      <c r="AS12" s="193">
        <f t="shared" si="0"/>
        <v>1.3799200275120613</v>
      </c>
      <c r="AT12" s="194"/>
      <c r="AU12" s="195"/>
      <c r="AV12" s="195"/>
      <c r="AW12" s="195"/>
      <c r="AX12" s="195"/>
      <c r="AY12" s="195"/>
      <c r="AZ12" s="195"/>
      <c r="BA12" s="196"/>
      <c r="BB12" s="197"/>
      <c r="BC12" s="197"/>
      <c r="BD12" s="197"/>
      <c r="BE12" s="197"/>
      <c r="BF12" s="197"/>
      <c r="BG12" s="197"/>
      <c r="BH12" s="197"/>
    </row>
    <row r="13" spans="1:60" s="69" customFormat="1" ht="87" customHeight="1" x14ac:dyDescent="0.35">
      <c r="A13" s="277">
        <v>11</v>
      </c>
      <c r="B13" s="153" t="s">
        <v>259</v>
      </c>
      <c r="C13" s="199" t="s">
        <v>77</v>
      </c>
      <c r="D13" s="198" t="s">
        <v>556</v>
      </c>
      <c r="E13" s="198" t="s">
        <v>557</v>
      </c>
      <c r="F13" s="198" t="s">
        <v>202</v>
      </c>
      <c r="G13" s="177"/>
      <c r="H13" s="200">
        <v>77915000</v>
      </c>
      <c r="I13" s="200" t="s">
        <v>560</v>
      </c>
      <c r="J13" s="199" t="s">
        <v>561</v>
      </c>
      <c r="K13" s="201" t="s">
        <v>562</v>
      </c>
      <c r="L13" s="202" t="s">
        <v>57</v>
      </c>
      <c r="M13" s="199">
        <v>40</v>
      </c>
      <c r="N13" s="179" t="s">
        <v>262</v>
      </c>
      <c r="O13" s="401">
        <v>0</v>
      </c>
      <c r="P13" s="202">
        <v>-56.914000000000001</v>
      </c>
      <c r="Q13" s="199">
        <v>-0.31</v>
      </c>
      <c r="R13" s="200">
        <v>0</v>
      </c>
      <c r="S13" s="199">
        <v>-2.5870000000000002</v>
      </c>
      <c r="T13" s="199">
        <v>0</v>
      </c>
      <c r="U13" s="200">
        <v>-62912.54</v>
      </c>
      <c r="V13" s="278" t="s">
        <v>43</v>
      </c>
      <c r="W13" s="207">
        <v>0</v>
      </c>
      <c r="X13" s="208" t="s">
        <v>90</v>
      </c>
      <c r="Y13" s="273">
        <v>-30040086</v>
      </c>
      <c r="Z13" s="280">
        <v>78000</v>
      </c>
      <c r="AA13" s="279">
        <v>0</v>
      </c>
      <c r="AB13" s="199">
        <v>0</v>
      </c>
      <c r="AC13" s="184">
        <v>-36379503</v>
      </c>
      <c r="AD13" s="184"/>
      <c r="AE13" s="201" t="s">
        <v>263</v>
      </c>
      <c r="AF13" s="190" t="s">
        <v>568</v>
      </c>
      <c r="AG13" s="191">
        <f>VLOOKUP(A13,Investície!$A$2:$CS$38,37+(VALUE(RIGHT(J13,4))-VALUE(LEFT(J13,4))),0)</f>
        <v>77915000</v>
      </c>
      <c r="AH13" s="62">
        <f>VLOOKUP(A13,emisie_CO2!$A$2:$CS$38,35+Data!M13-(VALUE(RIGHT(J13,4))-VALUE(LEFT(J13,4))),0)</f>
        <v>11509606.951734124</v>
      </c>
      <c r="AI13" s="62">
        <f>VLOOKUP(A13,emisie_ostatné!$A$2:$CX$38,40+Data!M13-(VALUE(RIGHT(J13,4))-VALUE(LEFT(J13,4))),0)</f>
        <v>1332267.5863991959</v>
      </c>
      <c r="AJ13" s="62">
        <f>VLOOKUP(A13,'komunálny odpad'!$A$2:$CS$38,35+Data!M13-(VALUE(RIGHT(J13,4))-VALUE(LEFT(J13,4))),0)</f>
        <v>0</v>
      </c>
      <c r="AK13" s="62">
        <f>VLOOKUP(A13,'zmena cien tepla'!$A$2:$CS$38,35+Data!M13-(VALUE(RIGHT(J13,4))-VALUE(LEFT(J13,4))),0)</f>
        <v>18442006.932904214</v>
      </c>
      <c r="AL13" s="192">
        <f>VLOOKUP(A13,'výrobné a prevádzkové n'!$A$2:$CU$38,37+Data!M13-(VALUE(RIGHT(J13,4))-VALUE(LEFT(J13,4))),0)</f>
        <v>24576688.706490643</v>
      </c>
      <c r="AM13" s="191">
        <f>INDEX(Investície!$CS:$CS,MATCH(Data!A13,Investície!$A:$A,0))</f>
        <v>-66807155.658432946</v>
      </c>
      <c r="AN13" s="62">
        <f>INDEX(emisie_CO2!$CS:$CS,MATCH(Data!A13,emisie_CO2!$A:$A,0))</f>
        <v>374598040.17174089</v>
      </c>
      <c r="AO13" s="62">
        <f>INDEX(emisie_ostatné!$CX:$CX,MATCH(Data!A13,emisie_ostatné!$A:$A,0))</f>
        <v>25513432.702681541</v>
      </c>
      <c r="AP13" s="62">
        <f>INDEX('komunálny odpad'!$CS:$CS,MATCH(Data!A13,'komunálny odpad'!$A:$A,0))</f>
        <v>0</v>
      </c>
      <c r="AQ13" s="62">
        <f>INDEX('zmena cien tepla'!$CS:$CS,MATCH(Data!A13,'zmena cien tepla'!$A:$A,0))</f>
        <v>328185354.39468241</v>
      </c>
      <c r="AR13" s="62">
        <f>INDEX('výrobné a prevádzkové n'!$CU:$CU,MATCH(Data!A13,'výrobné a prevádzkové n'!$A:$A,0))</f>
        <v>478045737.06923193</v>
      </c>
      <c r="AS13" s="193">
        <f t="shared" si="0"/>
        <v>18.05708613768924</v>
      </c>
      <c r="AT13" s="194"/>
      <c r="AU13" s="195"/>
      <c r="AV13" s="195"/>
      <c r="AW13" s="195"/>
      <c r="AX13" s="195"/>
      <c r="AY13" s="195"/>
      <c r="AZ13" s="195"/>
      <c r="BA13" s="196"/>
      <c r="BB13" s="197"/>
      <c r="BC13" s="197"/>
      <c r="BD13" s="197"/>
      <c r="BE13" s="197"/>
      <c r="BF13" s="197"/>
      <c r="BG13" s="197"/>
      <c r="BH13" s="197"/>
    </row>
    <row r="14" spans="1:60" s="69" customFormat="1" ht="58.5" customHeight="1" x14ac:dyDescent="0.35">
      <c r="A14" s="277">
        <v>12</v>
      </c>
      <c r="B14" s="153" t="s">
        <v>259</v>
      </c>
      <c r="C14" s="199" t="s">
        <v>77</v>
      </c>
      <c r="D14" s="198" t="s">
        <v>558</v>
      </c>
      <c r="E14" s="198" t="s">
        <v>559</v>
      </c>
      <c r="F14" s="198" t="s">
        <v>202</v>
      </c>
      <c r="G14" s="177"/>
      <c r="H14" s="200">
        <v>4400000</v>
      </c>
      <c r="I14" s="200" t="s">
        <v>563</v>
      </c>
      <c r="J14" s="199" t="s">
        <v>264</v>
      </c>
      <c r="K14" s="201" t="s">
        <v>564</v>
      </c>
      <c r="L14" s="202" t="s">
        <v>57</v>
      </c>
      <c r="M14" s="199">
        <v>15</v>
      </c>
      <c r="N14" s="179" t="s">
        <v>261</v>
      </c>
      <c r="O14" s="401">
        <v>0</v>
      </c>
      <c r="P14" s="202">
        <v>-0.182</v>
      </c>
      <c r="Q14" s="199">
        <v>-1E-3</v>
      </c>
      <c r="R14" s="200">
        <v>0</v>
      </c>
      <c r="S14" s="199">
        <v>-8.0000000000000002E-3</v>
      </c>
      <c r="T14" s="199">
        <v>0</v>
      </c>
      <c r="U14" s="200">
        <v>-201</v>
      </c>
      <c r="V14" s="278" t="s">
        <v>43</v>
      </c>
      <c r="W14" s="207">
        <v>0</v>
      </c>
      <c r="X14" s="208" t="s">
        <v>43</v>
      </c>
      <c r="Y14" s="273">
        <v>-50000</v>
      </c>
      <c r="Z14" s="280">
        <v>78000</v>
      </c>
      <c r="AA14" s="279">
        <v>0</v>
      </c>
      <c r="AB14" s="199">
        <v>0</v>
      </c>
      <c r="AC14" s="184">
        <v>-74200</v>
      </c>
      <c r="AD14" s="184"/>
      <c r="AE14" s="201" t="s">
        <v>567</v>
      </c>
      <c r="AF14" s="190" t="s">
        <v>261</v>
      </c>
      <c r="AG14" s="191">
        <f>VLOOKUP(A14,Investície!$A$2:$CS$38,37+(VALUE(RIGHT(J14,4))-VALUE(LEFT(J14,4))),0)</f>
        <v>4400000</v>
      </c>
      <c r="AH14" s="62">
        <f>VLOOKUP(A14,emisie_CO2!$A$2:$CS$38,35+Data!M14-(VALUE(RIGHT(J14,4))-VALUE(LEFT(J14,4))),0)</f>
        <v>879576</v>
      </c>
      <c r="AI14" s="62">
        <f>VLOOKUP(A14,emisie_ostatné!$A$2:$CX$38,40+Data!M14-(VALUE(RIGHT(J14,4))-VALUE(LEFT(J14,4))),0)</f>
        <v>90287.66770317874</v>
      </c>
      <c r="AJ14" s="62">
        <f>VLOOKUP(A14,'komunálny odpad'!$A$2:$CS$38,35+Data!M14-(VALUE(RIGHT(J14,4))-VALUE(LEFT(J14,4))),0)</f>
        <v>0</v>
      </c>
      <c r="AK14" s="62">
        <f>VLOOKUP(A14,'zmena cien tepla'!$A$2:$CS$38,35+Data!M14-(VALUE(RIGHT(J14,4))-VALUE(LEFT(J14,4))),0)</f>
        <v>650000</v>
      </c>
      <c r="AL14" s="192">
        <f>VLOOKUP(A14,'výrobné a prevádzkové n'!$A$2:$CU$38,37+Data!M14-(VALUE(RIGHT(J14,4))-VALUE(LEFT(J14,4))),0)</f>
        <v>964600</v>
      </c>
      <c r="AM14" s="191">
        <f>INDEX(Investície!$CS:$CS,MATCH(Data!A14,Investície!$A:$A,0))</f>
        <v>-4149408.2840236686</v>
      </c>
      <c r="AN14" s="62">
        <f>INDEX(emisie_CO2!$CS:$CS,MATCH(Data!A14,emisie_CO2!$A:$A,0))</f>
        <v>644343.34547929442</v>
      </c>
      <c r="AO14" s="62">
        <f>INDEX(emisie_ostatné!$CX:$CX,MATCH(Data!A14,emisie_ostatné!$A:$A,0))</f>
        <v>65424.508008216573</v>
      </c>
      <c r="AP14" s="62">
        <f>INDEX('komunálny odpad'!$CS:$CS,MATCH(Data!A14,'komunálny odpad'!$A:$A,0))</f>
        <v>0</v>
      </c>
      <c r="AQ14" s="62">
        <f>INDEX('zmena cien tepla'!$CS:$CS,MATCH(Data!A14,'zmena cien tepla'!$A:$A,0))</f>
        <v>470732.79084719246</v>
      </c>
      <c r="AR14" s="62">
        <f>INDEX('výrobné a prevádzkové n'!$CU:$CU,MATCH(Data!A14,'výrobné a prevádzkové n'!$A:$A,0))</f>
        <v>762744.40409289428</v>
      </c>
      <c r="AS14" s="193">
        <f t="shared" si="0"/>
        <v>0.46831859277613402</v>
      </c>
      <c r="AT14" s="194"/>
      <c r="AU14" s="195"/>
      <c r="AV14" s="195"/>
      <c r="AW14" s="195"/>
      <c r="AX14" s="195"/>
      <c r="AY14" s="195"/>
      <c r="AZ14" s="195"/>
      <c r="BA14" s="196"/>
      <c r="BB14" s="197"/>
      <c r="BC14" s="197"/>
      <c r="BD14" s="197"/>
      <c r="BE14" s="197"/>
      <c r="BF14" s="197"/>
      <c r="BG14" s="197"/>
      <c r="BH14" s="197"/>
    </row>
    <row r="15" spans="1:60" s="69" customFormat="1" ht="41.15" customHeight="1" x14ac:dyDescent="0.35">
      <c r="A15" s="277">
        <v>13</v>
      </c>
      <c r="B15" s="248" t="s">
        <v>259</v>
      </c>
      <c r="C15" s="249" t="s">
        <v>77</v>
      </c>
      <c r="D15" s="254" t="s">
        <v>477</v>
      </c>
      <c r="E15" s="254" t="s">
        <v>482</v>
      </c>
      <c r="F15" s="254" t="s">
        <v>202</v>
      </c>
      <c r="G15" s="177"/>
      <c r="H15" s="250">
        <v>10000000</v>
      </c>
      <c r="I15" s="250" t="s">
        <v>267</v>
      </c>
      <c r="J15" s="249">
        <v>2026</v>
      </c>
      <c r="K15" s="251" t="s">
        <v>486</v>
      </c>
      <c r="L15" s="253">
        <v>2026</v>
      </c>
      <c r="M15" s="249">
        <v>40</v>
      </c>
      <c r="N15" s="251" t="s">
        <v>261</v>
      </c>
      <c r="O15" s="362">
        <v>0</v>
      </c>
      <c r="P15" s="253">
        <v>0</v>
      </c>
      <c r="Q15" s="249">
        <v>0</v>
      </c>
      <c r="R15" s="250">
        <v>0</v>
      </c>
      <c r="S15" s="249">
        <v>0</v>
      </c>
      <c r="T15" s="249">
        <v>0</v>
      </c>
      <c r="U15" s="250">
        <v>0</v>
      </c>
      <c r="V15" s="269" t="s">
        <v>43</v>
      </c>
      <c r="W15" s="270">
        <v>0</v>
      </c>
      <c r="X15" s="252" t="s">
        <v>43</v>
      </c>
      <c r="Y15" s="274">
        <v>0</v>
      </c>
      <c r="Z15" s="272" t="s">
        <v>268</v>
      </c>
      <c r="AA15" s="274">
        <v>-6553</v>
      </c>
      <c r="AB15" s="249">
        <v>0</v>
      </c>
      <c r="AC15" s="275">
        <v>0</v>
      </c>
      <c r="AD15" s="250"/>
      <c r="AE15" s="251" t="s">
        <v>490</v>
      </c>
      <c r="AF15" s="190" t="s">
        <v>261</v>
      </c>
      <c r="AG15" s="191">
        <f>VLOOKUP(A15,Investície!$A$2:$CS$38,37+(VALUE(RIGHT(J15,4))-VALUE(LEFT(J15,4))),0)</f>
        <v>10000000</v>
      </c>
      <c r="AH15" s="62">
        <f>VLOOKUP(A15,emisie_CO2!$A$2:$CS$38,35+Data!M15-(VALUE(RIGHT(J15,4))-VALUE(LEFT(J15,4))),0)</f>
        <v>0</v>
      </c>
      <c r="AI15" s="62">
        <f>VLOOKUP(A15,emisie_ostatné!$A$2:$CX$38,40+Data!M15-(VALUE(RIGHT(J15,4))-VALUE(LEFT(J15,4))),0)</f>
        <v>0</v>
      </c>
      <c r="AJ15" s="62">
        <f>VLOOKUP(A15,'komunálny odpad'!$A$2:$CS$38,35+Data!M15-(VALUE(RIGHT(J15,4))-VALUE(LEFT(J15,4))),0)</f>
        <v>0</v>
      </c>
      <c r="AK15" s="62">
        <f>VLOOKUP(A15,'zmena cien tepla'!$A$2:$CS$38,35+Data!M15-(VALUE(RIGHT(J15,4))-VALUE(LEFT(J15,4))),0)</f>
        <v>0</v>
      </c>
      <c r="AL15" s="192">
        <f>VLOOKUP(A15,'výrobné a prevádzkové n'!$A$2:$CU$38,37+Data!M15-(VALUE(RIGHT(J15,4))-VALUE(LEFT(J15,4))),0)</f>
        <v>4426.9719983154582</v>
      </c>
      <c r="AM15" s="191">
        <f>INDEX(Investície!$CS:$CS,MATCH(Data!A15,Investície!$A:$A,0))</f>
        <v>-9615384.615384616</v>
      </c>
      <c r="AN15" s="62">
        <f>INDEX(emisie_CO2!$CS:$CS,MATCH(Data!A15,emisie_CO2!$A:$A,0))</f>
        <v>0</v>
      </c>
      <c r="AO15" s="62">
        <f>INDEX(emisie_ostatné!$CX:$CX,MATCH(Data!A15,emisie_ostatné!$A:$A,0))</f>
        <v>0</v>
      </c>
      <c r="AP15" s="62">
        <f>INDEX('komunálny odpad'!$CS:$CS,MATCH(Data!A15,'komunálny odpad'!$A:$A,0))</f>
        <v>0</v>
      </c>
      <c r="AQ15" s="62">
        <f>INDEX('zmena cien tepla'!$CS:$CS,MATCH(Data!A15,'zmena cien tepla'!$A:$A,0))</f>
        <v>0</v>
      </c>
      <c r="AR15" s="62">
        <f>INDEX('výrobné a prevádzkové n'!$CU:$CU,MATCH(Data!A15,'výrobné a prevádzkové n'!$A:$A,0))</f>
        <v>108956.43674928298</v>
      </c>
      <c r="AS15" s="193">
        <f t="shared" si="0"/>
        <v>1.1331469421925429E-2</v>
      </c>
      <c r="AT15" s="194"/>
      <c r="AU15" s="195"/>
      <c r="AV15" s="195"/>
      <c r="AW15" s="195"/>
      <c r="AX15" s="195"/>
      <c r="AY15" s="195"/>
      <c r="AZ15" s="195"/>
      <c r="BA15" s="196"/>
      <c r="BB15" s="197"/>
      <c r="BC15" s="197"/>
      <c r="BD15" s="197"/>
      <c r="BE15" s="197"/>
      <c r="BF15" s="197"/>
      <c r="BG15" s="197"/>
      <c r="BH15" s="197"/>
    </row>
    <row r="16" spans="1:60" s="69" customFormat="1" ht="66.75" customHeight="1" x14ac:dyDescent="0.35">
      <c r="A16" s="277">
        <v>14</v>
      </c>
      <c r="B16" s="248" t="s">
        <v>259</v>
      </c>
      <c r="C16" s="249" t="s">
        <v>77</v>
      </c>
      <c r="D16" s="254" t="s">
        <v>478</v>
      </c>
      <c r="E16" s="254" t="s">
        <v>483</v>
      </c>
      <c r="F16" s="254" t="s">
        <v>240</v>
      </c>
      <c r="G16" s="177"/>
      <c r="H16" s="250">
        <v>7620000</v>
      </c>
      <c r="I16" s="250" t="s">
        <v>464</v>
      </c>
      <c r="J16" s="249">
        <v>2027</v>
      </c>
      <c r="K16" s="251" t="s">
        <v>296</v>
      </c>
      <c r="L16" s="253" t="s">
        <v>487</v>
      </c>
      <c r="M16" s="249">
        <v>30</v>
      </c>
      <c r="N16" s="251" t="s">
        <v>242</v>
      </c>
      <c r="O16" s="362">
        <v>0</v>
      </c>
      <c r="P16" s="253">
        <v>0</v>
      </c>
      <c r="Q16" s="249">
        <v>0</v>
      </c>
      <c r="R16" s="250">
        <v>0</v>
      </c>
      <c r="S16" s="249">
        <v>0</v>
      </c>
      <c r="T16" s="249">
        <v>0</v>
      </c>
      <c r="U16" s="250">
        <v>0</v>
      </c>
      <c r="V16" s="269" t="s">
        <v>43</v>
      </c>
      <c r="W16" s="270">
        <v>0</v>
      </c>
      <c r="X16" s="252" t="s">
        <v>43</v>
      </c>
      <c r="Y16" s="274">
        <v>0</v>
      </c>
      <c r="Z16" s="272" t="s">
        <v>489</v>
      </c>
      <c r="AA16" s="274">
        <v>15000</v>
      </c>
      <c r="AB16" s="249" t="s">
        <v>491</v>
      </c>
      <c r="AC16" s="275">
        <v>529511.11</v>
      </c>
      <c r="AD16" s="250">
        <f>14800/5300*(22+28)*1000</f>
        <v>139622.64150943395</v>
      </c>
      <c r="AE16" s="251" t="s">
        <v>298</v>
      </c>
      <c r="AF16" s="190" t="s">
        <v>261</v>
      </c>
      <c r="AG16" s="191">
        <f>VLOOKUP(A16,Investície!$A$2:$CS$38,37+(VALUE(RIGHT(J16,4))-VALUE(LEFT(J16,4))),0)</f>
        <v>7620000</v>
      </c>
      <c r="AH16" s="62">
        <f>VLOOKUP(A16,emisie_CO2!$A$2:$CS$38,35+Data!M16-(VALUE(RIGHT(J16,4))-VALUE(LEFT(J16,4))),0)</f>
        <v>0</v>
      </c>
      <c r="AI16" s="62">
        <f>VLOOKUP(A16,emisie_ostatné!$A$2:$CX$38,40+Data!M16-(VALUE(RIGHT(J16,4))-VALUE(LEFT(J16,4))),0)</f>
        <v>0</v>
      </c>
      <c r="AJ16" s="62">
        <f>VLOOKUP(A16,'komunálny odpad'!$A$2:$CS$38,35+Data!M16-(VALUE(RIGHT(J16,4))-VALUE(LEFT(J16,4))),0)</f>
        <v>0</v>
      </c>
      <c r="AK16" s="62">
        <f>VLOOKUP(A16,'zmena cien tepla'!$A$2:$CS$38,35+Data!M16-(VALUE(RIGHT(J16,4))-VALUE(LEFT(J16,4))),0)</f>
        <v>0</v>
      </c>
      <c r="AL16" s="192">
        <f>VLOOKUP(A16,'výrobné a prevádzkové n'!$A$2:$CU$38,37+Data!M16-(VALUE(RIGHT(J16,4))-VALUE(LEFT(J16,4))),0)</f>
        <v>-11741765.586226409</v>
      </c>
      <c r="AM16" s="191">
        <f>INDEX(Investície!$CS:$CS,MATCH(Data!A16,Investície!$A:$A,0))</f>
        <v>-7326923.076923077</v>
      </c>
      <c r="AN16" s="62">
        <f>INDEX(emisie_CO2!$CS:$CS,MATCH(Data!A16,emisie_CO2!$A:$A,0))</f>
        <v>0</v>
      </c>
      <c r="AO16" s="62">
        <f>INDEX(emisie_ostatné!$CX:$CX,MATCH(Data!A16,emisie_ostatné!$A:$A,0))</f>
        <v>0</v>
      </c>
      <c r="AP16" s="62">
        <f>INDEX('komunálny odpad'!$CS:$CS,MATCH(Data!A16,'komunálny odpad'!$A:$A,0))</f>
        <v>0</v>
      </c>
      <c r="AQ16" s="62">
        <f>INDEX('zmena cien tepla'!$CS:$CS,MATCH(Data!A16,'zmena cien tepla'!$A:$A,0))</f>
        <v>0</v>
      </c>
      <c r="AR16" s="62">
        <f>INDEX('výrobné a prevádzkové n'!$CU:$CU,MATCH(Data!A16,'výrobné a prevádzkové n'!$A:$A,0))</f>
        <v>-6732062.384801833</v>
      </c>
      <c r="AS16" s="193">
        <f t="shared" si="0"/>
        <v>0</v>
      </c>
      <c r="AT16" s="194"/>
      <c r="AU16" s="195"/>
      <c r="AV16" s="195"/>
      <c r="AW16" s="195"/>
      <c r="AX16" s="195"/>
      <c r="AY16" s="195"/>
      <c r="AZ16" s="195"/>
      <c r="BA16" s="196"/>
      <c r="BB16" s="197"/>
      <c r="BC16" s="197"/>
      <c r="BD16" s="197"/>
      <c r="BE16" s="197"/>
      <c r="BF16" s="197"/>
      <c r="BG16" s="197"/>
      <c r="BH16" s="197"/>
    </row>
    <row r="17" spans="1:60" s="69" customFormat="1" ht="81" customHeight="1" x14ac:dyDescent="0.35">
      <c r="A17" s="277">
        <v>15</v>
      </c>
      <c r="B17" s="248" t="s">
        <v>259</v>
      </c>
      <c r="C17" s="249" t="s">
        <v>77</v>
      </c>
      <c r="D17" s="254" t="s">
        <v>479</v>
      </c>
      <c r="E17" s="254" t="s">
        <v>484</v>
      </c>
      <c r="F17" s="254" t="s">
        <v>240</v>
      </c>
      <c r="G17" s="177"/>
      <c r="H17" s="250">
        <v>1150000</v>
      </c>
      <c r="I17" s="250" t="s">
        <v>464</v>
      </c>
      <c r="J17" s="249">
        <v>2028</v>
      </c>
      <c r="K17" s="251" t="s">
        <v>296</v>
      </c>
      <c r="L17" s="253" t="s">
        <v>487</v>
      </c>
      <c r="M17" s="249">
        <v>30</v>
      </c>
      <c r="N17" s="251" t="s">
        <v>245</v>
      </c>
      <c r="O17" s="362">
        <v>0</v>
      </c>
      <c r="P17" s="253">
        <v>0</v>
      </c>
      <c r="Q17" s="249">
        <v>0</v>
      </c>
      <c r="R17" s="250">
        <v>0</v>
      </c>
      <c r="S17" s="249">
        <v>0</v>
      </c>
      <c r="T17" s="249">
        <v>0</v>
      </c>
      <c r="U17" s="250">
        <v>0</v>
      </c>
      <c r="V17" s="269" t="s">
        <v>43</v>
      </c>
      <c r="W17" s="270">
        <v>0</v>
      </c>
      <c r="X17" s="252" t="s">
        <v>43</v>
      </c>
      <c r="Y17" s="274">
        <v>0</v>
      </c>
      <c r="Z17" s="272" t="s">
        <v>268</v>
      </c>
      <c r="AA17" s="274">
        <v>0</v>
      </c>
      <c r="AB17" s="249">
        <v>0</v>
      </c>
      <c r="AC17" s="275">
        <v>0</v>
      </c>
      <c r="AD17" s="250"/>
      <c r="AE17" s="251" t="s">
        <v>52</v>
      </c>
      <c r="AF17" s="190" t="s">
        <v>261</v>
      </c>
      <c r="AG17" s="191">
        <f>VLOOKUP(A17,Investície!$A$2:$CS$38,37+(VALUE(RIGHT(J17,4))-VALUE(LEFT(J17,4))),0)</f>
        <v>1150000</v>
      </c>
      <c r="AH17" s="62">
        <f>VLOOKUP(A17,emisie_CO2!$A$2:$CS$38,35+Data!M17-(VALUE(RIGHT(J17,4))-VALUE(LEFT(J17,4))),0)</f>
        <v>0</v>
      </c>
      <c r="AI17" s="62">
        <f>VLOOKUP(A17,emisie_ostatné!$A$2:$CX$38,40+Data!M17-(VALUE(RIGHT(J17,4))-VALUE(LEFT(J17,4))),0)</f>
        <v>0</v>
      </c>
      <c r="AJ17" s="62">
        <f>VLOOKUP(A17,'komunálny odpad'!$A$2:$CS$38,35+Data!M17-(VALUE(RIGHT(J17,4))-VALUE(LEFT(J17,4))),0)</f>
        <v>0</v>
      </c>
      <c r="AK17" s="62">
        <f>VLOOKUP(A17,'zmena cien tepla'!$A$2:$CS$38,35+Data!M17-(VALUE(RIGHT(J17,4))-VALUE(LEFT(J17,4))),0)</f>
        <v>0</v>
      </c>
      <c r="AL17" s="192">
        <f>VLOOKUP(A17,'výrobné a prevádzkové n'!$A$2:$CU$38,37+Data!M17-(VALUE(RIGHT(J17,4))-VALUE(LEFT(J17,4))),0)</f>
        <v>0</v>
      </c>
      <c r="AM17" s="191">
        <f>INDEX(Investície!$CS:$CS,MATCH(Data!A17,Investície!$A:$A,0))</f>
        <v>-1105769.2307692308</v>
      </c>
      <c r="AN17" s="62">
        <f>INDEX(emisie_CO2!$CS:$CS,MATCH(Data!A17,emisie_CO2!$A:$A,0))</f>
        <v>0</v>
      </c>
      <c r="AO17" s="62">
        <f>INDEX(emisie_ostatné!$CX:$CX,MATCH(Data!A17,emisie_ostatné!$A:$A,0))</f>
        <v>0</v>
      </c>
      <c r="AP17" s="62">
        <f>INDEX('komunálny odpad'!$CS:$CS,MATCH(Data!A17,'komunálny odpad'!$A:$A,0))</f>
        <v>0</v>
      </c>
      <c r="AQ17" s="62">
        <f>INDEX('zmena cien tepla'!$CS:$CS,MATCH(Data!A17,'zmena cien tepla'!$A:$A,0))</f>
        <v>0</v>
      </c>
      <c r="AR17" s="62">
        <f>INDEX('výrobné a prevádzkové n'!$CU:$CU,MATCH(Data!A17,'výrobné a prevádzkové n'!$A:$A,0))</f>
        <v>0</v>
      </c>
      <c r="AS17" s="193">
        <f t="shared" si="0"/>
        <v>0</v>
      </c>
      <c r="AT17" s="194"/>
      <c r="AU17" s="195"/>
      <c r="AV17" s="195"/>
      <c r="AW17" s="195"/>
      <c r="AX17" s="195"/>
      <c r="AY17" s="195"/>
      <c r="AZ17" s="195"/>
      <c r="BA17" s="196"/>
      <c r="BB17" s="197"/>
      <c r="BC17" s="197"/>
      <c r="BD17" s="197"/>
      <c r="BE17" s="197"/>
      <c r="BF17" s="197"/>
      <c r="BG17" s="197"/>
      <c r="BH17" s="197"/>
    </row>
    <row r="18" spans="1:60" s="69" customFormat="1" ht="96.75" customHeight="1" x14ac:dyDescent="0.35">
      <c r="A18" s="277">
        <v>16</v>
      </c>
      <c r="B18" s="248" t="s">
        <v>259</v>
      </c>
      <c r="C18" s="249" t="s">
        <v>77</v>
      </c>
      <c r="D18" s="254" t="s">
        <v>480</v>
      </c>
      <c r="E18" s="254" t="s">
        <v>485</v>
      </c>
      <c r="F18" s="254" t="s">
        <v>202</v>
      </c>
      <c r="G18" s="177"/>
      <c r="H18" s="250">
        <v>1500000</v>
      </c>
      <c r="I18" s="250" t="s">
        <v>267</v>
      </c>
      <c r="J18" s="249">
        <v>2027</v>
      </c>
      <c r="K18" s="251" t="s">
        <v>278</v>
      </c>
      <c r="L18" s="253">
        <v>2027</v>
      </c>
      <c r="M18" s="249">
        <v>12</v>
      </c>
      <c r="N18" s="251" t="s">
        <v>488</v>
      </c>
      <c r="O18" s="362">
        <v>0</v>
      </c>
      <c r="P18" s="253">
        <v>0</v>
      </c>
      <c r="Q18" s="249">
        <v>0</v>
      </c>
      <c r="R18" s="250">
        <v>0</v>
      </c>
      <c r="S18" s="249">
        <v>0</v>
      </c>
      <c r="T18" s="249">
        <v>0</v>
      </c>
      <c r="U18" s="250">
        <v>0</v>
      </c>
      <c r="V18" s="269" t="s">
        <v>43</v>
      </c>
      <c r="W18" s="270">
        <v>0</v>
      </c>
      <c r="X18" s="252" t="s">
        <v>43</v>
      </c>
      <c r="Y18" s="274">
        <v>0</v>
      </c>
      <c r="Z18" s="272">
        <v>0</v>
      </c>
      <c r="AA18" s="274">
        <v>-38379</v>
      </c>
      <c r="AB18" s="249">
        <v>0</v>
      </c>
      <c r="AC18" s="275">
        <v>0</v>
      </c>
      <c r="AD18" s="250"/>
      <c r="AE18" s="251" t="s">
        <v>492</v>
      </c>
      <c r="AF18" s="190" t="s">
        <v>261</v>
      </c>
      <c r="AG18" s="191">
        <f>VLOOKUP(A18,Investície!$A$2:$CS$38,37+(VALUE(RIGHT(J18,4))-VALUE(LEFT(J18,4))),0)</f>
        <v>1500000</v>
      </c>
      <c r="AH18" s="62">
        <f>VLOOKUP(A18,emisie_CO2!$A$2:$CS$38,35+Data!M18-(VALUE(RIGHT(J18,4))-VALUE(LEFT(J18,4))),0)</f>
        <v>0</v>
      </c>
      <c r="AI18" s="62">
        <f>VLOOKUP(A18,emisie_ostatné!$A$2:$CX$38,40+Data!M18-(VALUE(RIGHT(J18,4))-VALUE(LEFT(J18,4))),0)</f>
        <v>0</v>
      </c>
      <c r="AJ18" s="62">
        <f>VLOOKUP(A18,'komunálny odpad'!$A$2:$CS$38,35+Data!M18-(VALUE(RIGHT(J18,4))-VALUE(LEFT(J18,4))),0)</f>
        <v>0</v>
      </c>
      <c r="AK18" s="62">
        <f>VLOOKUP(A18,'zmena cien tepla'!$A$2:$CS$38,35+Data!M18-(VALUE(RIGHT(J18,4))-VALUE(LEFT(J18,4))),0)</f>
        <v>0</v>
      </c>
      <c r="AL18" s="192">
        <f>VLOOKUP(A18,'výrobné a prevádzkové n'!$A$2:$CU$38,37+Data!M18-(VALUE(RIGHT(J18,4))-VALUE(LEFT(J18,4))),0)</f>
        <v>422169</v>
      </c>
      <c r="AM18" s="191">
        <f>INDEX(Investície!$CS:$CS,MATCH(Data!A18,Investície!$A:$A,0))</f>
        <v>-1442307.6923076923</v>
      </c>
      <c r="AN18" s="62">
        <f>INDEX(emisie_CO2!$CS:$CS,MATCH(Data!A18,emisie_CO2!$A:$A,0))</f>
        <v>0</v>
      </c>
      <c r="AO18" s="62">
        <f>INDEX(emisie_ostatné!$CX:$CX,MATCH(Data!A18,emisie_ostatné!$A:$A,0))</f>
        <v>0</v>
      </c>
      <c r="AP18" s="62">
        <f>INDEX('komunálny odpad'!$CS:$CS,MATCH(Data!A18,'komunálny odpad'!$A:$A,0))</f>
        <v>0</v>
      </c>
      <c r="AQ18" s="62">
        <f>INDEX('zmena cien tepla'!$CS:$CS,MATCH(Data!A18,'zmena cien tepla'!$A:$A,0))</f>
        <v>0</v>
      </c>
      <c r="AR18" s="62">
        <f>INDEX('výrobné a prevádzkové n'!$CU:$CU,MATCH(Data!A18,'výrobné a prevádzkové n'!$A:$A,0))</f>
        <v>346336.29409054475</v>
      </c>
      <c r="AS18" s="193">
        <f t="shared" si="0"/>
        <v>0.24012649723611104</v>
      </c>
      <c r="AT18" s="194"/>
      <c r="AU18" s="195"/>
      <c r="AV18" s="195"/>
      <c r="AW18" s="195"/>
      <c r="AX18" s="195"/>
      <c r="AY18" s="195"/>
      <c r="AZ18" s="195"/>
      <c r="BA18" s="196"/>
      <c r="BB18" s="197"/>
      <c r="BC18" s="197"/>
      <c r="BD18" s="197"/>
      <c r="BE18" s="197"/>
      <c r="BF18" s="197"/>
      <c r="BG18" s="197"/>
      <c r="BH18" s="197"/>
    </row>
    <row r="19" spans="1:60" s="69" customFormat="1" ht="78.75" customHeight="1" thickBot="1" x14ac:dyDescent="0.4">
      <c r="A19" s="277">
        <v>17</v>
      </c>
      <c r="B19" s="248" t="s">
        <v>259</v>
      </c>
      <c r="C19" s="249" t="s">
        <v>77</v>
      </c>
      <c r="D19" s="254" t="s">
        <v>481</v>
      </c>
      <c r="E19" s="254" t="s">
        <v>484</v>
      </c>
      <c r="F19" s="254" t="s">
        <v>240</v>
      </c>
      <c r="G19" s="177"/>
      <c r="H19" s="250">
        <v>1000000</v>
      </c>
      <c r="I19" s="250" t="s">
        <v>464</v>
      </c>
      <c r="J19" s="249">
        <v>2028</v>
      </c>
      <c r="K19" s="251" t="s">
        <v>296</v>
      </c>
      <c r="L19" s="253" t="s">
        <v>487</v>
      </c>
      <c r="M19" s="249">
        <v>30</v>
      </c>
      <c r="N19" s="251" t="s">
        <v>245</v>
      </c>
      <c r="O19" s="362">
        <v>0</v>
      </c>
      <c r="P19" s="253">
        <v>0</v>
      </c>
      <c r="Q19" s="249">
        <v>0</v>
      </c>
      <c r="R19" s="250">
        <v>0</v>
      </c>
      <c r="S19" s="249">
        <v>0</v>
      </c>
      <c r="T19" s="249">
        <v>0</v>
      </c>
      <c r="U19" s="250">
        <v>0</v>
      </c>
      <c r="V19" s="269" t="s">
        <v>43</v>
      </c>
      <c r="W19" s="270">
        <v>0</v>
      </c>
      <c r="X19" s="252" t="s">
        <v>43</v>
      </c>
      <c r="Y19" s="274">
        <v>0</v>
      </c>
      <c r="Z19" s="272" t="s">
        <v>268</v>
      </c>
      <c r="AA19" s="274">
        <v>0</v>
      </c>
      <c r="AB19" s="249">
        <v>0</v>
      </c>
      <c r="AC19" s="275">
        <v>0</v>
      </c>
      <c r="AD19" s="250"/>
      <c r="AE19" s="251" t="s">
        <v>52</v>
      </c>
      <c r="AF19" s="276" t="s">
        <v>261</v>
      </c>
      <c r="AG19" s="191">
        <f>VLOOKUP(A19,Investície!$A$2:$CS$38,37+(VALUE(RIGHT(J19,4))-VALUE(LEFT(J19,4))),0)</f>
        <v>1000000</v>
      </c>
      <c r="AH19" s="62">
        <f>VLOOKUP(A19,emisie_CO2!$A$2:$CS$38,35+Data!M19-(VALUE(RIGHT(J19,4))-VALUE(LEFT(J19,4))),0)</f>
        <v>0</v>
      </c>
      <c r="AI19" s="62">
        <f>VLOOKUP(A19,emisie_ostatné!$A$2:$CX$38,40+Data!M19-(VALUE(RIGHT(J19,4))-VALUE(LEFT(J19,4))),0)</f>
        <v>0</v>
      </c>
      <c r="AJ19" s="62">
        <f>VLOOKUP(A19,'komunálny odpad'!$A$2:$CS$38,35+Data!M19-(VALUE(RIGHT(J19,4))-VALUE(LEFT(J19,4))),0)</f>
        <v>0</v>
      </c>
      <c r="AK19" s="62">
        <f>VLOOKUP(A19,'zmena cien tepla'!$A$2:$CS$38,35+Data!M19-(VALUE(RIGHT(J19,4))-VALUE(LEFT(J19,4))),0)</f>
        <v>0</v>
      </c>
      <c r="AL19" s="192">
        <f>VLOOKUP(A19,'výrobné a prevádzkové n'!$A$2:$CU$38,37+Data!M19-(VALUE(RIGHT(J19,4))-VALUE(LEFT(J19,4))),0)</f>
        <v>0</v>
      </c>
      <c r="AM19" s="191">
        <f>INDEX(Investície!$CS:$CS,MATCH(Data!A19,Investície!$A:$A,0))</f>
        <v>-961538.4615384615</v>
      </c>
      <c r="AN19" s="62">
        <f>INDEX(emisie_CO2!$CS:$CS,MATCH(Data!A19,emisie_CO2!$A:$A,0))</f>
        <v>0</v>
      </c>
      <c r="AO19" s="62">
        <f>INDEX(emisie_ostatné!$CX:$CX,MATCH(Data!A19,emisie_ostatné!$A:$A,0))</f>
        <v>0</v>
      </c>
      <c r="AP19" s="62">
        <f>INDEX('komunálny odpad'!$CS:$CS,MATCH(Data!A19,'komunálny odpad'!$A:$A,0))</f>
        <v>0</v>
      </c>
      <c r="AQ19" s="62">
        <f>INDEX('zmena cien tepla'!$CS:$CS,MATCH(Data!A19,'zmena cien tepla'!$A:$A,0))</f>
        <v>0</v>
      </c>
      <c r="AR19" s="62">
        <f>INDEX('výrobné a prevádzkové n'!$CU:$CU,MATCH(Data!A19,'výrobné a prevádzkové n'!$A:$A,0))</f>
        <v>0</v>
      </c>
      <c r="AS19" s="193">
        <f t="shared" si="0"/>
        <v>0</v>
      </c>
      <c r="AT19" s="194"/>
      <c r="AU19" s="195"/>
      <c r="AV19" s="195"/>
      <c r="AW19" s="195"/>
      <c r="AX19" s="195"/>
      <c r="AY19" s="195"/>
      <c r="AZ19" s="195"/>
      <c r="BA19" s="196"/>
      <c r="BB19" s="197"/>
      <c r="BC19" s="197"/>
      <c r="BD19" s="197"/>
      <c r="BE19" s="197"/>
      <c r="BF19" s="197"/>
      <c r="BG19" s="197"/>
      <c r="BH19" s="197"/>
    </row>
    <row r="20" spans="1:60" s="69" customFormat="1" ht="84" customHeight="1" x14ac:dyDescent="0.35">
      <c r="A20" s="277">
        <v>18</v>
      </c>
      <c r="B20" s="153" t="s">
        <v>269</v>
      </c>
      <c r="C20" s="199" t="s">
        <v>109</v>
      </c>
      <c r="D20" s="198" t="s">
        <v>569</v>
      </c>
      <c r="E20" s="198" t="s">
        <v>111</v>
      </c>
      <c r="F20" s="198" t="s">
        <v>202</v>
      </c>
      <c r="G20" s="177"/>
      <c r="H20" s="205">
        <v>31602460</v>
      </c>
      <c r="I20" s="200" t="s">
        <v>519</v>
      </c>
      <c r="J20" s="199" t="s">
        <v>453</v>
      </c>
      <c r="K20" s="288" t="s">
        <v>570</v>
      </c>
      <c r="L20" s="297">
        <v>2035</v>
      </c>
      <c r="M20" s="199">
        <v>12</v>
      </c>
      <c r="N20" s="298" t="s">
        <v>262</v>
      </c>
      <c r="O20" s="420">
        <v>0</v>
      </c>
      <c r="P20" s="419">
        <v>-28.1</v>
      </c>
      <c r="Q20" s="199">
        <v>-18.8</v>
      </c>
      <c r="R20" s="200">
        <v>-1.7</v>
      </c>
      <c r="S20" s="199">
        <v>0</v>
      </c>
      <c r="T20" s="199">
        <v>0</v>
      </c>
      <c r="U20" s="200">
        <v>-24546</v>
      </c>
      <c r="V20" s="278" t="s">
        <v>43</v>
      </c>
      <c r="W20" s="207">
        <v>0</v>
      </c>
      <c r="X20" s="208" t="s">
        <v>43</v>
      </c>
      <c r="Y20" s="279">
        <v>-2781080</v>
      </c>
      <c r="Z20" s="280">
        <v>20000</v>
      </c>
      <c r="AA20" s="279">
        <v>657000</v>
      </c>
      <c r="AB20" s="199">
        <v>0</v>
      </c>
      <c r="AC20" s="184">
        <v>-3617475</v>
      </c>
      <c r="AD20" s="200"/>
      <c r="AE20" s="201" t="s">
        <v>571</v>
      </c>
      <c r="AF20" s="437" t="s">
        <v>43</v>
      </c>
      <c r="AG20" s="191">
        <f>VLOOKUP(A20,Investície!$A$2:$CS$38,37+(VALUE(RIGHT(J20,4))-VALUE(LEFT(J20,4))),0)</f>
        <v>31602460</v>
      </c>
      <c r="AH20" s="62">
        <f>VLOOKUP(A20,emisie_CO2!$A$2:$CS$38,35+Data!M20-(VALUE(RIGHT(J20,4))-VALUE(LEFT(J20,4))),0)</f>
        <v>67570228.799999997</v>
      </c>
      <c r="AI20" s="62">
        <f>VLOOKUP(A20,emisie_ostatné!$A$2:$CX$38,40+Data!M20-(VALUE(RIGHT(J20,4))-VALUE(LEFT(J20,4))),0)</f>
        <v>11457391.828754842</v>
      </c>
      <c r="AJ20" s="62">
        <f>VLOOKUP(A20,'komunálny odpad'!$A$2:$CS$38,35+Data!M20-(VALUE(RIGHT(J20,4))-VALUE(LEFT(J20,4))),0)</f>
        <v>0</v>
      </c>
      <c r="AK20" s="62">
        <f>VLOOKUP(A20,'zmena cien tepla'!$A$2:$CS$38,35+Data!M20-(VALUE(RIGHT(J20,4))-VALUE(LEFT(J20,4))),0)</f>
        <v>25029720</v>
      </c>
      <c r="AL20" s="192">
        <f>VLOOKUP(A20,'výrobné a prevádzkové n'!$A$2:$CU$38,37+Data!M20-(VALUE(RIGHT(J20,4))-VALUE(LEFT(J20,4))),0)</f>
        <v>26644275</v>
      </c>
      <c r="AM20" s="191">
        <f>INDEX(Investície!$CS:$CS,MATCH(Data!A20,Investície!$A:$A,0))</f>
        <v>-29233234.457972996</v>
      </c>
      <c r="AN20" s="62">
        <f>INDEX(emisie_CO2!$CS:$CS,MATCH(Data!A20,emisie_CO2!$A:$A,0))</f>
        <v>62513767.499739654</v>
      </c>
      <c r="AO20" s="62">
        <f>INDEX(emisie_ostatné!$CX:$CX,MATCH(Data!A20,emisie_ostatné!$A:$A,0))</f>
        <v>9825701.8246337008</v>
      </c>
      <c r="AP20" s="62">
        <f>INDEX('komunálny odpad'!$CS:$CS,MATCH(Data!A20,'komunálny odpad'!$A:$A,0))</f>
        <v>0</v>
      </c>
      <c r="AQ20" s="62">
        <f>INDEX('zmena cien tepla'!$CS:$CS,MATCH(Data!A20,'zmena cien tepla'!$A:$A,0))</f>
        <v>21293088.747301631</v>
      </c>
      <c r="AR20" s="62">
        <f>INDEX('výrobné a prevádzkové n'!$CU:$CU,MATCH(Data!A20,'výrobné a prevádzkové n'!$A:$A,0))</f>
        <v>24700120.406654831</v>
      </c>
      <c r="AS20" s="193">
        <f t="shared" si="0"/>
        <v>4.0478818260240805</v>
      </c>
      <c r="AT20" s="194"/>
      <c r="AU20" s="195"/>
      <c r="AV20" s="195"/>
      <c r="AW20" s="195"/>
      <c r="AX20" s="195"/>
      <c r="AY20" s="195"/>
      <c r="AZ20" s="195"/>
      <c r="BA20" s="196"/>
      <c r="BB20" s="197"/>
      <c r="BC20" s="197"/>
      <c r="BD20" s="197"/>
      <c r="BE20" s="197"/>
      <c r="BF20" s="197"/>
      <c r="BG20" s="197"/>
      <c r="BH20" s="197"/>
    </row>
    <row r="21" spans="1:60" s="69" customFormat="1" ht="85.5" customHeight="1" x14ac:dyDescent="0.35">
      <c r="A21" s="277">
        <v>19</v>
      </c>
      <c r="B21" s="153" t="s">
        <v>269</v>
      </c>
      <c r="C21" s="199" t="s">
        <v>109</v>
      </c>
      <c r="D21" s="198" t="s">
        <v>454</v>
      </c>
      <c r="E21" s="198" t="s">
        <v>497</v>
      </c>
      <c r="F21" s="198" t="s">
        <v>202</v>
      </c>
      <c r="G21" s="177"/>
      <c r="H21" s="200">
        <v>102500000</v>
      </c>
      <c r="I21" s="200" t="s">
        <v>503</v>
      </c>
      <c r="J21" s="199" t="s">
        <v>119</v>
      </c>
      <c r="K21" s="288" t="s">
        <v>270</v>
      </c>
      <c r="L21" s="297">
        <v>2035</v>
      </c>
      <c r="M21" s="199">
        <v>20</v>
      </c>
      <c r="N21" s="298" t="s">
        <v>262</v>
      </c>
      <c r="O21" s="402">
        <v>0</v>
      </c>
      <c r="P21" s="307">
        <v>-12</v>
      </c>
      <c r="Q21" s="204">
        <v>-91</v>
      </c>
      <c r="R21" s="205">
        <v>-1</v>
      </c>
      <c r="S21" s="204">
        <v>0</v>
      </c>
      <c r="T21" s="204">
        <v>0</v>
      </c>
      <c r="U21" s="205">
        <v>-62615</v>
      </c>
      <c r="V21" s="206" t="s">
        <v>43</v>
      </c>
      <c r="W21" s="207">
        <v>32468</v>
      </c>
      <c r="X21" s="208" t="s">
        <v>43</v>
      </c>
      <c r="Y21" s="209">
        <v>-4171620</v>
      </c>
      <c r="Z21" s="210">
        <v>20000</v>
      </c>
      <c r="AA21" s="209">
        <v>162000</v>
      </c>
      <c r="AB21" s="204">
        <v>0</v>
      </c>
      <c r="AC21" s="211">
        <v>-5426212</v>
      </c>
      <c r="AD21" s="205"/>
      <c r="AE21" s="212" t="s">
        <v>271</v>
      </c>
      <c r="AF21" s="190" t="s">
        <v>90</v>
      </c>
      <c r="AG21" s="191">
        <f>VLOOKUP(A21,Investície!$A$2:$CS$38,37+(VALUE(RIGHT(J21,4))-VALUE(LEFT(J21,4))),0)</f>
        <v>102500000</v>
      </c>
      <c r="AH21" s="62">
        <f>VLOOKUP(A21,emisie_CO2!$A$2:$CS$38,35+Data!M21-(VALUE(RIGHT(J21,4))-VALUE(LEFT(J21,4))),0)</f>
        <v>433759151</v>
      </c>
      <c r="AI21" s="62">
        <f>VLOOKUP(A21,emisie_ostatné!$A$2:$CX$38,40+Data!M21-(VALUE(RIGHT(J21,4))-VALUE(LEFT(J21,4))),0)</f>
        <v>27691834.707126178</v>
      </c>
      <c r="AJ21" s="62">
        <f>VLOOKUP(A21,'komunálny odpad'!$A$2:$CS$38,35+Data!M21-(VALUE(RIGHT(J21,4))-VALUE(LEFT(J21,4))),0)</f>
        <v>26545836.800000008</v>
      </c>
      <c r="AK21" s="62">
        <f>VLOOKUP(A21,'zmena cien tepla'!$A$2:$CS$38,35+Data!M21-(VALUE(RIGHT(J21,4))-VALUE(LEFT(J21,4))),0)</f>
        <v>66745920</v>
      </c>
      <c r="AL21" s="192">
        <f>VLOOKUP(A21,'výrobné a prevádzkové n'!$A$2:$CU$38,37+Data!M21-(VALUE(RIGHT(J21,4))-VALUE(LEFT(J21,4))),0)</f>
        <v>84227392</v>
      </c>
      <c r="AM21" s="191">
        <f>INDEX(Investície!$CS:$CS,MATCH(Data!A21,Investície!$A:$A,0))</f>
        <v>-93016065.121581852</v>
      </c>
      <c r="AN21" s="62">
        <f>INDEX(emisie_CO2!$CS:$CS,MATCH(Data!A21,emisie_CO2!$A:$A,0))</f>
        <v>285673111.28650767</v>
      </c>
      <c r="AO21" s="62">
        <f>INDEX(emisie_ostatné!$CX:$CX,MATCH(Data!A21,emisie_ostatné!$A:$A,0))</f>
        <v>17794026.938312236</v>
      </c>
      <c r="AP21" s="62">
        <f>INDEX('komunálny odpad'!$CS:$CS,MATCH(Data!A21,'komunálny odpad'!$A:$A,0))</f>
        <v>17010391.859376419</v>
      </c>
      <c r="AQ21" s="62">
        <f>INDEX('zmena cien tepla'!$CS:$CS,MATCH(Data!A21,'zmena cien tepla'!$A:$A,0))</f>
        <v>42770332.039960012</v>
      </c>
      <c r="AR21" s="62">
        <f>INDEX('výrobné a prevádzkové n'!$CU:$CU,MATCH(Data!A21,'výrobné a prevádzkové n'!$A:$A,0))</f>
        <v>61154708.33422377</v>
      </c>
      <c r="AS21" s="193">
        <f t="shared" si="0"/>
        <v>4.5626803273567953</v>
      </c>
      <c r="AT21" s="194"/>
      <c r="AU21" s="195"/>
      <c r="AV21" s="195"/>
      <c r="AW21" s="195"/>
      <c r="AX21" s="195"/>
      <c r="AY21" s="195"/>
      <c r="AZ21" s="195"/>
      <c r="BA21" s="196"/>
      <c r="BB21" s="197"/>
      <c r="BC21" s="197"/>
      <c r="BD21" s="197"/>
      <c r="BE21" s="197"/>
      <c r="BF21" s="197"/>
      <c r="BG21" s="197"/>
      <c r="BH21" s="197"/>
    </row>
    <row r="22" spans="1:60" s="69" customFormat="1" ht="92.25" customHeight="1" x14ac:dyDescent="0.35">
      <c r="A22" s="277">
        <v>20</v>
      </c>
      <c r="B22" s="153" t="s">
        <v>269</v>
      </c>
      <c r="C22" s="199" t="s">
        <v>109</v>
      </c>
      <c r="D22" s="213" t="s">
        <v>272</v>
      </c>
      <c r="E22" s="198" t="s">
        <v>498</v>
      </c>
      <c r="F22" s="198" t="s">
        <v>578</v>
      </c>
      <c r="G22" s="177"/>
      <c r="H22" s="215">
        <v>23257000</v>
      </c>
      <c r="I22" s="200" t="s">
        <v>260</v>
      </c>
      <c r="J22" s="199" t="s">
        <v>453</v>
      </c>
      <c r="K22" s="288" t="s">
        <v>241</v>
      </c>
      <c r="L22" s="297">
        <v>2026</v>
      </c>
      <c r="M22" s="199">
        <v>30</v>
      </c>
      <c r="N22" s="298" t="s">
        <v>245</v>
      </c>
      <c r="O22" s="402">
        <v>0</v>
      </c>
      <c r="P22" s="307">
        <v>-1.1399999999999999</v>
      </c>
      <c r="Q22" s="204">
        <v>-1.19</v>
      </c>
      <c r="R22" s="205">
        <v>-0.13</v>
      </c>
      <c r="S22" s="204">
        <v>0</v>
      </c>
      <c r="T22" s="204">
        <v>0</v>
      </c>
      <c r="U22" s="205">
        <v>-1830</v>
      </c>
      <c r="V22" s="206" t="s">
        <v>43</v>
      </c>
      <c r="W22" s="207">
        <v>0</v>
      </c>
      <c r="X22" s="208" t="s">
        <v>43</v>
      </c>
      <c r="Y22" s="209">
        <v>-923733</v>
      </c>
      <c r="Z22" s="211">
        <v>20000</v>
      </c>
      <c r="AA22" s="186">
        <v>-40000</v>
      </c>
      <c r="AB22" s="219" t="s">
        <v>507</v>
      </c>
      <c r="AC22" s="224">
        <v>-1327137</v>
      </c>
      <c r="AD22" s="220"/>
      <c r="AE22" s="225" t="s">
        <v>52</v>
      </c>
      <c r="AF22" s="190" t="s">
        <v>43</v>
      </c>
      <c r="AG22" s="191">
        <f>VLOOKUP(A22,Investície!$A$2:$CS$38,37+(VALUE(RIGHT(J22,4))-VALUE(LEFT(J22,4))),0)</f>
        <v>23257000</v>
      </c>
      <c r="AH22" s="62">
        <f>VLOOKUP(A22,emisie_CO2!$A$2:$CS$38,35+Data!M22-(VALUE(RIGHT(J22,4))-VALUE(LEFT(J22,4))),0)</f>
        <v>27617994</v>
      </c>
      <c r="AI22" s="62">
        <f>VLOOKUP(A22,emisie_ostatné!$A$2:$CX$38,40+Data!M22-(VALUE(RIGHT(J22,4))-VALUE(LEFT(J22,4))),0)</f>
        <v>1801072.7536551128</v>
      </c>
      <c r="AJ22" s="62">
        <f>VLOOKUP(A22,'komunálny odpad'!$A$2:$CS$38,35+Data!M22-(VALUE(RIGHT(J22,4))-VALUE(LEFT(J22,4))),0)</f>
        <v>0</v>
      </c>
      <c r="AK22" s="62">
        <f>VLOOKUP(A22,'zmena cien tepla'!$A$2:$CS$38,35+Data!M22-(VALUE(RIGHT(J22,4))-VALUE(LEFT(J22,4))),0)</f>
        <v>24940791</v>
      </c>
      <c r="AL22" s="192">
        <f>VLOOKUP(A22,'výrobné a prevádzkové n'!$A$2:$CU$38,37+Data!M22-(VALUE(RIGHT(J22,4))-VALUE(LEFT(J22,4))),0)</f>
        <v>36912699</v>
      </c>
      <c r="AM22" s="191">
        <f>INDEX(Investície!$CS:$CS,MATCH(Data!A22,Investície!$A:$A,0))</f>
        <v>-21513430.719921105</v>
      </c>
      <c r="AN22" s="62">
        <f>INDEX(emisie_CO2!$CS:$CS,MATCH(Data!A22,emisie_CO2!$A:$A,0))</f>
        <v>12083008.510947794</v>
      </c>
      <c r="AO22" s="62">
        <f>INDEX(emisie_ostatné!$CX:$CX,MATCH(Data!A22,emisie_ostatné!$A:$A,0))</f>
        <v>871828.81728174048</v>
      </c>
      <c r="AP22" s="62">
        <f>INDEX('komunálny odpad'!$CS:$CS,MATCH(Data!A22,'komunálny odpad'!$A:$A,0))</f>
        <v>0</v>
      </c>
      <c r="AQ22" s="62">
        <f>INDEX('zmena cien tepla'!$CS:$CS,MATCH(Data!A22,'zmena cien tepla'!$A:$A,0))</f>
        <v>12266528.715616509</v>
      </c>
      <c r="AR22" s="62">
        <f>INDEX('výrobné a prevádzkové n'!$CU:$CU,MATCH(Data!A22,'výrobné a prevádzkové n'!$A:$A,0))</f>
        <v>21016388.230551004</v>
      </c>
      <c r="AS22" s="193">
        <f t="shared" si="0"/>
        <v>2.149250618200174</v>
      </c>
      <c r="AT22" s="194"/>
      <c r="AU22" s="195"/>
      <c r="AV22" s="195"/>
      <c r="AW22" s="195"/>
      <c r="AX22" s="195"/>
      <c r="AY22" s="195"/>
      <c r="AZ22" s="195"/>
      <c r="BA22" s="196"/>
      <c r="BB22" s="197"/>
      <c r="BC22" s="197"/>
      <c r="BD22" s="197"/>
      <c r="BE22" s="197"/>
      <c r="BF22" s="197"/>
      <c r="BG22" s="197"/>
      <c r="BH22" s="197"/>
    </row>
    <row r="23" spans="1:60" s="69" customFormat="1" ht="87.75" customHeight="1" x14ac:dyDescent="0.45">
      <c r="A23" s="277">
        <v>21</v>
      </c>
      <c r="B23" s="248" t="s">
        <v>269</v>
      </c>
      <c r="C23" s="249" t="s">
        <v>109</v>
      </c>
      <c r="D23" s="281" t="s">
        <v>493</v>
      </c>
      <c r="E23" s="254" t="s">
        <v>498</v>
      </c>
      <c r="F23" s="254" t="s">
        <v>578</v>
      </c>
      <c r="G23" s="177"/>
      <c r="H23" s="289">
        <v>6260000</v>
      </c>
      <c r="I23" s="250" t="s">
        <v>577</v>
      </c>
      <c r="J23" s="249">
        <v>2026</v>
      </c>
      <c r="K23" s="290" t="s">
        <v>241</v>
      </c>
      <c r="L23" s="299">
        <v>2026</v>
      </c>
      <c r="M23" s="249">
        <v>30</v>
      </c>
      <c r="N23" s="300" t="s">
        <v>245</v>
      </c>
      <c r="O23" s="403">
        <v>0</v>
      </c>
      <c r="P23" s="309">
        <v>-1.9</v>
      </c>
      <c r="Q23" s="308">
        <v>0</v>
      </c>
      <c r="R23" s="250">
        <v>-0.13</v>
      </c>
      <c r="S23" s="249">
        <v>0</v>
      </c>
      <c r="T23" s="249">
        <v>0</v>
      </c>
      <c r="U23" s="250">
        <v>-3104</v>
      </c>
      <c r="V23" s="269" t="s">
        <v>43</v>
      </c>
      <c r="W23" s="270">
        <v>0</v>
      </c>
      <c r="X23" s="252" t="s">
        <v>43</v>
      </c>
      <c r="Y23" s="274">
        <v>0</v>
      </c>
      <c r="Z23" s="272">
        <v>2000</v>
      </c>
      <c r="AA23" s="321">
        <v>-5000</v>
      </c>
      <c r="AB23" s="322" t="s">
        <v>508</v>
      </c>
      <c r="AC23" s="323">
        <v>-248307</v>
      </c>
      <c r="AD23" s="324"/>
      <c r="AE23" s="325" t="s">
        <v>52</v>
      </c>
      <c r="AF23" s="190" t="s">
        <v>43</v>
      </c>
      <c r="AG23" s="191">
        <f>VLOOKUP(A23,Investície!$A$2:$CS$38,37+(VALUE(RIGHT(J23,4))-VALUE(LEFT(J23,4))),0)</f>
        <v>6260000</v>
      </c>
      <c r="AH23" s="62">
        <f>VLOOKUP(A23,emisie_CO2!$A$2:$CS$38,35+Data!M23-(VALUE(RIGHT(J23,4))-VALUE(LEFT(J23,4))),0)</f>
        <v>52171411.200000003</v>
      </c>
      <c r="AI23" s="62">
        <f>VLOOKUP(A23,emisie_ostatné!$A$2:$CX$38,40+Data!M23-(VALUE(RIGHT(J23,4))-VALUE(LEFT(J23,4))),0)</f>
        <v>2216156.4039706979</v>
      </c>
      <c r="AJ23" s="62">
        <f>VLOOKUP(A23,'komunálny odpad'!$A$2:$CS$38,35+Data!M23-(VALUE(RIGHT(J23,4))-VALUE(LEFT(J23,4))),0)</f>
        <v>0</v>
      </c>
      <c r="AK23" s="62">
        <f>VLOOKUP(A23,'zmena cien tepla'!$A$2:$CS$38,35+Data!M23-(VALUE(RIGHT(J23,4))-VALUE(LEFT(J23,4))),0)</f>
        <v>0</v>
      </c>
      <c r="AL23" s="192">
        <f>VLOOKUP(A23,'výrobné a prevádzkové n'!$A$2:$CU$38,37+Data!M23-(VALUE(RIGHT(J23,4))-VALUE(LEFT(J23,4))),0)</f>
        <v>7345903</v>
      </c>
      <c r="AM23" s="191">
        <f>INDEX(Investície!$CS:$CS,MATCH(Data!A23,Investície!$A:$A,0))</f>
        <v>-6019230.769230769</v>
      </c>
      <c r="AN23" s="62">
        <f>INDEX(emisie_CO2!$CS:$CS,MATCH(Data!A23,emisie_CO2!$A:$A,0))</f>
        <v>22595622.079685848</v>
      </c>
      <c r="AO23" s="62">
        <f>INDEX(emisie_ostatné!$CX:$CX,MATCH(Data!A23,emisie_ostatné!$A:$A,0))</f>
        <v>1092083.3392222482</v>
      </c>
      <c r="AP23" s="62">
        <f>INDEX('komunálny odpad'!$CS:$CS,MATCH(Data!A23,'komunálny odpad'!$A:$A,0))</f>
        <v>0</v>
      </c>
      <c r="AQ23" s="62">
        <f>INDEX('zmena cien tepla'!$CS:$CS,MATCH(Data!A23,'zmena cien tepla'!$A:$A,0))</f>
        <v>0</v>
      </c>
      <c r="AR23" s="62">
        <f>INDEX('výrobné a prevádzkové n'!$CU:$CU,MATCH(Data!A23,'výrobné a prevádzkové n'!$A:$A,0))</f>
        <v>4211724.1147032836</v>
      </c>
      <c r="AS23" s="193">
        <f t="shared" si="0"/>
        <v>4.6350489959993348</v>
      </c>
      <c r="AT23" s="194"/>
      <c r="AU23" s="195"/>
      <c r="AV23" s="195"/>
      <c r="AW23" s="195"/>
      <c r="AX23" s="195"/>
      <c r="AY23" s="195"/>
      <c r="AZ23" s="195"/>
      <c r="BA23" s="196"/>
      <c r="BB23" s="197"/>
      <c r="BC23" s="197"/>
      <c r="BD23" s="197"/>
      <c r="BE23" s="197"/>
      <c r="BF23" s="197"/>
      <c r="BG23" s="197"/>
      <c r="BH23" s="197"/>
    </row>
    <row r="24" spans="1:60" s="69" customFormat="1" ht="84" customHeight="1" x14ac:dyDescent="0.45">
      <c r="A24" s="277">
        <v>22</v>
      </c>
      <c r="B24" s="248" t="s">
        <v>269</v>
      </c>
      <c r="C24" s="249" t="s">
        <v>109</v>
      </c>
      <c r="D24" s="281" t="s">
        <v>494</v>
      </c>
      <c r="E24" s="281" t="s">
        <v>499</v>
      </c>
      <c r="F24" s="254" t="s">
        <v>202</v>
      </c>
      <c r="G24" s="177"/>
      <c r="H24" s="291">
        <v>4000000</v>
      </c>
      <c r="I24" s="250" t="s">
        <v>503</v>
      </c>
      <c r="J24" s="292">
        <v>2027</v>
      </c>
      <c r="K24" s="293" t="s">
        <v>266</v>
      </c>
      <c r="L24" s="301" t="s">
        <v>487</v>
      </c>
      <c r="M24" s="292">
        <v>20</v>
      </c>
      <c r="N24" s="302" t="s">
        <v>43</v>
      </c>
      <c r="O24" s="403">
        <v>0</v>
      </c>
      <c r="P24" s="309">
        <v>-2.5</v>
      </c>
      <c r="Q24" s="310">
        <v>0</v>
      </c>
      <c r="R24" s="311">
        <v>-0.13</v>
      </c>
      <c r="S24" s="292">
        <v>0</v>
      </c>
      <c r="T24" s="292">
        <v>0</v>
      </c>
      <c r="U24" s="312">
        <v>-4167</v>
      </c>
      <c r="V24" s="269" t="s">
        <v>43</v>
      </c>
      <c r="W24" s="313">
        <v>0</v>
      </c>
      <c r="X24" s="314" t="s">
        <v>43</v>
      </c>
      <c r="Y24" s="274">
        <v>0</v>
      </c>
      <c r="Z24" s="320">
        <v>20000</v>
      </c>
      <c r="AA24" s="326">
        <v>-10000</v>
      </c>
      <c r="AB24" s="327" t="s">
        <v>509</v>
      </c>
      <c r="AC24" s="312">
        <v>-603913</v>
      </c>
      <c r="AD24" s="328"/>
      <c r="AE24" s="251" t="s">
        <v>263</v>
      </c>
      <c r="AF24" s="190" t="s">
        <v>90</v>
      </c>
      <c r="AG24" s="191">
        <f>VLOOKUP(A24,Investície!$A$2:$CS$38,37+(VALUE(RIGHT(J24,4))-VALUE(LEFT(J24,4))),0)</f>
        <v>4000000</v>
      </c>
      <c r="AH24" s="62">
        <f>VLOOKUP(A24,emisie_CO2!$A$2:$CS$38,35+Data!M24-(VALUE(RIGHT(J24,4))-VALUE(LEFT(J24,4))),0)</f>
        <v>37721350.799999997</v>
      </c>
      <c r="AI24" s="62">
        <f>VLOOKUP(A24,emisie_ostatné!$A$2:$CX$38,40+Data!M24-(VALUE(RIGHT(J24,4))-VALUE(LEFT(J24,4))),0)</f>
        <v>1789283.9646368653</v>
      </c>
      <c r="AJ24" s="62">
        <f>VLOOKUP(A24,'komunálny odpad'!$A$2:$CS$38,35+Data!M24-(VALUE(RIGHT(J24,4))-VALUE(LEFT(J24,4))),0)</f>
        <v>0</v>
      </c>
      <c r="AK24" s="62">
        <f>VLOOKUP(A24,'zmena cien tepla'!$A$2:$CS$38,35+Data!M24-(VALUE(RIGHT(J24,4))-VALUE(LEFT(J24,4))),0)</f>
        <v>0</v>
      </c>
      <c r="AL24" s="192">
        <f>VLOOKUP(A24,'výrobné a prevádzkové n'!$A$2:$CU$38,37+Data!M24-(VALUE(RIGHT(J24,4))-VALUE(LEFT(J24,4))),0)</f>
        <v>11664347</v>
      </c>
      <c r="AM24" s="191">
        <f>INDEX(Investície!$CS:$CS,MATCH(Data!A24,Investície!$A:$A,0))</f>
        <v>-3846153.846153846</v>
      </c>
      <c r="AN24" s="62">
        <f>INDEX(emisie_CO2!$CS:$CS,MATCH(Data!A24,emisie_CO2!$A:$A,0))</f>
        <v>22008091.221477792</v>
      </c>
      <c r="AO24" s="62">
        <f>INDEX(emisie_ostatné!$CX:$CX,MATCH(Data!A24,emisie_ostatné!$A:$A,0))</f>
        <v>1107585.2944407049</v>
      </c>
      <c r="AP24" s="62">
        <f>INDEX('komunálny odpad'!$CS:$CS,MATCH(Data!A24,'komunálny odpad'!$A:$A,0))</f>
        <v>0</v>
      </c>
      <c r="AQ24" s="62">
        <f>INDEX('zmena cien tepla'!$CS:$CS,MATCH(Data!A24,'zmena cien tepla'!$A:$A,0))</f>
        <v>0</v>
      </c>
      <c r="AR24" s="62">
        <f>INDEX('výrobné a prevádzkové n'!$CU:$CU,MATCH(Data!A24,'výrobné a prevádzkové n'!$A:$A,0))</f>
        <v>8022382.709055908</v>
      </c>
      <c r="AS24" s="193">
        <f t="shared" si="0"/>
        <v>8.0958953984933455</v>
      </c>
      <c r="AT24" s="194"/>
      <c r="AU24" s="195"/>
      <c r="AV24" s="195"/>
      <c r="AW24" s="195"/>
      <c r="AX24" s="195"/>
      <c r="AY24" s="195"/>
      <c r="AZ24" s="195"/>
      <c r="BA24" s="196"/>
      <c r="BB24" s="197"/>
      <c r="BC24" s="197"/>
      <c r="BD24" s="197"/>
      <c r="BE24" s="197"/>
      <c r="BF24" s="197"/>
      <c r="BG24" s="197"/>
      <c r="BH24" s="197"/>
    </row>
    <row r="25" spans="1:60" s="69" customFormat="1" ht="91.5" customHeight="1" x14ac:dyDescent="0.45">
      <c r="A25" s="277">
        <v>23</v>
      </c>
      <c r="B25" s="248" t="s">
        <v>269</v>
      </c>
      <c r="C25" s="249" t="s">
        <v>109</v>
      </c>
      <c r="D25" s="282" t="s">
        <v>495</v>
      </c>
      <c r="E25" s="284" t="s">
        <v>500</v>
      </c>
      <c r="F25" s="286" t="s">
        <v>502</v>
      </c>
      <c r="G25" s="177"/>
      <c r="H25" s="291">
        <v>10000000</v>
      </c>
      <c r="I25" s="250" t="s">
        <v>464</v>
      </c>
      <c r="J25" s="292">
        <v>2028</v>
      </c>
      <c r="K25" s="290" t="s">
        <v>241</v>
      </c>
      <c r="L25" s="301">
        <v>2028</v>
      </c>
      <c r="M25" s="292">
        <v>30</v>
      </c>
      <c r="N25" s="303" t="s">
        <v>579</v>
      </c>
      <c r="O25" s="404">
        <v>0</v>
      </c>
      <c r="P25" s="315">
        <v>-1</v>
      </c>
      <c r="Q25" s="292">
        <v>0</v>
      </c>
      <c r="R25" s="311">
        <v>-0.13</v>
      </c>
      <c r="S25" s="292">
        <v>0</v>
      </c>
      <c r="T25" s="292">
        <v>0</v>
      </c>
      <c r="U25" s="312">
        <v>-1552</v>
      </c>
      <c r="V25" s="269" t="s">
        <v>43</v>
      </c>
      <c r="W25" s="313">
        <v>0</v>
      </c>
      <c r="X25" s="316" t="s">
        <v>43</v>
      </c>
      <c r="Y25" s="274">
        <v>0</v>
      </c>
      <c r="Z25" s="320">
        <v>10000</v>
      </c>
      <c r="AA25" s="326">
        <v>-20000</v>
      </c>
      <c r="AB25" s="327" t="s">
        <v>510</v>
      </c>
      <c r="AC25" s="312">
        <v>-124153</v>
      </c>
      <c r="AD25" s="328"/>
      <c r="AE25" s="325" t="s">
        <v>52</v>
      </c>
      <c r="AF25" s="190" t="s">
        <v>43</v>
      </c>
      <c r="AG25" s="191">
        <f>VLOOKUP(A25,Investície!$A$2:$CS$38,37+(VALUE(RIGHT(J25,4))-VALUE(LEFT(J25,4))),0)</f>
        <v>10000000</v>
      </c>
      <c r="AH25" s="62">
        <f>VLOOKUP(A25,emisie_CO2!$A$2:$CS$38,35+Data!M25-(VALUE(RIGHT(J25,4))-VALUE(LEFT(J25,4))),0)</f>
        <v>28058297.600000001</v>
      </c>
      <c r="AI25" s="62">
        <f>VLOOKUP(A25,emisie_ostatné!$A$2:$CX$38,40+Data!M25-(VALUE(RIGHT(J25,4))-VALUE(LEFT(J25,4))),0)</f>
        <v>1335390.0088304903</v>
      </c>
      <c r="AJ25" s="62">
        <f>VLOOKUP(A25,'komunálny odpad'!$A$2:$CS$38,35+Data!M25-(VALUE(RIGHT(J25,4))-VALUE(LEFT(J25,4))),0)</f>
        <v>0</v>
      </c>
      <c r="AK25" s="62">
        <f>VLOOKUP(A25,'zmena cien tepla'!$A$2:$CS$38,35+Data!M25-(VALUE(RIGHT(J25,4))-VALUE(LEFT(J25,4))),0)</f>
        <v>0</v>
      </c>
      <c r="AL25" s="192">
        <f>VLOOKUP(A25,'výrobné a prevádzkové n'!$A$2:$CU$38,37+Data!M25-(VALUE(RIGHT(J25,4))-VALUE(LEFT(J25,4))),0)</f>
        <v>4180437</v>
      </c>
      <c r="AM25" s="191">
        <f>INDEX(Investície!$CS:$CS,MATCH(Data!A25,Investície!$A:$A,0))</f>
        <v>-9615384.615384616</v>
      </c>
      <c r="AN25" s="62">
        <f>INDEX(emisie_CO2!$CS:$CS,MATCH(Data!A25,emisie_CO2!$A:$A,0))</f>
        <v>12383853.129495492</v>
      </c>
      <c r="AO25" s="62">
        <f>INDEX(emisie_ostatné!$CX:$CX,MATCH(Data!A25,emisie_ostatné!$A:$A,0))</f>
        <v>658364.18134213879</v>
      </c>
      <c r="AP25" s="62">
        <f>INDEX('komunálny odpad'!$CS:$CS,MATCH(Data!A25,'komunálny odpad'!$A:$A,0))</f>
        <v>0</v>
      </c>
      <c r="AQ25" s="62">
        <f>INDEX('zmena cien tepla'!$CS:$CS,MATCH(Data!A25,'zmena cien tepla'!$A:$A,0))</f>
        <v>0</v>
      </c>
      <c r="AR25" s="62">
        <f>INDEX('výrobné a prevádzkové n'!$CU:$CU,MATCH(Data!A25,'výrobné a prevádzkové n'!$A:$A,0))</f>
        <v>2396825.4580679662</v>
      </c>
      <c r="AS25" s="193">
        <f t="shared" si="0"/>
        <v>1.605660447966182</v>
      </c>
      <c r="AT25" s="194"/>
      <c r="AU25" s="195"/>
      <c r="AV25" s="195"/>
      <c r="AW25" s="195"/>
      <c r="AX25" s="195"/>
      <c r="AY25" s="195"/>
      <c r="AZ25" s="195"/>
      <c r="BA25" s="196"/>
      <c r="BB25" s="197"/>
      <c r="BC25" s="197"/>
      <c r="BD25" s="197"/>
      <c r="BE25" s="197"/>
      <c r="BF25" s="197"/>
      <c r="BG25" s="197"/>
      <c r="BH25" s="197"/>
    </row>
    <row r="26" spans="1:60" s="69" customFormat="1" ht="47.25" customHeight="1" thickBot="1" x14ac:dyDescent="0.5">
      <c r="A26" s="277">
        <v>24</v>
      </c>
      <c r="B26" s="248" t="s">
        <v>269</v>
      </c>
      <c r="C26" s="252" t="s">
        <v>109</v>
      </c>
      <c r="D26" s="283" t="s">
        <v>496</v>
      </c>
      <c r="E26" s="285" t="s">
        <v>501</v>
      </c>
      <c r="F26" s="287" t="s">
        <v>202</v>
      </c>
      <c r="G26" s="177"/>
      <c r="H26" s="294">
        <v>3000000</v>
      </c>
      <c r="I26" s="250" t="s">
        <v>504</v>
      </c>
      <c r="J26" s="295" t="s">
        <v>505</v>
      </c>
      <c r="K26" s="296" t="s">
        <v>506</v>
      </c>
      <c r="L26" s="304">
        <v>2027</v>
      </c>
      <c r="M26" s="305">
        <v>40</v>
      </c>
      <c r="N26" s="306" t="s">
        <v>43</v>
      </c>
      <c r="O26" s="405">
        <v>0</v>
      </c>
      <c r="P26" s="304">
        <v>0</v>
      </c>
      <c r="Q26" s="317">
        <v>0</v>
      </c>
      <c r="R26" s="318">
        <v>-0.13</v>
      </c>
      <c r="S26" s="295">
        <v>0</v>
      </c>
      <c r="T26" s="295">
        <v>0</v>
      </c>
      <c r="U26" s="295">
        <v>0</v>
      </c>
      <c r="V26" s="269" t="s">
        <v>43</v>
      </c>
      <c r="W26" s="319">
        <v>0</v>
      </c>
      <c r="X26" s="295" t="s">
        <v>43</v>
      </c>
      <c r="Y26" s="274">
        <v>0</v>
      </c>
      <c r="Z26" s="320" t="s">
        <v>268</v>
      </c>
      <c r="AA26" s="329">
        <v>-8000</v>
      </c>
      <c r="AB26" s="305">
        <v>0</v>
      </c>
      <c r="AC26" s="305">
        <v>0</v>
      </c>
      <c r="AD26" s="330"/>
      <c r="AE26" s="331" t="s">
        <v>490</v>
      </c>
      <c r="AF26" s="276" t="s">
        <v>43</v>
      </c>
      <c r="AG26" s="191">
        <f>VLOOKUP(A26,Investície!$A$2:$CS$38,37+(VALUE(RIGHT(J26,4))-VALUE(LEFT(J26,4))),0)</f>
        <v>3000000</v>
      </c>
      <c r="AH26" s="62">
        <f>VLOOKUP(A26,emisie_CO2!$A$2:$CS$38,35+Data!M26-(VALUE(RIGHT(J26,4))-VALUE(LEFT(J26,4))),0)</f>
        <v>0</v>
      </c>
      <c r="AI26" s="62">
        <f>VLOOKUP(A26,emisie_ostatné!$A$2:$CX$38,40+Data!M26-(VALUE(RIGHT(J26,4))-VALUE(LEFT(J26,4))),0)</f>
        <v>6266.9063919470054</v>
      </c>
      <c r="AJ26" s="62">
        <f>VLOOKUP(A26,'komunálny odpad'!$A$2:$CS$38,35+Data!M26-(VALUE(RIGHT(J26,4))-VALUE(LEFT(J26,4))),0)</f>
        <v>0</v>
      </c>
      <c r="AK26" s="62">
        <f>VLOOKUP(A26,'zmena cien tepla'!$A$2:$CS$38,35+Data!M26-(VALUE(RIGHT(J26,4))-VALUE(LEFT(J26,4))),0)</f>
        <v>0</v>
      </c>
      <c r="AL26" s="192">
        <f>VLOOKUP(A26,'výrobné a prevádzkové n'!$A$2:$CU$38,37+Data!M26-(VALUE(RIGHT(J26,4))-VALUE(LEFT(J26,4))),0)</f>
        <v>5404.5133506063885</v>
      </c>
      <c r="AM26" s="191">
        <f>INDEX(Investície!$CS:$CS,MATCH(Data!A26,Investície!$A:$A,0))</f>
        <v>-2829142.0118343192</v>
      </c>
      <c r="AN26" s="62">
        <f>INDEX(emisie_CO2!$CS:$CS,MATCH(Data!A26,emisie_CO2!$A:$A,0))</f>
        <v>0</v>
      </c>
      <c r="AO26" s="62">
        <f>INDEX(emisie_ostatné!$CX:$CX,MATCH(Data!A26,emisie_ostatné!$A:$A,0))</f>
        <v>146883.67754424797</v>
      </c>
      <c r="AP26" s="62">
        <f>INDEX('komunálny odpad'!$CS:$CS,MATCH(Data!A26,'komunálny odpad'!$A:$A,0))</f>
        <v>0</v>
      </c>
      <c r="AQ26" s="62">
        <f>INDEX('zmena cien tepla'!$CS:$CS,MATCH(Data!A26,'zmena cien tepla'!$A:$A,0))</f>
        <v>0</v>
      </c>
      <c r="AR26" s="62">
        <f>INDEX('výrobné a prevádzkové n'!$CU:$CU,MATCH(Data!A26,'výrobné a prevádzkové n'!$A:$A,0))</f>
        <v>127899.65459071353</v>
      </c>
      <c r="AS26" s="193">
        <f t="shared" si="0"/>
        <v>9.7126030077507974E-2</v>
      </c>
      <c r="AT26" s="194"/>
      <c r="AU26" s="195"/>
      <c r="AV26" s="195"/>
      <c r="AW26" s="195"/>
      <c r="AX26" s="195"/>
      <c r="AY26" s="195"/>
      <c r="AZ26" s="195"/>
      <c r="BA26" s="196"/>
      <c r="BB26" s="197"/>
      <c r="BC26" s="197"/>
      <c r="BD26" s="197"/>
      <c r="BE26" s="197"/>
      <c r="BF26" s="197"/>
      <c r="BG26" s="197"/>
      <c r="BH26" s="197"/>
    </row>
    <row r="27" spans="1:60" s="69" customFormat="1" ht="48" customHeight="1" x14ac:dyDescent="0.45">
      <c r="A27" s="277">
        <v>25</v>
      </c>
      <c r="B27" s="153" t="s">
        <v>273</v>
      </c>
      <c r="C27" s="208" t="s">
        <v>274</v>
      </c>
      <c r="D27" s="421" t="s">
        <v>572</v>
      </c>
      <c r="E27" s="421" t="s">
        <v>573</v>
      </c>
      <c r="F27" s="422" t="s">
        <v>240</v>
      </c>
      <c r="G27" s="177"/>
      <c r="H27" s="442">
        <v>4664000</v>
      </c>
      <c r="I27" s="200" t="s">
        <v>260</v>
      </c>
      <c r="J27" s="424">
        <v>2024</v>
      </c>
      <c r="K27" s="425" t="s">
        <v>241</v>
      </c>
      <c r="L27" s="426">
        <v>2030</v>
      </c>
      <c r="M27" s="426">
        <v>30</v>
      </c>
      <c r="N27" s="422" t="s">
        <v>245</v>
      </c>
      <c r="O27" s="427">
        <v>0</v>
      </c>
      <c r="P27" s="426">
        <v>-0.3</v>
      </c>
      <c r="Q27" s="426">
        <v>-0.6</v>
      </c>
      <c r="R27" s="428">
        <v>0</v>
      </c>
      <c r="S27" s="424">
        <v>0</v>
      </c>
      <c r="T27" s="424">
        <v>0</v>
      </c>
      <c r="U27" s="424">
        <v>-429</v>
      </c>
      <c r="V27" s="278" t="s">
        <v>43</v>
      </c>
      <c r="W27" s="428">
        <v>0</v>
      </c>
      <c r="X27" s="424" t="s">
        <v>43</v>
      </c>
      <c r="Y27" s="279">
        <v>-11823</v>
      </c>
      <c r="Z27" s="280">
        <v>4650</v>
      </c>
      <c r="AA27" s="423">
        <v>-5000</v>
      </c>
      <c r="AB27" s="426" t="s">
        <v>574</v>
      </c>
      <c r="AC27" s="426">
        <v>-248389</v>
      </c>
      <c r="AD27" s="429"/>
      <c r="AE27" s="430" t="s">
        <v>52</v>
      </c>
      <c r="AF27" s="190" t="s">
        <v>43</v>
      </c>
      <c r="AG27" s="191">
        <f>VLOOKUP(A27,Investície!$A$2:$CS$38,37+(VALUE(RIGHT(J27,4))-VALUE(LEFT(J27,4))),0)</f>
        <v>4664000</v>
      </c>
      <c r="AH27" s="62">
        <f>VLOOKUP(A27,emisie_CO2!$A$2:$CS$38,35+Data!M27-(VALUE(RIGHT(J27,4))-VALUE(LEFT(J27,4))),0)</f>
        <v>6634056</v>
      </c>
      <c r="AI27" s="62">
        <f>VLOOKUP(A27,emisie_ostatné!$A$2:$CX$38,40+Data!M27-(VALUE(RIGHT(J27,4))-VALUE(LEFT(J27,4))),0)</f>
        <v>541983.91365249746</v>
      </c>
      <c r="AJ27" s="62">
        <f>VLOOKUP(A27,'komunálny odpad'!$A$2:$CS$38,35+Data!M27-(VALUE(RIGHT(J27,4))-VALUE(LEFT(J27,4))),0)</f>
        <v>0</v>
      </c>
      <c r="AK27" s="62">
        <f>VLOOKUP(A27,'zmena cien tepla'!$A$2:$CS$38,35+Data!M27-(VALUE(RIGHT(J27,4))-VALUE(LEFT(J27,4))),0)</f>
        <v>342867</v>
      </c>
      <c r="AL27" s="192">
        <f>VLOOKUP(A27,'výrobné a prevádzkové n'!$A$2:$CU$38,37+Data!M27-(VALUE(RIGHT(J27,4))-VALUE(LEFT(J27,4))),0)</f>
        <v>7348281</v>
      </c>
      <c r="AM27" s="191">
        <f>INDEX(Investície!$CS:$CS,MATCH(Data!A27,Investície!$A:$A,0))</f>
        <v>-4484615.384615384</v>
      </c>
      <c r="AN27" s="62">
        <f>INDEX(emisie_CO2!$CS:$CS,MATCH(Data!A27,emisie_CO2!$A:$A,0))</f>
        <v>2822968.6048467369</v>
      </c>
      <c r="AO27" s="62">
        <f>INDEX(emisie_ostatné!$CX:$CX,MATCH(Data!A27,emisie_ostatné!$A:$A,0))</f>
        <v>266801.27241639385</v>
      </c>
      <c r="AP27" s="62">
        <f>INDEX('komunálny odpad'!$CS:$CS,MATCH(Data!A27,'komunálny odpad'!$A:$A,0))</f>
        <v>0</v>
      </c>
      <c r="AQ27" s="62">
        <f>INDEX('zmena cien tepla'!$CS:$CS,MATCH(Data!A27,'zmena cien tepla'!$A:$A,0))</f>
        <v>173093.79856270074</v>
      </c>
      <c r="AR27" s="62">
        <f>INDEX('výrobné a prevádzkové n'!$CU:$CU,MATCH(Data!A27,'výrobné a prevádzkové n'!$A:$A,0))</f>
        <v>4213087.5250212215</v>
      </c>
      <c r="AS27" s="193">
        <f t="shared" si="0"/>
        <v>1.6670217085936827</v>
      </c>
      <c r="AT27" s="194"/>
      <c r="AU27" s="195"/>
      <c r="AV27" s="195"/>
      <c r="AW27" s="195"/>
      <c r="AX27" s="195"/>
      <c r="AY27" s="195"/>
      <c r="AZ27" s="195"/>
      <c r="BA27" s="196"/>
      <c r="BB27" s="197"/>
      <c r="BC27" s="197"/>
      <c r="BD27" s="197"/>
      <c r="BE27" s="197"/>
      <c r="BF27" s="197"/>
      <c r="BG27" s="197"/>
      <c r="BH27" s="197"/>
    </row>
    <row r="28" spans="1:60" s="69" customFormat="1" ht="79.5" customHeight="1" x14ac:dyDescent="0.35">
      <c r="A28" s="277">
        <v>26</v>
      </c>
      <c r="B28" s="153" t="s">
        <v>273</v>
      </c>
      <c r="C28" s="199" t="s">
        <v>274</v>
      </c>
      <c r="D28" s="198" t="s">
        <v>452</v>
      </c>
      <c r="E28" s="198" t="s">
        <v>275</v>
      </c>
      <c r="F28" s="198" t="s">
        <v>240</v>
      </c>
      <c r="G28" s="177"/>
      <c r="H28" s="200">
        <v>5538228</v>
      </c>
      <c r="I28" s="200" t="s">
        <v>260</v>
      </c>
      <c r="J28" s="199" t="s">
        <v>264</v>
      </c>
      <c r="K28" s="201" t="s">
        <v>241</v>
      </c>
      <c r="L28" s="202">
        <v>2030</v>
      </c>
      <c r="M28" s="199">
        <v>30</v>
      </c>
      <c r="N28" s="201" t="s">
        <v>245</v>
      </c>
      <c r="O28" s="267">
        <v>0</v>
      </c>
      <c r="P28" s="203">
        <v>-0.2</v>
      </c>
      <c r="Q28" s="204">
        <v>-0.4</v>
      </c>
      <c r="R28" s="205">
        <v>0</v>
      </c>
      <c r="S28" s="204">
        <v>0</v>
      </c>
      <c r="T28" s="204">
        <v>0</v>
      </c>
      <c r="U28" s="205">
        <v>-331</v>
      </c>
      <c r="V28" s="206" t="s">
        <v>43</v>
      </c>
      <c r="W28" s="207">
        <v>0</v>
      </c>
      <c r="X28" s="208" t="s">
        <v>43</v>
      </c>
      <c r="Y28" s="209">
        <v>-24816</v>
      </c>
      <c r="Z28" s="210">
        <v>4650</v>
      </c>
      <c r="AA28" s="186">
        <v>-4500</v>
      </c>
      <c r="AB28" s="204" t="s">
        <v>524</v>
      </c>
      <c r="AC28" s="211">
        <v>-187283</v>
      </c>
      <c r="AD28" s="205"/>
      <c r="AE28" s="212" t="s">
        <v>52</v>
      </c>
      <c r="AF28" s="190" t="s">
        <v>43</v>
      </c>
      <c r="AG28" s="191">
        <f>VLOOKUP(A28,Investície!$A$2:$CS$38,37+(VALUE(RIGHT(J28,4))-VALUE(LEFT(J28,4))),0)</f>
        <v>5538228</v>
      </c>
      <c r="AH28" s="62">
        <f>VLOOKUP(A28,emisie_CO2!$A$2:$CS$38,35+Data!M28-(VALUE(RIGHT(J28,4))-VALUE(LEFT(J28,4))),0)</f>
        <v>5059997</v>
      </c>
      <c r="AI28" s="62">
        <f>VLOOKUP(A28,emisie_ostatné!$A$2:$CX$38,40+Data!M28-(VALUE(RIGHT(J28,4))-VALUE(LEFT(J28,4))),0)</f>
        <v>350450.93338461657</v>
      </c>
      <c r="AJ28" s="62">
        <f>VLOOKUP(A28,'komunálny odpad'!$A$2:$CS$38,35+Data!M28-(VALUE(RIGHT(J28,4))-VALUE(LEFT(J28,4))),0)</f>
        <v>0</v>
      </c>
      <c r="AK28" s="62">
        <f>VLOOKUP(A28,'zmena cien tepla'!$A$2:$CS$38,35+Data!M28-(VALUE(RIGHT(J28,4))-VALUE(LEFT(J28,4))),0)</f>
        <v>694848</v>
      </c>
      <c r="AL28" s="192">
        <f>VLOOKUP(A28,'výrobné a prevádzkové n'!$A$2:$CU$38,37+Data!M28-(VALUE(RIGHT(J28,4))-VALUE(LEFT(J28,4))),0)</f>
        <v>5369924</v>
      </c>
      <c r="AM28" s="191">
        <f>INDEX(Investície!$CS:$CS,MATCH(Data!A28,Investície!$A:$A,0))</f>
        <v>-5222811.1686390527</v>
      </c>
      <c r="AN28" s="62">
        <f>INDEX(emisie_CO2!$CS:$CS,MATCH(Data!A28,emisie_CO2!$A:$A,0))</f>
        <v>2184556.0933411391</v>
      </c>
      <c r="AO28" s="62">
        <f>INDEX(emisie_ostatné!$CX:$CX,MATCH(Data!A28,emisie_ostatné!$A:$A,0))</f>
        <v>170975.65935745387</v>
      </c>
      <c r="AP28" s="62">
        <f>INDEX('komunálny odpad'!$CS:$CS,MATCH(Data!A28,'komunálny odpad'!$A:$A,0))</f>
        <v>0</v>
      </c>
      <c r="AQ28" s="62">
        <f>INDEX('zmena cien tepla'!$CS:$CS,MATCH(Data!A28,'zmena cien tepla'!$A:$A,0))</f>
        <v>346016.09495067975</v>
      </c>
      <c r="AR28" s="62">
        <f>INDEX('výrobné a prevádzkové n'!$CU:$CU,MATCH(Data!A28,'výrobné a prevádzkové n'!$A:$A,0))</f>
        <v>3066122.4320463524</v>
      </c>
      <c r="AS28" s="193">
        <f t="shared" si="0"/>
        <v>1.1043229581663299</v>
      </c>
      <c r="AT28" s="194"/>
      <c r="AU28" s="195"/>
      <c r="AV28" s="195"/>
      <c r="AW28" s="195"/>
      <c r="AX28" s="195"/>
      <c r="AY28" s="195"/>
      <c r="AZ28" s="195"/>
      <c r="BA28" s="196"/>
      <c r="BB28" s="197"/>
      <c r="BC28" s="197"/>
      <c r="BD28" s="197"/>
      <c r="BE28" s="197"/>
      <c r="BF28" s="197"/>
      <c r="BG28" s="197"/>
      <c r="BH28" s="197"/>
    </row>
    <row r="29" spans="1:60" s="69" customFormat="1" ht="73.5" customHeight="1" x14ac:dyDescent="0.35">
      <c r="A29" s="277">
        <v>27</v>
      </c>
      <c r="B29" s="153" t="s">
        <v>273</v>
      </c>
      <c r="C29" s="199" t="s">
        <v>274</v>
      </c>
      <c r="D29" s="198" t="s">
        <v>276</v>
      </c>
      <c r="E29" s="198" t="s">
        <v>277</v>
      </c>
      <c r="F29" s="198" t="s">
        <v>202</v>
      </c>
      <c r="G29" s="177"/>
      <c r="H29" s="200">
        <v>6845854.7000000002</v>
      </c>
      <c r="I29" s="200" t="s">
        <v>519</v>
      </c>
      <c r="J29" s="199" t="s">
        <v>248</v>
      </c>
      <c r="K29" s="201" t="s">
        <v>278</v>
      </c>
      <c r="L29" s="202" t="s">
        <v>57</v>
      </c>
      <c r="M29" s="199">
        <v>25</v>
      </c>
      <c r="N29" s="201" t="s">
        <v>279</v>
      </c>
      <c r="O29" s="267">
        <v>0</v>
      </c>
      <c r="P29" s="203">
        <v>-5.45</v>
      </c>
      <c r="Q29" s="204">
        <v>-0.15</v>
      </c>
      <c r="R29" s="205">
        <v>-0.18</v>
      </c>
      <c r="S29" s="204">
        <v>0</v>
      </c>
      <c r="T29" s="204">
        <v>0</v>
      </c>
      <c r="U29" s="205">
        <v>-6865</v>
      </c>
      <c r="V29" s="206" t="s">
        <v>43</v>
      </c>
      <c r="W29" s="207">
        <v>0</v>
      </c>
      <c r="X29" s="208" t="s">
        <v>43</v>
      </c>
      <c r="Y29" s="209">
        <v>-385401</v>
      </c>
      <c r="Z29" s="210">
        <v>4650</v>
      </c>
      <c r="AA29" s="186">
        <v>0</v>
      </c>
      <c r="AB29" s="204">
        <v>0</v>
      </c>
      <c r="AC29" s="211">
        <v>-1088064</v>
      </c>
      <c r="AD29" s="205">
        <v>110000</v>
      </c>
      <c r="AE29" s="212" t="s">
        <v>280</v>
      </c>
      <c r="AF29" s="190" t="s">
        <v>43</v>
      </c>
      <c r="AG29" s="191">
        <f>VLOOKUP(A29,Investície!$A$2:$CS$38,37+(VALUE(RIGHT(J29,4))-VALUE(LEFT(J29,4))),0)</f>
        <v>6845854.7000000002</v>
      </c>
      <c r="AH29" s="62">
        <f>VLOOKUP(A29,emisie_CO2!$A$2:$CS$38,35+Data!M29-(VALUE(RIGHT(J29,4))-VALUE(LEFT(J29,4))),0)</f>
        <v>75700355</v>
      </c>
      <c r="AI29" s="62">
        <f>VLOOKUP(A29,emisie_ostatné!$A$2:$CX$38,40+Data!M29-(VALUE(RIGHT(J29,4))-VALUE(LEFT(J29,4))),0)</f>
        <v>4574804.6137915514</v>
      </c>
      <c r="AJ29" s="62">
        <f>VLOOKUP(A29,'komunálny odpad'!$A$2:$CS$38,35+Data!M29-(VALUE(RIGHT(J29,4))-VALUE(LEFT(J29,4))),0)</f>
        <v>0</v>
      </c>
      <c r="AK29" s="62">
        <f>VLOOKUP(A29,'zmena cien tepla'!$A$2:$CS$38,35+Data!M29-(VALUE(RIGHT(J29,4))-VALUE(LEFT(J29,4))),0)</f>
        <v>8864223</v>
      </c>
      <c r="AL29" s="192">
        <f>VLOOKUP(A29,'výrobné a prevádzkové n'!$A$2:$CU$38,37+Data!M29-(VALUE(RIGHT(J29,4))-VALUE(LEFT(J29,4))),0)</f>
        <v>27555472</v>
      </c>
      <c r="AM29" s="191">
        <f>INDEX(Investície!$CS:$CS,MATCH(Data!A29,Investície!$A:$A,0))</f>
        <v>-6455965.0462278109</v>
      </c>
      <c r="AN29" s="62">
        <f>INDEX(emisie_CO2!$CS:$CS,MATCH(Data!A29,emisie_CO2!$A:$A,0))</f>
        <v>38477594.67366454</v>
      </c>
      <c r="AO29" s="62">
        <f>INDEX(emisie_ostatné!$CX:$CX,MATCH(Data!A29,emisie_ostatné!$A:$A,0))</f>
        <v>2510769.473144772</v>
      </c>
      <c r="AP29" s="62">
        <f>INDEX('komunálny odpad'!$CS:$CS,MATCH(Data!A29,'komunálny odpad'!$A:$A,0))</f>
        <v>0</v>
      </c>
      <c r="AQ29" s="62">
        <f>INDEX('zmena cien tepla'!$CS:$CS,MATCH(Data!A29,'zmena cien tepla'!$A:$A,0))</f>
        <v>4926821.1607240047</v>
      </c>
      <c r="AR29" s="62">
        <f>INDEX('výrobné a prevádzkové n'!$CU:$CU,MATCH(Data!A29,'výrobné a prevádzkové n'!$A:$A,0))</f>
        <v>17304226.687879205</v>
      </c>
      <c r="AS29" s="193">
        <f t="shared" si="0"/>
        <v>9.792403078816438</v>
      </c>
      <c r="AT29" s="194"/>
      <c r="AU29" s="195"/>
      <c r="AV29" s="195"/>
      <c r="AW29" s="195"/>
      <c r="AX29" s="195"/>
      <c r="AY29" s="195"/>
      <c r="AZ29" s="195"/>
      <c r="BA29" s="196"/>
      <c r="BB29" s="197"/>
      <c r="BC29" s="197"/>
      <c r="BD29" s="197"/>
      <c r="BE29" s="197"/>
      <c r="BF29" s="197"/>
      <c r="BG29" s="197"/>
      <c r="BH29" s="197"/>
    </row>
    <row r="30" spans="1:60" s="69" customFormat="1" ht="41.15" customHeight="1" x14ac:dyDescent="0.35">
      <c r="A30" s="277">
        <v>28</v>
      </c>
      <c r="B30" s="153" t="s">
        <v>273</v>
      </c>
      <c r="C30" s="199" t="s">
        <v>274</v>
      </c>
      <c r="D30" s="198" t="s">
        <v>281</v>
      </c>
      <c r="E30" s="198" t="s">
        <v>282</v>
      </c>
      <c r="F30" s="198" t="s">
        <v>202</v>
      </c>
      <c r="G30" s="177"/>
      <c r="H30" s="200">
        <v>1200000</v>
      </c>
      <c r="I30" s="200" t="s">
        <v>283</v>
      </c>
      <c r="J30" s="199" t="s">
        <v>520</v>
      </c>
      <c r="K30" s="201" t="s">
        <v>284</v>
      </c>
      <c r="L30" s="202" t="s">
        <v>57</v>
      </c>
      <c r="M30" s="199">
        <v>20</v>
      </c>
      <c r="N30" s="201" t="s">
        <v>261</v>
      </c>
      <c r="O30" s="267">
        <v>0</v>
      </c>
      <c r="P30" s="203">
        <v>0</v>
      </c>
      <c r="Q30" s="204">
        <v>0</v>
      </c>
      <c r="R30" s="205">
        <v>0</v>
      </c>
      <c r="S30" s="204">
        <v>0</v>
      </c>
      <c r="T30" s="204">
        <v>0</v>
      </c>
      <c r="U30" s="205">
        <v>0</v>
      </c>
      <c r="V30" s="206" t="s">
        <v>43</v>
      </c>
      <c r="W30" s="207">
        <v>0</v>
      </c>
      <c r="X30" s="208" t="s">
        <v>43</v>
      </c>
      <c r="Y30" s="209">
        <v>0</v>
      </c>
      <c r="Z30" s="210" t="s">
        <v>268</v>
      </c>
      <c r="AA30" s="186">
        <v>0</v>
      </c>
      <c r="AB30" s="204">
        <v>0</v>
      </c>
      <c r="AC30" s="211">
        <v>0</v>
      </c>
      <c r="AD30" s="205"/>
      <c r="AE30" s="212" t="s">
        <v>285</v>
      </c>
      <c r="AF30" s="190" t="s">
        <v>43</v>
      </c>
      <c r="AG30" s="191">
        <f>VLOOKUP(A30,Investície!$A$2:$CS$38,37+(VALUE(RIGHT(J30,4))-VALUE(LEFT(J30,4))),0)</f>
        <v>1200000</v>
      </c>
      <c r="AH30" s="62">
        <f>VLOOKUP(A30,emisie_CO2!$A$2:$CS$38,35+Data!M30-(VALUE(RIGHT(J30,4))-VALUE(LEFT(J30,4))),0)</f>
        <v>0</v>
      </c>
      <c r="AI30" s="62">
        <f>VLOOKUP(A30,emisie_ostatné!$A$2:$CX$38,40+Data!M30-(VALUE(RIGHT(J30,4))-VALUE(LEFT(J30,4))),0)</f>
        <v>0</v>
      </c>
      <c r="AJ30" s="62">
        <f>VLOOKUP(A30,'komunálny odpad'!$A$2:$CS$38,35+Data!M30-(VALUE(RIGHT(J30,4))-VALUE(LEFT(J30,4))),0)</f>
        <v>0</v>
      </c>
      <c r="AK30" s="62">
        <f>VLOOKUP(A30,'zmena cien tepla'!$A$2:$CS$38,35+Data!M30-(VALUE(RIGHT(J30,4))-VALUE(LEFT(J30,4))),0)</f>
        <v>0</v>
      </c>
      <c r="AL30" s="192">
        <f>VLOOKUP(A30,'výrobné a prevádzkové n'!$A$2:$CU$38,37+Data!M30-(VALUE(RIGHT(J30,4))-VALUE(LEFT(J30,4))),0)</f>
        <v>0</v>
      </c>
      <c r="AM30" s="191">
        <f>INDEX(Investície!$CS:$CS,MATCH(Data!A30,Investície!$A:$A,0))</f>
        <v>-1131656.8047337276</v>
      </c>
      <c r="AN30" s="62">
        <f>INDEX(emisie_CO2!$CS:$CS,MATCH(Data!A30,emisie_CO2!$A:$A,0))</f>
        <v>0</v>
      </c>
      <c r="AO30" s="62">
        <f>INDEX(emisie_ostatné!$CX:$CX,MATCH(Data!A30,emisie_ostatné!$A:$A,0))</f>
        <v>0</v>
      </c>
      <c r="AP30" s="62">
        <f>INDEX('komunálny odpad'!$CS:$CS,MATCH(Data!A30,'komunálny odpad'!$A:$A,0))</f>
        <v>0</v>
      </c>
      <c r="AQ30" s="62">
        <f>INDEX('zmena cien tepla'!$CS:$CS,MATCH(Data!A30,'zmena cien tepla'!$A:$A,0))</f>
        <v>0</v>
      </c>
      <c r="AR30" s="62">
        <f>INDEX('výrobné a prevádzkové n'!$CU:$CU,MATCH(Data!A30,'výrobné a prevádzkové n'!$A:$A,0))</f>
        <v>0</v>
      </c>
      <c r="AS30" s="193">
        <f t="shared" si="0"/>
        <v>0</v>
      </c>
      <c r="AT30" s="194"/>
      <c r="AU30" s="195"/>
      <c r="AV30" s="195"/>
      <c r="AW30" s="195"/>
      <c r="AX30" s="195"/>
      <c r="AY30" s="195"/>
      <c r="AZ30" s="195"/>
      <c r="BA30" s="196"/>
      <c r="BB30" s="197"/>
      <c r="BC30" s="197"/>
      <c r="BD30" s="197"/>
      <c r="BE30" s="197"/>
      <c r="BF30" s="197"/>
      <c r="BG30" s="197"/>
      <c r="BH30" s="197"/>
    </row>
    <row r="31" spans="1:60" s="69" customFormat="1" ht="79.5" customHeight="1" x14ac:dyDescent="0.35">
      <c r="A31" s="277">
        <v>29</v>
      </c>
      <c r="B31" s="332" t="s">
        <v>273</v>
      </c>
      <c r="C31" s="333" t="s">
        <v>274</v>
      </c>
      <c r="D31" s="332" t="s">
        <v>511</v>
      </c>
      <c r="E31" s="332" t="s">
        <v>515</v>
      </c>
      <c r="F31" s="332" t="s">
        <v>240</v>
      </c>
      <c r="G31" s="177"/>
      <c r="H31" s="443">
        <v>6327000</v>
      </c>
      <c r="I31" s="250" t="s">
        <v>260</v>
      </c>
      <c r="J31" s="333" t="s">
        <v>520</v>
      </c>
      <c r="K31" s="334" t="s">
        <v>241</v>
      </c>
      <c r="L31" s="335">
        <v>2030</v>
      </c>
      <c r="M31" s="310">
        <v>30</v>
      </c>
      <c r="N31" s="334" t="s">
        <v>245</v>
      </c>
      <c r="O31" s="406">
        <v>0</v>
      </c>
      <c r="P31" s="337">
        <v>-0.108</v>
      </c>
      <c r="Q31" s="333">
        <v>-5.0000000000000001E-3</v>
      </c>
      <c r="R31" s="289">
        <v>0</v>
      </c>
      <c r="S31" s="333">
        <v>0</v>
      </c>
      <c r="T31" s="333">
        <v>0</v>
      </c>
      <c r="U31" s="289">
        <v>-57.587000000000003</v>
      </c>
      <c r="V31" s="338" t="s">
        <v>43</v>
      </c>
      <c r="W31" s="339">
        <v>0</v>
      </c>
      <c r="X31" s="340" t="s">
        <v>43</v>
      </c>
      <c r="Y31" s="326">
        <v>-8654</v>
      </c>
      <c r="Z31" s="344">
        <v>63</v>
      </c>
      <c r="AA31" s="326">
        <v>-2500</v>
      </c>
      <c r="AB31" s="333" t="s">
        <v>525</v>
      </c>
      <c r="AC31" s="289">
        <v>-8533</v>
      </c>
      <c r="AD31" s="346"/>
      <c r="AE31" s="332" t="s">
        <v>52</v>
      </c>
      <c r="AF31" s="190" t="s">
        <v>43</v>
      </c>
      <c r="AG31" s="191">
        <f>VLOOKUP(A31,Investície!$A$2:$CS$38,37+(VALUE(RIGHT(J31,4))-VALUE(LEFT(J31,4))),0)</f>
        <v>6327000</v>
      </c>
      <c r="AH31" s="62">
        <f>VLOOKUP(A31,emisie_CO2!$A$2:$CS$38,35+Data!M31-(VALUE(RIGHT(J31,4))-VALUE(LEFT(J31,4))),0)</f>
        <v>918501.13259999978</v>
      </c>
      <c r="AI31" s="62">
        <f>VLOOKUP(A31,emisie_ostatné!$A$2:$CX$38,40+Data!M31-(VALUE(RIGHT(J31,4))-VALUE(LEFT(J31,4))),0)</f>
        <v>106171.17068539675</v>
      </c>
      <c r="AJ31" s="62">
        <f>VLOOKUP(A31,'komunálny odpad'!$A$2:$CS$38,35+Data!M31-(VALUE(RIGHT(J31,4))-VALUE(LEFT(J31,4))),0)</f>
        <v>0</v>
      </c>
      <c r="AK31" s="62">
        <f>VLOOKUP(A31,'zmena cien tepla'!$A$2:$CS$38,35+Data!M31-(VALUE(RIGHT(J31,4))-VALUE(LEFT(J31,4))),0)</f>
        <v>242312</v>
      </c>
      <c r="AL31" s="192">
        <f>VLOOKUP(A31,'výrobné a prevádzkové n'!$A$2:$CU$38,37+Data!M31-(VALUE(RIGHT(J31,4))-VALUE(LEFT(J31,4))),0)</f>
        <v>308924</v>
      </c>
      <c r="AM31" s="191">
        <f>INDEX(Investície!$CS:$CS,MATCH(Data!A31,Investície!$A:$A,0))</f>
        <v>-5966660.502958579</v>
      </c>
      <c r="AN31" s="62">
        <f>INDEX(emisie_CO2!$CS:$CS,MATCH(Data!A31,emisie_CO2!$A:$A,0))</f>
        <v>399243.39982292254</v>
      </c>
      <c r="AO31" s="62">
        <f>INDEX(emisie_ostatné!$CX:$CX,MATCH(Data!A31,emisie_ostatné!$A:$A,0))</f>
        <v>0</v>
      </c>
      <c r="AP31" s="62">
        <f>INDEX('komunálny odpad'!$CS:$CS,MATCH(Data!A31,'komunálny odpad'!$A:$A,0))</f>
        <v>0</v>
      </c>
      <c r="AQ31" s="62">
        <f>INDEX('zmena cien tepla'!$CS:$CS,MATCH(Data!A31,'zmena cien tepla'!$A:$A,0))</f>
        <v>120665.02601963177</v>
      </c>
      <c r="AR31" s="62">
        <f>INDEX('výrobné a prevádzkové n'!$CU:$CU,MATCH(Data!A31,'výrobné a prevádzkové n'!$A:$A,0))</f>
        <v>176389.61113741781</v>
      </c>
      <c r="AS31" s="193">
        <f t="shared" si="0"/>
        <v>0.11669811557649569</v>
      </c>
      <c r="AT31" s="194"/>
      <c r="AU31" s="195"/>
      <c r="AV31" s="195"/>
      <c r="AW31" s="195"/>
      <c r="AX31" s="195"/>
      <c r="AY31" s="195"/>
      <c r="AZ31" s="195"/>
      <c r="BA31" s="196"/>
      <c r="BB31" s="197"/>
      <c r="BC31" s="197"/>
      <c r="BD31" s="197"/>
      <c r="BE31" s="197"/>
      <c r="BF31" s="197"/>
      <c r="BG31" s="197"/>
      <c r="BH31" s="197"/>
    </row>
    <row r="32" spans="1:60" s="69" customFormat="1" ht="81.75" customHeight="1" x14ac:dyDescent="0.35">
      <c r="A32" s="277">
        <v>30</v>
      </c>
      <c r="B32" s="332" t="s">
        <v>273</v>
      </c>
      <c r="C32" s="333" t="s">
        <v>274</v>
      </c>
      <c r="D32" s="332" t="s">
        <v>512</v>
      </c>
      <c r="E32" s="332" t="s">
        <v>516</v>
      </c>
      <c r="F32" s="332" t="s">
        <v>240</v>
      </c>
      <c r="G32" s="177"/>
      <c r="H32" s="312">
        <v>3800000</v>
      </c>
      <c r="I32" s="250" t="s">
        <v>464</v>
      </c>
      <c r="J32" s="333" t="s">
        <v>520</v>
      </c>
      <c r="K32" s="334" t="s">
        <v>241</v>
      </c>
      <c r="L32" s="336">
        <v>2030</v>
      </c>
      <c r="M32" s="310">
        <v>30</v>
      </c>
      <c r="N32" s="334" t="s">
        <v>245</v>
      </c>
      <c r="O32" s="407">
        <v>0</v>
      </c>
      <c r="P32" s="341">
        <v>-0.20399999999999999</v>
      </c>
      <c r="Q32" s="333">
        <v>-0.47</v>
      </c>
      <c r="R32" s="289">
        <v>0</v>
      </c>
      <c r="S32" s="333">
        <v>0</v>
      </c>
      <c r="T32" s="333">
        <v>0</v>
      </c>
      <c r="U32" s="289">
        <v>-357</v>
      </c>
      <c r="V32" s="338" t="s">
        <v>43</v>
      </c>
      <c r="W32" s="342">
        <v>0</v>
      </c>
      <c r="X32" s="343" t="s">
        <v>43</v>
      </c>
      <c r="Y32" s="326">
        <v>-21420</v>
      </c>
      <c r="Z32" s="345">
        <v>3286</v>
      </c>
      <c r="AA32" s="326">
        <v>-9500</v>
      </c>
      <c r="AB32" s="333" t="s">
        <v>526</v>
      </c>
      <c r="AC32" s="289">
        <v>-213000</v>
      </c>
      <c r="AD32" s="346"/>
      <c r="AE32" s="332" t="s">
        <v>52</v>
      </c>
      <c r="AF32" s="190" t="s">
        <v>43</v>
      </c>
      <c r="AG32" s="191">
        <f>VLOOKUP(A32,Investície!$A$2:$CS$38,37+(VALUE(RIGHT(J32,4))-VALUE(LEFT(J32,4))),0)</f>
        <v>3800000</v>
      </c>
      <c r="AH32" s="62">
        <f>VLOOKUP(A32,emisie_CO2!$A$2:$CS$38,35+Data!M32-(VALUE(RIGHT(J32,4))-VALUE(LEFT(J32,4))),0)</f>
        <v>5694078.5999999996</v>
      </c>
      <c r="AI32" s="62">
        <f>VLOOKUP(A32,emisie_ostatné!$A$2:$CX$38,40+Data!M32-(VALUE(RIGHT(J32,4))-VALUE(LEFT(J32,4))),0)</f>
        <v>385392.17500888993</v>
      </c>
      <c r="AJ32" s="62">
        <f>VLOOKUP(A32,'komunálny odpad'!$A$2:$CS$38,35+Data!M32-(VALUE(RIGHT(J32,4))-VALUE(LEFT(J32,4))),0)</f>
        <v>0</v>
      </c>
      <c r="AK32" s="62">
        <f>VLOOKUP(A32,'zmena cien tepla'!$A$2:$CS$38,35+Data!M32-(VALUE(RIGHT(J32,4))-VALUE(LEFT(J32,4))),0)</f>
        <v>599760</v>
      </c>
      <c r="AL32" s="192">
        <f>VLOOKUP(A32,'výrobné a prevádzkové n'!$A$2:$CU$38,37+Data!M32-(VALUE(RIGHT(J32,4))-VALUE(LEFT(J32,4))),0)</f>
        <v>6230000</v>
      </c>
      <c r="AM32" s="191">
        <f>INDEX(Investície!$CS:$CS,MATCH(Data!A32,Investície!$A:$A,0))</f>
        <v>-3583579.8816568041</v>
      </c>
      <c r="AN32" s="62">
        <f>INDEX(emisie_CO2!$CS:$CS,MATCH(Data!A32,emisie_CO2!$A:$A,0))</f>
        <v>2475035.9236769299</v>
      </c>
      <c r="AO32" s="62">
        <f>INDEX(emisie_ostatné!$CX:$CX,MATCH(Data!A32,emisie_ostatné!$A:$A,0))</f>
        <v>0</v>
      </c>
      <c r="AP32" s="62">
        <f>INDEX('komunálny odpad'!$CS:$CS,MATCH(Data!A32,'komunálny odpad'!$A:$A,0))</f>
        <v>0</v>
      </c>
      <c r="AQ32" s="62">
        <f>INDEX('zmena cien tepla'!$CS:$CS,MATCH(Data!A32,'zmena cien tepla'!$A:$A,0))</f>
        <v>298664.76280800934</v>
      </c>
      <c r="AR32" s="62">
        <f>INDEX('výrobné a prevádzkové n'!$CU:$CU,MATCH(Data!A32,'výrobné a prevádzkové n'!$A:$A,0))</f>
        <v>3557209.1433042209</v>
      </c>
      <c r="AS32" s="193">
        <f t="shared" si="0"/>
        <v>1.7666439813983377</v>
      </c>
      <c r="AT32" s="194"/>
      <c r="AU32" s="195"/>
      <c r="AV32" s="195"/>
      <c r="AW32" s="195"/>
      <c r="AX32" s="195"/>
      <c r="AY32" s="195"/>
      <c r="AZ32" s="195"/>
      <c r="BA32" s="196"/>
      <c r="BB32" s="197"/>
      <c r="BC32" s="197"/>
      <c r="BD32" s="197"/>
      <c r="BE32" s="197"/>
      <c r="BF32" s="197"/>
      <c r="BG32" s="197"/>
      <c r="BH32" s="197"/>
    </row>
    <row r="33" spans="1:45" ht="49.5" x14ac:dyDescent="0.45">
      <c r="A33" s="277">
        <v>31</v>
      </c>
      <c r="B33" s="248" t="s">
        <v>273</v>
      </c>
      <c r="C33" s="249" t="s">
        <v>274</v>
      </c>
      <c r="D33" s="254" t="s">
        <v>513</v>
      </c>
      <c r="E33" s="254" t="s">
        <v>517</v>
      </c>
      <c r="F33" s="254" t="s">
        <v>202</v>
      </c>
      <c r="G33" s="177"/>
      <c r="H33" s="250">
        <v>4000000</v>
      </c>
      <c r="I33" s="250" t="s">
        <v>521</v>
      </c>
      <c r="J33" s="249" t="s">
        <v>505</v>
      </c>
      <c r="K33" s="251" t="s">
        <v>522</v>
      </c>
      <c r="L33" s="253">
        <v>2030</v>
      </c>
      <c r="M33" s="249">
        <v>30</v>
      </c>
      <c r="N33" s="251" t="s">
        <v>261</v>
      </c>
      <c r="O33" s="362">
        <v>0</v>
      </c>
      <c r="P33" s="253">
        <v>0</v>
      </c>
      <c r="Q33" s="249">
        <v>0</v>
      </c>
      <c r="R33" s="250">
        <v>0</v>
      </c>
      <c r="S33" s="249">
        <v>0</v>
      </c>
      <c r="T33" s="249">
        <v>0</v>
      </c>
      <c r="U33" s="250">
        <v>0</v>
      </c>
      <c r="V33" s="269" t="s">
        <v>43</v>
      </c>
      <c r="W33" s="270">
        <v>0</v>
      </c>
      <c r="X33" s="252" t="s">
        <v>43</v>
      </c>
      <c r="Y33" s="274">
        <v>0</v>
      </c>
      <c r="Z33" s="272" t="s">
        <v>268</v>
      </c>
      <c r="AA33" s="271">
        <v>-8000</v>
      </c>
      <c r="AB33" s="249">
        <v>0</v>
      </c>
      <c r="AC33" s="270">
        <v>-120000</v>
      </c>
      <c r="AD33" s="250"/>
      <c r="AE33" s="251" t="s">
        <v>476</v>
      </c>
      <c r="AF33" s="190" t="s">
        <v>43</v>
      </c>
      <c r="AG33" s="191">
        <f>VLOOKUP(A33,Investície!$A$2:$CS$38,37+(VALUE(RIGHT(J33,4))-VALUE(LEFT(J33,4))),0)</f>
        <v>4000000</v>
      </c>
      <c r="AH33" s="62">
        <f>VLOOKUP(A33,emisie_CO2!$A$2:$CS$38,35+Data!M33-(VALUE(RIGHT(J33,4))-VALUE(LEFT(J33,4))),0)</f>
        <v>0</v>
      </c>
      <c r="AI33" s="62">
        <f>VLOOKUP(A33,emisie_ostatné!$A$2:$CX$38,40+Data!M33-(VALUE(RIGHT(J33,4))-VALUE(LEFT(J33,4))),0)</f>
        <v>0</v>
      </c>
      <c r="AJ33" s="62">
        <f>VLOOKUP(A33,'komunálny odpad'!$A$2:$CS$38,35+Data!M33-(VALUE(RIGHT(J33,4))-VALUE(LEFT(J33,4))),0)</f>
        <v>0</v>
      </c>
      <c r="AK33" s="62">
        <f>VLOOKUP(A33,'zmena cien tepla'!$A$2:$CS$38,35+Data!M33-(VALUE(RIGHT(J33,4))-VALUE(LEFT(J33,4))),0)</f>
        <v>0</v>
      </c>
      <c r="AL33" s="192">
        <f>VLOOKUP(A33,'výrobné a prevádzkové n'!$A$2:$CU$38,37+Data!M33-(VALUE(RIGHT(J33,4))-VALUE(LEFT(J33,4))),0)</f>
        <v>3584000</v>
      </c>
      <c r="AM33" s="191">
        <f>INDEX(Investície!$CS:$CS,MATCH(Data!A33,Investície!$A:$A,0))</f>
        <v>-3772189.3491124259</v>
      </c>
      <c r="AN33" s="62">
        <f>INDEX(emisie_CO2!$CS:$CS,MATCH(Data!A33,emisie_CO2!$A:$A,0))</f>
        <v>0</v>
      </c>
      <c r="AO33" s="62">
        <f>INDEX(emisie_ostatné!$CX:$CX,MATCH(Data!A33,emisie_ostatné!$A:$A,0))</f>
        <v>0</v>
      </c>
      <c r="AP33" s="62">
        <f>INDEX('komunálny odpad'!$CS:$CS,MATCH(Data!A33,'komunálny odpad'!$A:$A,0))</f>
        <v>0</v>
      </c>
      <c r="AQ33" s="62">
        <f>INDEX('zmena cien tepla'!$CS:$CS,MATCH(Data!A33,'zmena cien tepla'!$A:$A,0))</f>
        <v>0</v>
      </c>
      <c r="AR33" s="62">
        <f>INDEX('výrobné a prevádzkové n'!$CU:$CU,MATCH(Data!A33,'výrobné a prevádzkové n'!$A:$A,0))</f>
        <v>2046394.4734514165</v>
      </c>
      <c r="AS33" s="193">
        <f t="shared" si="0"/>
        <v>0.54249516237378725</v>
      </c>
    </row>
    <row r="34" spans="1:45" ht="33.5" thickBot="1" x14ac:dyDescent="0.5">
      <c r="A34" s="277">
        <v>32</v>
      </c>
      <c r="B34" s="248" t="s">
        <v>273</v>
      </c>
      <c r="C34" s="249" t="s">
        <v>274</v>
      </c>
      <c r="D34" s="254" t="s">
        <v>514</v>
      </c>
      <c r="E34" s="254" t="s">
        <v>518</v>
      </c>
      <c r="F34" s="254" t="s">
        <v>202</v>
      </c>
      <c r="G34" s="177"/>
      <c r="H34" s="250">
        <v>2500000</v>
      </c>
      <c r="I34" s="250" t="s">
        <v>521</v>
      </c>
      <c r="J34" s="249" t="s">
        <v>520</v>
      </c>
      <c r="K34" s="251" t="s">
        <v>523</v>
      </c>
      <c r="L34" s="253" t="s">
        <v>57</v>
      </c>
      <c r="M34" s="249">
        <v>30</v>
      </c>
      <c r="N34" s="251" t="s">
        <v>261</v>
      </c>
      <c r="O34" s="362">
        <v>0</v>
      </c>
      <c r="P34" s="253">
        <v>0</v>
      </c>
      <c r="Q34" s="249">
        <v>0</v>
      </c>
      <c r="R34" s="250">
        <v>0</v>
      </c>
      <c r="S34" s="249">
        <v>0</v>
      </c>
      <c r="T34" s="249">
        <v>0</v>
      </c>
      <c r="U34" s="250">
        <v>0</v>
      </c>
      <c r="V34" s="269" t="s">
        <v>43</v>
      </c>
      <c r="W34" s="270">
        <v>0</v>
      </c>
      <c r="X34" s="252" t="s">
        <v>43</v>
      </c>
      <c r="Y34" s="274">
        <v>0</v>
      </c>
      <c r="Z34" s="272" t="s">
        <v>268</v>
      </c>
      <c r="AA34" s="271">
        <v>-6500</v>
      </c>
      <c r="AB34" s="249">
        <v>0</v>
      </c>
      <c r="AC34" s="270">
        <v>-50000</v>
      </c>
      <c r="AD34" s="250"/>
      <c r="AE34" s="251" t="s">
        <v>527</v>
      </c>
      <c r="AF34" s="276" t="s">
        <v>43</v>
      </c>
      <c r="AG34" s="191">
        <f>VLOOKUP(A34,Investície!$A$2:$CS$38,37+(VALUE(RIGHT(J34,4))-VALUE(LEFT(J34,4))),0)</f>
        <v>2500000</v>
      </c>
      <c r="AH34" s="62">
        <f>VLOOKUP(A34,emisie_CO2!$A$2:$CS$38,35+Data!M34-(VALUE(RIGHT(J34,4))-VALUE(LEFT(J34,4))),0)</f>
        <v>0</v>
      </c>
      <c r="AI34" s="62">
        <f>VLOOKUP(A34,emisie_ostatné!$A$2:$CX$38,40+Data!M34-(VALUE(RIGHT(J34,4))-VALUE(LEFT(J34,4))),0)</f>
        <v>0</v>
      </c>
      <c r="AJ34" s="62">
        <f>VLOOKUP(A34,'komunálny odpad'!$A$2:$CS$38,35+Data!M34-(VALUE(RIGHT(J34,4))-VALUE(LEFT(J34,4))),0)</f>
        <v>0</v>
      </c>
      <c r="AK34" s="62">
        <f>VLOOKUP(A34,'zmena cien tepla'!$A$2:$CS$38,35+Data!M34-(VALUE(RIGHT(J34,4))-VALUE(LEFT(J34,4))),0)</f>
        <v>0</v>
      </c>
      <c r="AL34" s="192">
        <f>VLOOKUP(A34,'výrobné a prevádzkové n'!$A$2:$CU$38,37+Data!M34-(VALUE(RIGHT(J34,4))-VALUE(LEFT(J34,4))),0)</f>
        <v>1582000</v>
      </c>
      <c r="AM34" s="191">
        <f>INDEX(Investície!$CS:$CS,MATCH(Data!A34,Investície!$A:$A,0))</f>
        <v>-2357618.3431952661</v>
      </c>
      <c r="AN34" s="62">
        <f>INDEX(emisie_CO2!$CS:$CS,MATCH(Data!A34,emisie_CO2!$A:$A,0))</f>
        <v>0</v>
      </c>
      <c r="AO34" s="62">
        <f>INDEX(emisie_ostatné!$CX:$CX,MATCH(Data!A34,emisie_ostatné!$A:$A,0))</f>
        <v>0</v>
      </c>
      <c r="AP34" s="62">
        <f>INDEX('komunálny odpad'!$CS:$CS,MATCH(Data!A34,'komunálny odpad'!$A:$A,0))</f>
        <v>0</v>
      </c>
      <c r="AQ34" s="62">
        <f>INDEX('zmena cien tepla'!$CS:$CS,MATCH(Data!A34,'zmena cien tepla'!$A:$A,0))</f>
        <v>0</v>
      </c>
      <c r="AR34" s="62">
        <f>INDEX('výrobné a prevádzkové n'!$CU:$CU,MATCH(Data!A34,'výrobné a prevádzkové n'!$A:$A,0))</f>
        <v>903291.31054691446</v>
      </c>
      <c r="AS34" s="193">
        <f t="shared" si="0"/>
        <v>0.38313720842648735</v>
      </c>
    </row>
    <row r="35" spans="1:45" ht="99" x14ac:dyDescent="0.45">
      <c r="A35" s="277">
        <v>33</v>
      </c>
      <c r="B35" s="153" t="s">
        <v>286</v>
      </c>
      <c r="C35" s="199" t="s">
        <v>143</v>
      </c>
      <c r="D35" s="198" t="s">
        <v>287</v>
      </c>
      <c r="E35" s="198" t="s">
        <v>145</v>
      </c>
      <c r="F35" s="198" t="s">
        <v>240</v>
      </c>
      <c r="G35" s="177"/>
      <c r="H35" s="200">
        <v>4059358</v>
      </c>
      <c r="I35" s="200" t="s">
        <v>577</v>
      </c>
      <c r="J35" s="199" t="s">
        <v>252</v>
      </c>
      <c r="K35" s="201" t="s">
        <v>241</v>
      </c>
      <c r="L35" s="202">
        <v>2026</v>
      </c>
      <c r="M35" s="199">
        <v>30</v>
      </c>
      <c r="N35" s="201" t="s">
        <v>288</v>
      </c>
      <c r="O35" s="267">
        <v>0</v>
      </c>
      <c r="P35" s="203">
        <v>-0.27100000000000002</v>
      </c>
      <c r="Q35" s="204">
        <v>-1E-3</v>
      </c>
      <c r="R35" s="205">
        <v>0</v>
      </c>
      <c r="S35" s="204">
        <v>-4.0000000000000001E-3</v>
      </c>
      <c r="T35" s="204">
        <v>0</v>
      </c>
      <c r="U35" s="205">
        <v>-15.167</v>
      </c>
      <c r="V35" s="206" t="s">
        <v>43</v>
      </c>
      <c r="W35" s="207">
        <v>0</v>
      </c>
      <c r="X35" s="208" t="s">
        <v>43</v>
      </c>
      <c r="Y35" s="209">
        <v>-20526.41</v>
      </c>
      <c r="Z35" s="210">
        <v>12500</v>
      </c>
      <c r="AA35" s="186">
        <v>-15000</v>
      </c>
      <c r="AB35" s="204" t="s">
        <v>289</v>
      </c>
      <c r="AC35" s="211">
        <v>-25000</v>
      </c>
      <c r="AD35" s="205"/>
      <c r="AE35" s="212" t="s">
        <v>52</v>
      </c>
      <c r="AF35" s="190" t="s">
        <v>43</v>
      </c>
      <c r="AG35" s="191">
        <f>VLOOKUP(A35,Investície!$A$2:$CS$38,37+(VALUE(RIGHT(J35,4))-VALUE(LEFT(J35,4))),0)</f>
        <v>4059358</v>
      </c>
      <c r="AH35" s="62">
        <f>VLOOKUP(A35,emisie_CO2!$A$2:$CS$38,35+Data!M35-(VALUE(RIGHT(J35,4))-VALUE(LEFT(J35,4))),0)</f>
        <v>228897.33059999999</v>
      </c>
      <c r="AI35" s="62">
        <f>VLOOKUP(A35,emisie_ostatné!$A$2:$CX$38,40+Data!M35-(VALUE(RIGHT(J35,4))-VALUE(LEFT(J35,4))),0)</f>
        <v>267079.64862079563</v>
      </c>
      <c r="AJ35" s="62">
        <f>VLOOKUP(A35,'komunálny odpad'!$A$2:$CS$38,35+Data!M35-(VALUE(RIGHT(J35,4))-VALUE(LEFT(J35,4))),0)</f>
        <v>0</v>
      </c>
      <c r="AK35" s="62">
        <f>VLOOKUP(A35,'zmena cien tepla'!$A$2:$CS$38,35+Data!M35-(VALUE(RIGHT(J35,4))-VALUE(LEFT(J35,4))),0)</f>
        <v>554213.06999999972</v>
      </c>
      <c r="AL35" s="192">
        <f>VLOOKUP(A35,'výrobné a prevádzkové n'!$A$2:$CU$38,37+Data!M35-(VALUE(RIGHT(J35,4))-VALUE(LEFT(J35,4))),0)</f>
        <v>1080000</v>
      </c>
      <c r="AM35" s="191">
        <f>INDEX(Investície!$CS:$CS,MATCH(Data!A35,Investície!$A:$A,0))</f>
        <v>-3755029.3288196018</v>
      </c>
      <c r="AN35" s="62">
        <f>INDEX(emisie_CO2!$CS:$CS,MATCH(Data!A35,emisie_CO2!$A:$A,0))</f>
        <v>100143.71042925968</v>
      </c>
      <c r="AO35" s="62">
        <f>INDEX(emisie_ostatné!$CX:$CX,MATCH(Data!A35,emisie_ostatné!$A:$A,0))</f>
        <v>0</v>
      </c>
      <c r="AP35" s="62">
        <f>INDEX('komunálny odpad'!$CS:$CS,MATCH(Data!A35,'komunálny odpad'!$A:$A,0))</f>
        <v>0</v>
      </c>
      <c r="AQ35" s="62">
        <f>INDEX('zmena cien tepla'!$CS:$CS,MATCH(Data!A35,'zmena cien tepla'!$A:$A,0))</f>
        <v>272576.38050553337</v>
      </c>
      <c r="AR35" s="62">
        <f>INDEX('výrobné a prevádzkové n'!$CU:$CU,MATCH(Data!A35,'výrobné a prevádzkové n'!$A:$A,0))</f>
        <v>614902.18553227675</v>
      </c>
      <c r="AS35" s="193">
        <f t="shared" si="0"/>
        <v>0.26301319909464732</v>
      </c>
    </row>
    <row r="36" spans="1:45" ht="165" x14ac:dyDescent="0.45">
      <c r="A36" s="277">
        <v>34</v>
      </c>
      <c r="B36" s="153" t="s">
        <v>286</v>
      </c>
      <c r="C36" s="199" t="s">
        <v>143</v>
      </c>
      <c r="D36" s="198" t="s">
        <v>290</v>
      </c>
      <c r="E36" s="198" t="s">
        <v>291</v>
      </c>
      <c r="F36" s="198" t="s">
        <v>240</v>
      </c>
      <c r="G36" s="177"/>
      <c r="H36" s="200">
        <v>13710979</v>
      </c>
      <c r="I36" s="200" t="s">
        <v>260</v>
      </c>
      <c r="J36" s="199" t="s">
        <v>264</v>
      </c>
      <c r="K36" s="201" t="s">
        <v>241</v>
      </c>
      <c r="L36" s="202">
        <v>2025</v>
      </c>
      <c r="M36" s="199">
        <v>30</v>
      </c>
      <c r="N36" s="201" t="s">
        <v>288</v>
      </c>
      <c r="O36" s="267">
        <v>0</v>
      </c>
      <c r="P36" s="203">
        <v>-0.75153999999999999</v>
      </c>
      <c r="Q36" s="204">
        <v>-3.6000000000000002E-4</v>
      </c>
      <c r="R36" s="205">
        <v>0</v>
      </c>
      <c r="S36" s="204">
        <v>-1.159E-2</v>
      </c>
      <c r="T36" s="204">
        <v>0</v>
      </c>
      <c r="U36" s="205">
        <v>-2341</v>
      </c>
      <c r="V36" s="206" t="s">
        <v>43</v>
      </c>
      <c r="W36" s="207">
        <v>0</v>
      </c>
      <c r="X36" s="208" t="s">
        <v>43</v>
      </c>
      <c r="Y36" s="209">
        <v>-114526</v>
      </c>
      <c r="Z36" s="210">
        <v>12500</v>
      </c>
      <c r="AA36" s="186">
        <v>-20000</v>
      </c>
      <c r="AB36" s="204" t="s">
        <v>292</v>
      </c>
      <c r="AC36" s="211">
        <v>-25000</v>
      </c>
      <c r="AD36" s="205"/>
      <c r="AE36" s="212" t="s">
        <v>52</v>
      </c>
      <c r="AF36" s="190" t="s">
        <v>43</v>
      </c>
      <c r="AG36" s="191">
        <f>VLOOKUP(A36,Investície!$A$2:$CS$38,37+(VALUE(RIGHT(J36,4))-VALUE(LEFT(J36,4))),0)</f>
        <v>13710979</v>
      </c>
      <c r="AH36" s="62">
        <f>VLOOKUP(A36,emisie_CO2!$A$2:$CS$38,35+Data!M36-(VALUE(RIGHT(J36,4))-VALUE(LEFT(J36,4))),0)</f>
        <v>35786867</v>
      </c>
      <c r="AI36" s="62">
        <f>VLOOKUP(A36,emisie_ostatné!$A$2:$CX$38,40+Data!M36-(VALUE(RIGHT(J36,4))-VALUE(LEFT(J36,4))),0)</f>
        <v>765793.23220373655</v>
      </c>
      <c r="AJ36" s="62">
        <f>VLOOKUP(A36,'komunálny odpad'!$A$2:$CS$38,35+Data!M36-(VALUE(RIGHT(J36,4))-VALUE(LEFT(J36,4))),0)</f>
        <v>0</v>
      </c>
      <c r="AK36" s="62">
        <f>VLOOKUP(A36,'zmena cien tepla'!$A$2:$CS$38,35+Data!M36-(VALUE(RIGHT(J36,4))-VALUE(LEFT(J36,4))),0)</f>
        <v>3206728</v>
      </c>
      <c r="AL36" s="192">
        <f>VLOOKUP(A36,'výrobné a prevádzkové n'!$A$2:$CU$38,37+Data!M36-(VALUE(RIGHT(J36,4))-VALUE(LEFT(J36,4))),0)</f>
        <v>1260000</v>
      </c>
      <c r="AM36" s="191">
        <f>INDEX(Investície!$CS:$CS,MATCH(Data!A36,Investície!$A:$A,0))</f>
        <v>-12930102.237426035</v>
      </c>
      <c r="AN36" s="62">
        <f>INDEX(emisie_CO2!$CS:$CS,MATCH(Data!A36,emisie_CO2!$A:$A,0))</f>
        <v>15450289.469823582</v>
      </c>
      <c r="AO36" s="62">
        <f>INDEX(emisie_ostatné!$CX:$CX,MATCH(Data!A36,emisie_ostatné!$A:$A,0))</f>
        <v>0</v>
      </c>
      <c r="AP36" s="62">
        <f>INDEX('komunálny odpad'!$CS:$CS,MATCH(Data!A36,'komunálny odpad'!$A:$A,0))</f>
        <v>0</v>
      </c>
      <c r="AQ36" s="62">
        <f>INDEX('zmena cien tepla'!$CS:$CS,MATCH(Data!A36,'zmena cien tepla'!$A:$A,0))</f>
        <v>1596866.5091199847</v>
      </c>
      <c r="AR36" s="62">
        <f>INDEX('výrobné a prevádzkové n'!$CU:$CU,MATCH(Data!A36,'výrobné a prevádzkové n'!$A:$A,0))</f>
        <v>719435.5570727638</v>
      </c>
      <c r="AS36" s="193">
        <f t="shared" si="0"/>
        <v>1.3740488056305642</v>
      </c>
    </row>
    <row r="37" spans="1:45" ht="231" x14ac:dyDescent="0.45">
      <c r="A37" s="277">
        <v>35</v>
      </c>
      <c r="B37" s="153" t="s">
        <v>286</v>
      </c>
      <c r="C37" s="199" t="s">
        <v>143</v>
      </c>
      <c r="D37" s="198" t="s">
        <v>528</v>
      </c>
      <c r="E37" s="198" t="s">
        <v>576</v>
      </c>
      <c r="F37" s="198" t="s">
        <v>202</v>
      </c>
      <c r="G37" s="177"/>
      <c r="H37" s="200">
        <v>14654755</v>
      </c>
      <c r="I37" s="200" t="s">
        <v>519</v>
      </c>
      <c r="J37" s="199" t="s">
        <v>248</v>
      </c>
      <c r="K37" s="201" t="s">
        <v>533</v>
      </c>
      <c r="L37" s="202" t="s">
        <v>57</v>
      </c>
      <c r="M37" s="199">
        <v>25</v>
      </c>
      <c r="N37" s="201" t="s">
        <v>242</v>
      </c>
      <c r="O37" s="267">
        <v>0</v>
      </c>
      <c r="P37" s="203">
        <v>-34.130000000000003</v>
      </c>
      <c r="Q37" s="204">
        <v>-31.06</v>
      </c>
      <c r="R37" s="205">
        <v>0</v>
      </c>
      <c r="S37" s="204">
        <v>-6.21</v>
      </c>
      <c r="T37" s="204">
        <v>0</v>
      </c>
      <c r="U37" s="205">
        <v>-8793.6299999999992</v>
      </c>
      <c r="V37" s="206" t="s">
        <v>43</v>
      </c>
      <c r="W37" s="207">
        <v>0</v>
      </c>
      <c r="X37" s="208" t="s">
        <v>43</v>
      </c>
      <c r="Y37" s="209">
        <v>-1570349</v>
      </c>
      <c r="Z37" s="210">
        <v>12500</v>
      </c>
      <c r="AA37" s="209">
        <v>0</v>
      </c>
      <c r="AB37" s="204" t="s">
        <v>167</v>
      </c>
      <c r="AC37" s="188">
        <v>1200000</v>
      </c>
      <c r="AD37" s="205">
        <v>1339703</v>
      </c>
      <c r="AE37" s="212" t="s">
        <v>293</v>
      </c>
      <c r="AF37" s="190" t="s">
        <v>90</v>
      </c>
      <c r="AG37" s="191">
        <f>VLOOKUP(A37,Investície!$A$2:$CS$38,37+(VALUE(RIGHT(J37,4))-VALUE(LEFT(J37,4))),0)</f>
        <v>14654755</v>
      </c>
      <c r="AH37" s="62">
        <f>VLOOKUP(A37,emisie_CO2!$A$2:$CS$38,35+Data!M37-(VALUE(RIGHT(J37,4))-VALUE(LEFT(J37,4))),0)</f>
        <v>96967358.009999976</v>
      </c>
      <c r="AI37" s="62">
        <f>VLOOKUP(A37,emisie_ostatné!$A$2:$CX$38,40+Data!M37-(VALUE(RIGHT(J37,4))-VALUE(LEFT(J37,4))),0)</f>
        <v>56483960.108105369</v>
      </c>
      <c r="AJ37" s="62">
        <f>VLOOKUP(A37,'komunálny odpad'!$A$2:$CS$38,35+Data!M37-(VALUE(RIGHT(J37,4))-VALUE(LEFT(J37,4))),0)</f>
        <v>0</v>
      </c>
      <c r="AK37" s="62">
        <f>VLOOKUP(A37,'zmena cien tepla'!$A$2:$CS$38,35+Data!M37-(VALUE(RIGHT(J37,4))-VALUE(LEFT(J37,4))),0)</f>
        <v>36118027</v>
      </c>
      <c r="AL37" s="192">
        <f>VLOOKUP(A37,'výrobné a prevádzkové n'!$A$2:$CU$38,37+Data!M37-(VALUE(RIGHT(J37,4))-VALUE(LEFT(J37,4))),0)</f>
        <v>3213169</v>
      </c>
      <c r="AM37" s="191">
        <f>INDEX(Investície!$CS:$CS,MATCH(Data!A37,Investície!$A:$A,0))</f>
        <v>-13820127.681213018</v>
      </c>
      <c r="AN37" s="62">
        <f>INDEX(emisie_CO2!$CS:$CS,MATCH(Data!A37,emisie_CO2!$A:$A,0))</f>
        <v>49287360.648241326</v>
      </c>
      <c r="AO37" s="62">
        <f>INDEX(emisie_ostatné!$CX:$CX,MATCH(Data!A37,emisie_ostatné!$A:$A,0))</f>
        <v>0</v>
      </c>
      <c r="AP37" s="62">
        <f>INDEX('komunálny odpad'!$CS:$CS,MATCH(Data!A37,'komunálny odpad'!$A:$A,0))</f>
        <v>0</v>
      </c>
      <c r="AQ37" s="62">
        <f>INDEX('zmena cien tepla'!$CS:$CS,MATCH(Data!A37,'zmena cien tepla'!$A:$A,0))</f>
        <v>20074749.891468309</v>
      </c>
      <c r="AR37" s="62">
        <f>INDEX('výrobné a prevádzkové n'!$CU:$CU,MATCH(Data!A37,'výrobné a prevádzkové n'!$A:$A,0))</f>
        <v>2017799.0332543079</v>
      </c>
      <c r="AS37" s="193">
        <f t="shared" si="0"/>
        <v>5.1649240310563318</v>
      </c>
    </row>
    <row r="38" spans="1:45" ht="49.5" x14ac:dyDescent="0.45">
      <c r="A38" s="277">
        <v>36</v>
      </c>
      <c r="B38" s="153" t="s">
        <v>286</v>
      </c>
      <c r="C38" s="199" t="s">
        <v>143</v>
      </c>
      <c r="D38" s="198" t="s">
        <v>294</v>
      </c>
      <c r="E38" s="213" t="s">
        <v>295</v>
      </c>
      <c r="F38" s="198" t="s">
        <v>240</v>
      </c>
      <c r="G38" s="177"/>
      <c r="H38" s="200">
        <v>1141073</v>
      </c>
      <c r="I38" s="200" t="s">
        <v>260</v>
      </c>
      <c r="J38" s="199" t="s">
        <v>264</v>
      </c>
      <c r="K38" s="201" t="s">
        <v>296</v>
      </c>
      <c r="L38" s="202" t="s">
        <v>57</v>
      </c>
      <c r="M38" s="199">
        <v>30</v>
      </c>
      <c r="N38" s="201" t="s">
        <v>242</v>
      </c>
      <c r="O38" s="267">
        <v>0</v>
      </c>
      <c r="P38" s="203">
        <v>-6.3250000000000001E-2</v>
      </c>
      <c r="Q38" s="204">
        <v>-2.09E-5</v>
      </c>
      <c r="R38" s="205">
        <v>0</v>
      </c>
      <c r="S38" s="204">
        <v>-6.6699999999999995E-4</v>
      </c>
      <c r="T38" s="204">
        <v>0</v>
      </c>
      <c r="U38" s="205">
        <v>-1.0743</v>
      </c>
      <c r="V38" s="206" t="s">
        <v>43</v>
      </c>
      <c r="W38" s="207">
        <v>0</v>
      </c>
      <c r="X38" s="208" t="s">
        <v>43</v>
      </c>
      <c r="Y38" s="209">
        <v>-4867</v>
      </c>
      <c r="Z38" s="210">
        <v>12500</v>
      </c>
      <c r="AA38" s="279">
        <v>7000</v>
      </c>
      <c r="AB38" s="204" t="s">
        <v>297</v>
      </c>
      <c r="AC38" s="224">
        <v>700000</v>
      </c>
      <c r="AD38" s="205">
        <v>400000</v>
      </c>
      <c r="AE38" s="212" t="s">
        <v>298</v>
      </c>
      <c r="AF38" s="190" t="s">
        <v>43</v>
      </c>
      <c r="AG38" s="191">
        <f>VLOOKUP(A38,Investície!$A$2:$CS$38,37+(VALUE(RIGHT(J38,4))-VALUE(LEFT(J38,4))),0)</f>
        <v>1141073</v>
      </c>
      <c r="AH38" s="62">
        <f>VLOOKUP(A38,emisie_CO2!$A$2:$CS$38,35+Data!M38-(VALUE(RIGHT(J38,4))-VALUE(LEFT(J38,4))),0)</f>
        <v>16422.824100000002</v>
      </c>
      <c r="AI38" s="62">
        <f>VLOOKUP(A38,emisie_ostatné!$A$2:$CX$38,40+Data!M38-(VALUE(RIGHT(J38,4))-VALUE(LEFT(J38,4))),0)</f>
        <v>63196.981004222376</v>
      </c>
      <c r="AJ38" s="62">
        <f>VLOOKUP(A38,'komunálny odpad'!$A$2:$CS$38,35+Data!M38-(VALUE(RIGHT(J38,4))-VALUE(LEFT(J38,4))),0)</f>
        <v>0</v>
      </c>
      <c r="AK38" s="62">
        <f>VLOOKUP(A38,'zmena cien tepla'!$A$2:$CS$38,35+Data!M38-(VALUE(RIGHT(J38,4))-VALUE(LEFT(J38,4))),0)</f>
        <v>136276</v>
      </c>
      <c r="AL38" s="192">
        <f>VLOOKUP(A38,'výrobné a prevádzkové n'!$A$2:$CU$38,37+Data!M38-(VALUE(RIGHT(J38,4))-VALUE(LEFT(J38,4))),0)</f>
        <v>-8596000</v>
      </c>
      <c r="AM38" s="191">
        <f>INDEX(Investície!$CS:$CS,MATCH(Data!A38,Investície!$A:$A,0))</f>
        <v>-1076085.8542899408</v>
      </c>
      <c r="AN38" s="62">
        <f>INDEX(emisie_CO2!$CS:$CS,MATCH(Data!A38,emisie_CO2!$A:$A,0))</f>
        <v>7090.2374956990479</v>
      </c>
      <c r="AO38" s="62">
        <f>INDEX(emisie_ostatné!$CX:$CX,MATCH(Data!A38,emisie_ostatné!$A:$A,0))</f>
        <v>0</v>
      </c>
      <c r="AP38" s="62">
        <f>INDEX('komunálny odpad'!$CS:$CS,MATCH(Data!A38,'komunálny odpad'!$A:$A,0))</f>
        <v>0</v>
      </c>
      <c r="AQ38" s="62">
        <f>INDEX('zmena cien tepla'!$CS:$CS,MATCH(Data!A38,'zmena cien tepla'!$A:$A,0))</f>
        <v>67861.876778085018</v>
      </c>
      <c r="AR38" s="62">
        <f>INDEX('výrobné a prevádzkové n'!$CU:$CU,MATCH(Data!A38,'výrobné a prevádzkové n'!$A:$A,0))</f>
        <v>-4908149.2449186323</v>
      </c>
      <c r="AS38" s="193">
        <f t="shared" si="0"/>
        <v>1.2524928087082781E-2</v>
      </c>
    </row>
    <row r="39" spans="1:45" ht="82.5" x14ac:dyDescent="0.45">
      <c r="A39" s="277">
        <v>37</v>
      </c>
      <c r="B39" s="347" t="s">
        <v>286</v>
      </c>
      <c r="C39" s="214" t="s">
        <v>143</v>
      </c>
      <c r="D39" s="348" t="s">
        <v>299</v>
      </c>
      <c r="E39" s="349" t="s">
        <v>300</v>
      </c>
      <c r="F39" s="350" t="s">
        <v>240</v>
      </c>
      <c r="G39" s="177"/>
      <c r="H39" s="215">
        <v>2550000</v>
      </c>
      <c r="I39" s="200" t="s">
        <v>464</v>
      </c>
      <c r="J39" s="214" t="s">
        <v>520</v>
      </c>
      <c r="K39" s="216" t="s">
        <v>296</v>
      </c>
      <c r="L39" s="217" t="s">
        <v>57</v>
      </c>
      <c r="M39" s="214">
        <v>30</v>
      </c>
      <c r="N39" s="255" t="s">
        <v>242</v>
      </c>
      <c r="O39" s="408">
        <v>0</v>
      </c>
      <c r="P39" s="218">
        <v>0</v>
      </c>
      <c r="Q39" s="219">
        <v>0</v>
      </c>
      <c r="R39" s="220">
        <v>0</v>
      </c>
      <c r="S39" s="219">
        <v>0</v>
      </c>
      <c r="T39" s="219">
        <v>0</v>
      </c>
      <c r="U39" s="220">
        <v>0</v>
      </c>
      <c r="V39" s="221" t="s">
        <v>43</v>
      </c>
      <c r="W39" s="64">
        <v>0</v>
      </c>
      <c r="X39" s="360" t="s">
        <v>43</v>
      </c>
      <c r="Y39" s="222">
        <v>0</v>
      </c>
      <c r="Z39" s="223" t="s">
        <v>301</v>
      </c>
      <c r="AA39" s="364">
        <v>7000</v>
      </c>
      <c r="AB39" s="219" t="s">
        <v>297</v>
      </c>
      <c r="AC39" s="224">
        <v>700000</v>
      </c>
      <c r="AD39" s="224">
        <v>300000</v>
      </c>
      <c r="AE39" s="225" t="s">
        <v>302</v>
      </c>
      <c r="AF39" s="190" t="s">
        <v>43</v>
      </c>
      <c r="AG39" s="191">
        <f>VLOOKUP(A39,Investície!$A$2:$CS$42,37+(VALUE(RIGHT(J39,4))-VALUE(LEFT(J39,4))),0)</f>
        <v>2550000</v>
      </c>
      <c r="AH39" s="62">
        <f>VLOOKUP(A39,emisie_CO2!$A$2:$CS$42,35+Data!M39-(VALUE(RIGHT(J39,4))-VALUE(LEFT(J39,4))),0)</f>
        <v>0</v>
      </c>
      <c r="AI39" s="62">
        <f>VLOOKUP(A39,emisie_ostatné!$A$2:$CX$42,40+Data!M39-(VALUE(RIGHT(J39,4))-VALUE(LEFT(J39,4))),0)</f>
        <v>0</v>
      </c>
      <c r="AJ39" s="62">
        <f>VLOOKUP(A39,'komunálny odpad'!$A$2:$CS$42,35+Data!M39-(VALUE(RIGHT(J39,4))-VALUE(LEFT(J39,4))),0)</f>
        <v>0</v>
      </c>
      <c r="AK39" s="62">
        <f>VLOOKUP(A39,'zmena cien tepla'!$A$2:$CS$42,35+Data!M39-(VALUE(RIGHT(J39,4))-VALUE(LEFT(J39,4))),0)</f>
        <v>0</v>
      </c>
      <c r="AL39" s="192">
        <f>VLOOKUP(A39,'výrobné a prevádzkové n'!$A$2:$CU$42,37+Data!M39-(VALUE(RIGHT(J39,4))-VALUE(LEFT(J39,4))),0)</f>
        <v>-11396000</v>
      </c>
      <c r="AM39" s="191">
        <f>INDEX(Investície!$CS:$CS,MATCH(Data!A39,Investície!$A:$A,0))</f>
        <v>-2404770.7100591715</v>
      </c>
      <c r="AN39" s="62">
        <f>INDEX(emisie_CO2!$CS:$CS,MATCH(Data!A39,emisie_CO2!$A:$A,0))</f>
        <v>0</v>
      </c>
      <c r="AO39" s="62">
        <f>INDEX(emisie_ostatné!$CX:$CX,MATCH(Data!A39,emisie_ostatné!$A:$A,0))</f>
        <v>0</v>
      </c>
      <c r="AP39" s="62">
        <f>INDEX('komunálny odpad'!$CS:$CS,MATCH(Data!A39,'komunálny odpad'!$A:$A,0))</f>
        <v>0</v>
      </c>
      <c r="AQ39" s="62">
        <f>INDEX('zmena cien tepla'!$CS:$CS,MATCH(Data!A39,'zmena cien tepla'!$A:$A,0))</f>
        <v>0</v>
      </c>
      <c r="AR39" s="62">
        <f>INDEX('výrobné a prevádzkové n'!$CU:$CU,MATCH(Data!A39,'výrobné a prevádzkové n'!$A:$A,0))</f>
        <v>-6506894.9273025524</v>
      </c>
      <c r="AS39" s="193">
        <f t="shared" si="0"/>
        <v>0</v>
      </c>
    </row>
    <row r="40" spans="1:45" ht="66" x14ac:dyDescent="0.45">
      <c r="A40" s="277">
        <v>38</v>
      </c>
      <c r="B40" s="332" t="s">
        <v>286</v>
      </c>
      <c r="C40" s="333" t="s">
        <v>143</v>
      </c>
      <c r="D40" s="351" t="s">
        <v>529</v>
      </c>
      <c r="E40" s="352" t="s">
        <v>530</v>
      </c>
      <c r="F40" s="353" t="s">
        <v>240</v>
      </c>
      <c r="G40" s="177"/>
      <c r="H40" s="312">
        <v>5200000</v>
      </c>
      <c r="I40" s="250" t="s">
        <v>577</v>
      </c>
      <c r="J40" s="355" t="s">
        <v>534</v>
      </c>
      <c r="K40" s="325" t="s">
        <v>296</v>
      </c>
      <c r="L40" s="358" t="s">
        <v>57</v>
      </c>
      <c r="M40" s="292">
        <v>30</v>
      </c>
      <c r="N40" s="332" t="s">
        <v>242</v>
      </c>
      <c r="O40" s="362">
        <v>0</v>
      </c>
      <c r="P40" s="253">
        <v>-6.3250000000000001E-2</v>
      </c>
      <c r="Q40" s="249">
        <v>-1.7900000000000001E-5</v>
      </c>
      <c r="R40" s="250">
        <v>0</v>
      </c>
      <c r="S40" s="249">
        <v>-5.71E-4</v>
      </c>
      <c r="T40" s="333">
        <v>0</v>
      </c>
      <c r="U40" s="250">
        <v>-0.86</v>
      </c>
      <c r="V40" s="361" t="s">
        <v>43</v>
      </c>
      <c r="W40" s="270">
        <v>0</v>
      </c>
      <c r="X40" s="252" t="s">
        <v>43</v>
      </c>
      <c r="Y40" s="274">
        <v>-4867</v>
      </c>
      <c r="Z40" s="272">
        <v>12500</v>
      </c>
      <c r="AA40" s="274">
        <v>6500</v>
      </c>
      <c r="AB40" s="249" t="s">
        <v>537</v>
      </c>
      <c r="AC40" s="365">
        <v>600000</v>
      </c>
      <c r="AD40" s="289">
        <v>260000</v>
      </c>
      <c r="AE40" s="251" t="s">
        <v>298</v>
      </c>
      <c r="AF40" s="190" t="s">
        <v>43</v>
      </c>
      <c r="AG40" s="191">
        <f>VLOOKUP(A40,Investície!$A$2:$CS$42,37+(VALUE(RIGHT(J40,4))-VALUE(LEFT(J40,4))),0)</f>
        <v>5200000</v>
      </c>
      <c r="AH40" s="62">
        <f>VLOOKUP(A40,emisie_CO2!$A$2:$CS$42,35+Data!M40-(VALUE(RIGHT(J40,4))-VALUE(LEFT(J40,4))),0)</f>
        <v>14072.007999999996</v>
      </c>
      <c r="AI40" s="62">
        <f>VLOOKUP(A40,emisie_ostatné!$A$2:$CX$42,40+Data!M40-(VALUE(RIGHT(J40,4))-VALUE(LEFT(J40,4))),0)</f>
        <v>61842.044937365456</v>
      </c>
      <c r="AJ40" s="62">
        <f>VLOOKUP(A40,'komunálny odpad'!$A$2:$CS$42,35+Data!M40-(VALUE(RIGHT(J40,4))-VALUE(LEFT(J40,4))),0)</f>
        <v>0</v>
      </c>
      <c r="AK40" s="62">
        <f>VLOOKUP(A40,'zmena cien tepla'!$A$2:$CS$42,35+Data!M40-(VALUE(RIGHT(J40,4))-VALUE(LEFT(J40,4))),0)</f>
        <v>131409</v>
      </c>
      <c r="AL40" s="192">
        <f>VLOOKUP(A40,'výrobné a prevádzkové n'!$A$2:$CU$42,37+Data!M40-(VALUE(RIGHT(J40,4))-VALUE(LEFT(J40,4))),0)</f>
        <v>-9355500</v>
      </c>
      <c r="AM40" s="191">
        <f>INDEX(Investície!$CS:$CS,MATCH(Data!A40,Investície!$A:$A,0))</f>
        <v>-4810157.7909270208</v>
      </c>
      <c r="AN40" s="62">
        <f>INDEX(emisie_CO2!$CS:$CS,MATCH(Data!A40,emisie_CO2!$A:$A,0))</f>
        <v>6224.2055844064125</v>
      </c>
      <c r="AO40" s="62">
        <f>INDEX(emisie_ostatné!$CX:$CX,MATCH(Data!A40,emisie_ostatné!$A:$A,0))</f>
        <v>0</v>
      </c>
      <c r="AP40" s="62">
        <f>INDEX('komunálny odpad'!$CS:$CS,MATCH(Data!A40,'komunálny odpad'!$A:$A,0))</f>
        <v>0</v>
      </c>
      <c r="AQ40" s="62">
        <f>INDEX('zmena cien tepla'!$CS:$CS,MATCH(Data!A40,'zmena cien tepla'!$A:$A,0))</f>
        <v>64630.358836271451</v>
      </c>
      <c r="AR40" s="62">
        <f>INDEX('výrobné a prevádzkové n'!$CU:$CU,MATCH(Data!A40,'výrobné a prevádzkové n'!$A:$A,0))</f>
        <v>-5326590.1821733452</v>
      </c>
      <c r="AS40" s="193">
        <f t="shared" si="0"/>
        <v>6.9898713678886804E-3</v>
      </c>
    </row>
    <row r="41" spans="1:45" ht="132.5" thickBot="1" x14ac:dyDescent="0.5">
      <c r="A41" s="277">
        <v>39</v>
      </c>
      <c r="B41" s="332" t="s">
        <v>286</v>
      </c>
      <c r="C41" s="333" t="s">
        <v>143</v>
      </c>
      <c r="D41" s="354" t="s">
        <v>531</v>
      </c>
      <c r="E41" s="254" t="s">
        <v>532</v>
      </c>
      <c r="F41" s="353" t="s">
        <v>202</v>
      </c>
      <c r="G41" s="177"/>
      <c r="H41" s="312">
        <v>1622644</v>
      </c>
      <c r="I41" s="356" t="s">
        <v>504</v>
      </c>
      <c r="J41" s="310" t="s">
        <v>264</v>
      </c>
      <c r="K41" s="357" t="s">
        <v>535</v>
      </c>
      <c r="L41" s="359">
        <v>2025</v>
      </c>
      <c r="M41" s="310">
        <v>40</v>
      </c>
      <c r="N41" s="251" t="s">
        <v>261</v>
      </c>
      <c r="O41" s="409">
        <v>0</v>
      </c>
      <c r="P41" s="310">
        <v>0</v>
      </c>
      <c r="Q41" s="310">
        <v>0</v>
      </c>
      <c r="R41" s="310">
        <v>0</v>
      </c>
      <c r="S41" s="310">
        <v>0</v>
      </c>
      <c r="T41" s="310">
        <v>0</v>
      </c>
      <c r="U41" s="310">
        <v>0</v>
      </c>
      <c r="V41" s="361" t="s">
        <v>43</v>
      </c>
      <c r="W41" s="270">
        <v>0</v>
      </c>
      <c r="X41" s="269" t="s">
        <v>43</v>
      </c>
      <c r="Y41" s="309">
        <v>0</v>
      </c>
      <c r="Z41" s="363" t="s">
        <v>536</v>
      </c>
      <c r="AA41" s="366">
        <v>-1000</v>
      </c>
      <c r="AB41" s="367" t="s">
        <v>538</v>
      </c>
      <c r="AC41" s="368">
        <v>-264000</v>
      </c>
      <c r="AD41" s="312"/>
      <c r="AE41" s="357" t="s">
        <v>539</v>
      </c>
      <c r="AF41" s="276" t="s">
        <v>43</v>
      </c>
      <c r="AG41" s="191">
        <f>VLOOKUP(A41,Investície!$A$2:$CS$42,37+(VALUE(RIGHT(J41,4))-VALUE(LEFT(J41,4))),0)</f>
        <v>1622644</v>
      </c>
      <c r="AH41" s="62">
        <f>VLOOKUP(A41,emisie_CO2!$A$2:$CS$42,35+Data!M41-(VALUE(RIGHT(J41,4))-VALUE(LEFT(J41,4))),0)</f>
        <v>0</v>
      </c>
      <c r="AI41" s="62">
        <f>VLOOKUP(A41,emisie_ostatné!$A$2:$CX$42,40+Data!M41-(VALUE(RIGHT(J41,4))-VALUE(LEFT(J41,4))),0)</f>
        <v>0</v>
      </c>
      <c r="AJ41" s="62">
        <f>VLOOKUP(A41,'komunálny odpad'!$A$2:$CS$42,35+Data!M41-(VALUE(RIGHT(J41,4))-VALUE(LEFT(J41,4))),0)</f>
        <v>0</v>
      </c>
      <c r="AK41" s="62">
        <f>VLOOKUP(A41,'zmena cien tepla'!$A$2:$CS$42,35+Data!M41-(VALUE(RIGHT(J41,4))-VALUE(LEFT(J41,4))),0)</f>
        <v>0</v>
      </c>
      <c r="AL41" s="192">
        <f>VLOOKUP(A41,'výrobné a prevádzkové n'!$A$2:$CU$42,37+Data!M41-(VALUE(RIGHT(J41,4))-VALUE(LEFT(J41,4))),0)</f>
        <v>179024.50473883661</v>
      </c>
      <c r="AM41" s="191">
        <f>INDEX(Investície!$CS:$CS,MATCH(Data!A41,Investície!$A:$A,0))</f>
        <v>-1530230.1035502958</v>
      </c>
      <c r="AN41" s="62">
        <f>INDEX(emisie_CO2!$CS:$CS,MATCH(Data!A41,emisie_CO2!$A:$A,0))</f>
        <v>0</v>
      </c>
      <c r="AO41" s="62">
        <f>INDEX(emisie_ostatné!$CX:$CX,MATCH(Data!A41,emisie_ostatné!$A:$A,0))</f>
        <v>0</v>
      </c>
      <c r="AP41" s="62">
        <f>INDEX('komunálny odpad'!$CS:$CS,MATCH(Data!A41,'komunálny odpad'!$A:$A,0))</f>
        <v>0</v>
      </c>
      <c r="AQ41" s="62">
        <f>INDEX('zmena cien tepla'!$CS:$CS,MATCH(Data!A41,'zmena cien tepla'!$A:$A,0))</f>
        <v>0</v>
      </c>
      <c r="AR41" s="62">
        <f>INDEX('výrobné a prevádzkové n'!$CU:$CU,MATCH(Data!A41,'výrobné a prevádzkové n'!$A:$A,0))</f>
        <v>4236676.0583173856</v>
      </c>
      <c r="AS41" s="193">
        <f t="shared" si="0"/>
        <v>2.7686529290515516</v>
      </c>
    </row>
    <row r="42" spans="1:45" ht="66" x14ac:dyDescent="0.45">
      <c r="A42" s="277">
        <v>40</v>
      </c>
      <c r="B42" s="369" t="s">
        <v>540</v>
      </c>
      <c r="C42" s="370" t="s">
        <v>175</v>
      </c>
      <c r="D42" s="254" t="s">
        <v>541</v>
      </c>
      <c r="E42" s="371" t="s">
        <v>542</v>
      </c>
      <c r="F42" s="369" t="s">
        <v>240</v>
      </c>
      <c r="G42" s="177"/>
      <c r="H42" s="444">
        <v>3129787</v>
      </c>
      <c r="I42" s="254" t="s">
        <v>260</v>
      </c>
      <c r="J42" s="370" t="s">
        <v>264</v>
      </c>
      <c r="K42" s="371" t="s">
        <v>296</v>
      </c>
      <c r="L42" s="370" t="s">
        <v>57</v>
      </c>
      <c r="M42" s="370">
        <v>30</v>
      </c>
      <c r="N42" s="371" t="s">
        <v>242</v>
      </c>
      <c r="O42" s="410">
        <v>0</v>
      </c>
      <c r="P42" s="370">
        <v>0</v>
      </c>
      <c r="Q42" s="370">
        <v>-6.9999999999999997E-7</v>
      </c>
      <c r="R42" s="370">
        <v>0</v>
      </c>
      <c r="S42" s="370">
        <v>-5.8000000000000004E-6</v>
      </c>
      <c r="T42" s="370">
        <v>0</v>
      </c>
      <c r="U42" s="370">
        <v>-430</v>
      </c>
      <c r="V42" s="370" t="s">
        <v>43</v>
      </c>
      <c r="W42" s="370">
        <v>0</v>
      </c>
      <c r="X42" s="370" t="s">
        <v>43</v>
      </c>
      <c r="Y42" s="370">
        <v>0</v>
      </c>
      <c r="Z42" s="372">
        <v>17000</v>
      </c>
      <c r="AA42" s="372">
        <v>5000</v>
      </c>
      <c r="AB42" s="373" t="s">
        <v>543</v>
      </c>
      <c r="AC42" s="373">
        <v>78729</v>
      </c>
      <c r="AD42" s="372">
        <v>173690</v>
      </c>
      <c r="AE42" s="371" t="s">
        <v>298</v>
      </c>
      <c r="AF42" s="374" t="s">
        <v>43</v>
      </c>
      <c r="AG42" s="191">
        <f>VLOOKUP(A42,Investície!$A$2:$CS$42,37+(VALUE(RIGHT(J42,4))-VALUE(LEFT(J42,4))),0)</f>
        <v>3129787</v>
      </c>
      <c r="AH42" s="62">
        <f>VLOOKUP(A42,emisie_CO2!$A$2:$CS$42,35+Data!M42-(VALUE(RIGHT(J42,4))-VALUE(LEFT(J42,4))),0)</f>
        <v>6573410</v>
      </c>
      <c r="AI42" s="62">
        <f>VLOOKUP(A42,emisie_ostatné!$A$2:$CX$42,40+Data!M42-(VALUE(RIGHT(J42,4))-VALUE(LEFT(J42,4))),0)</f>
        <v>23.763601662454274</v>
      </c>
      <c r="AJ42" s="62">
        <f>VLOOKUP(A42,'komunálny odpad'!$A$2:$CS$42,35+Data!M42-(VALUE(RIGHT(J42,4))-VALUE(LEFT(J42,4))),0)</f>
        <v>0</v>
      </c>
      <c r="AK42" s="62">
        <f>VLOOKUP(A42,'zmena cien tepla'!$A$2:$CS$42,35+Data!M42-(VALUE(RIGHT(J42,4))-VALUE(LEFT(J42,4))),0)</f>
        <v>0</v>
      </c>
      <c r="AL42" s="192">
        <f>VLOOKUP(A42,'výrobné a prevádzkové n'!$A$2:$CU$42,37+Data!M42-(VALUE(RIGHT(J42,4))-VALUE(LEFT(J42,4))),0)</f>
        <v>2518908</v>
      </c>
      <c r="AM42" s="191">
        <f>INDEX(Investície!$CS:$CS,MATCH(Data!A42,Investície!$A:$A,0))</f>
        <v>-2951537.296597633</v>
      </c>
      <c r="AN42" s="62">
        <f>INDEX(emisie_CO2!$CS:$CS,MATCH(Data!A42,emisie_CO2!$A:$A,0))</f>
        <v>2837942.9611380352</v>
      </c>
      <c r="AO42" s="62">
        <f>INDEX(emisie_ostatné!$CX:$CX,MATCH(Data!A42,emisie_ostatné!$A:$A,0))</f>
        <v>0</v>
      </c>
      <c r="AP42" s="62">
        <f>INDEX('komunálny odpad'!$CS:$CS,MATCH(Data!A42,'komunálny odpad'!$A:$A,0))</f>
        <v>0</v>
      </c>
      <c r="AQ42" s="62">
        <f>INDEX('zmena cien tepla'!$CS:$CS,MATCH(Data!A42,'zmena cien tepla'!$A:$A,0))</f>
        <v>0</v>
      </c>
      <c r="AR42" s="62">
        <f>INDEX('výrobné a prevádzkové n'!$CU:$CU,MATCH(Data!A42,'výrobné a prevádzkové n'!$A:$A,0))</f>
        <v>1438247.6033293977</v>
      </c>
      <c r="AS42" s="193">
        <f t="shared" si="0"/>
        <v>1.4488011279399335</v>
      </c>
    </row>
  </sheetData>
  <autoFilter ref="A2:AS42"/>
  <mergeCells count="6">
    <mergeCell ref="AG1:AL1"/>
    <mergeCell ref="AM1:AR1"/>
    <mergeCell ref="A1:K1"/>
    <mergeCell ref="L1:N1"/>
    <mergeCell ref="Y1:Z1"/>
    <mergeCell ref="AA1:AE1"/>
  </mergeCells>
  <conditionalFormatting sqref="AF3:AF14">
    <cfRule type="colorScale" priority="7">
      <colorScale>
        <cfvo type="min"/>
        <cfvo type="percentile" val="50"/>
        <cfvo type="max"/>
        <color rgb="FFF8696B"/>
        <color rgb="FFFFEB84"/>
        <color rgb="FF63BE7B"/>
      </colorScale>
    </cfRule>
  </conditionalFormatting>
  <conditionalFormatting sqref="AF21:AF25">
    <cfRule type="colorScale" priority="5">
      <colorScale>
        <cfvo type="min"/>
        <cfvo type="percentile" val="50"/>
        <cfvo type="max"/>
        <color rgb="FFF8696B"/>
        <color rgb="FFFFEB84"/>
        <color rgb="FF63BE7B"/>
      </colorScale>
    </cfRule>
  </conditionalFormatting>
  <conditionalFormatting sqref="AF26">
    <cfRule type="colorScale" priority="4">
      <colorScale>
        <cfvo type="min"/>
        <cfvo type="percentile" val="50"/>
        <cfvo type="max"/>
        <color rgb="FFF8696B"/>
        <color rgb="FFFFEB84"/>
        <color rgb="FF63BE7B"/>
      </colorScale>
    </cfRule>
  </conditionalFormatting>
  <conditionalFormatting sqref="AF35:AF41">
    <cfRule type="colorScale" priority="2">
      <colorScale>
        <cfvo type="min"/>
        <cfvo type="percentile" val="50"/>
        <cfvo type="max"/>
        <color rgb="FFF8696B"/>
        <color rgb="FFFFEB84"/>
        <color rgb="FF63BE7B"/>
      </colorScale>
    </cfRule>
  </conditionalFormatting>
  <conditionalFormatting sqref="AF42">
    <cfRule type="colorScale" priority="1">
      <colorScale>
        <cfvo type="min"/>
        <cfvo type="percentile" val="50"/>
        <cfvo type="max"/>
        <color rgb="FFF8696B"/>
        <color rgb="FFFFEB84"/>
        <color rgb="FF63BE7B"/>
      </colorScale>
    </cfRule>
  </conditionalFormatting>
  <conditionalFormatting sqref="AS33:AS42 AS3:AT32">
    <cfRule type="colorScale" priority="14">
      <colorScale>
        <cfvo type="min"/>
        <cfvo type="percentile" val="50"/>
        <cfvo type="max"/>
        <color rgb="FFF8696B"/>
        <color rgb="FFFFEB84"/>
        <color rgb="FF63BE7B"/>
      </colorScale>
    </cfRule>
  </conditionalFormatting>
  <conditionalFormatting sqref="AF27:AF34">
    <cfRule type="colorScale" priority="21">
      <colorScale>
        <cfvo type="min"/>
        <cfvo type="percentile" val="50"/>
        <cfvo type="max"/>
        <color rgb="FFF8696B"/>
        <color rgb="FFFFEB84"/>
        <color rgb="FF63BE7B"/>
      </colorScale>
    </cfRule>
  </conditionalFormatting>
  <conditionalFormatting sqref="AF15:AF20">
    <cfRule type="colorScale" priority="22">
      <colorScale>
        <cfvo type="min"/>
        <cfvo type="percentile" val="50"/>
        <cfvo type="max"/>
        <color rgb="FFF8696B"/>
        <color rgb="FFFFEB84"/>
        <color rgb="FF63BE7B"/>
      </colorScale>
    </cfRule>
  </conditionalFormatting>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33"/>
  <sheetViews>
    <sheetView zoomScale="50" zoomScaleNormal="50" workbookViewId="0">
      <selection sqref="A1:XFD1048576"/>
    </sheetView>
  </sheetViews>
  <sheetFormatPr defaultColWidth="8.81640625" defaultRowHeight="16.5" x14ac:dyDescent="0.45"/>
  <cols>
    <col min="1" max="1" width="17" style="45" customWidth="1"/>
    <col min="2" max="2" width="6.54296875" style="45" customWidth="1"/>
    <col min="3" max="3" width="26.81640625" style="45" bestFit="1" customWidth="1"/>
    <col min="4" max="4" width="20.81640625" style="45" bestFit="1" customWidth="1"/>
    <col min="5" max="5" width="40.81640625" style="45" bestFit="1" customWidth="1"/>
    <col min="6" max="6" width="19.81640625" style="45" customWidth="1"/>
    <col min="7" max="7" width="29.7265625" style="45" customWidth="1"/>
    <col min="8" max="8" width="51" style="45" customWidth="1"/>
    <col min="9" max="9" width="19.81640625" style="45" customWidth="1"/>
    <col min="10" max="14" width="23.1796875" style="70" customWidth="1"/>
    <col min="15" max="15" width="15.453125" style="70" customWidth="1"/>
    <col min="16" max="16" width="11.1796875" style="70" bestFit="1" customWidth="1"/>
    <col min="17" max="16384" width="8.81640625" style="70"/>
  </cols>
  <sheetData>
    <row r="1" spans="1:17" ht="17" thickBot="1" x14ac:dyDescent="0.5"/>
    <row r="2" spans="1:17" ht="66" x14ac:dyDescent="0.45">
      <c r="A2" s="413" t="s">
        <v>9</v>
      </c>
      <c r="B2" s="398" t="s">
        <v>303</v>
      </c>
      <c r="C2" s="398" t="s">
        <v>10</v>
      </c>
      <c r="D2" s="398" t="s">
        <v>11</v>
      </c>
      <c r="E2" s="398" t="s">
        <v>12</v>
      </c>
      <c r="F2" s="398" t="s">
        <v>15</v>
      </c>
      <c r="G2" s="398" t="s">
        <v>16</v>
      </c>
      <c r="H2" s="412" t="s">
        <v>304</v>
      </c>
      <c r="I2" s="415" t="s">
        <v>305</v>
      </c>
      <c r="J2" s="415" t="s">
        <v>306</v>
      </c>
      <c r="K2" s="415" t="s">
        <v>307</v>
      </c>
      <c r="L2" s="399" t="s">
        <v>308</v>
      </c>
      <c r="M2" s="415" t="s">
        <v>309</v>
      </c>
      <c r="N2" s="415" t="s">
        <v>310</v>
      </c>
      <c r="O2" s="151" t="s">
        <v>17</v>
      </c>
    </row>
    <row r="3" spans="1:17" ht="70" customHeight="1" x14ac:dyDescent="0.45">
      <c r="A3" s="414">
        <v>1</v>
      </c>
      <c r="B3" s="411" t="s">
        <v>315</v>
      </c>
      <c r="C3" s="153" t="s">
        <v>238</v>
      </c>
      <c r="D3" s="177" t="s">
        <v>36</v>
      </c>
      <c r="E3" s="153" t="s">
        <v>239</v>
      </c>
      <c r="F3" s="178">
        <v>7000000</v>
      </c>
      <c r="G3" s="178" t="s">
        <v>464</v>
      </c>
      <c r="H3" s="198" t="str">
        <f>IF(INDEX(Data!$N:$N,MATCH(A3,Data!$A:$A,0))=0,"",INDEX(Data!$N:$N,MATCH(A3,Data!$A:$A,0)))</f>
        <v>Spoločenské škody nehrozia, pre MHTH hrozia ekonomické straty</v>
      </c>
      <c r="I3" s="198" t="str">
        <f>IF(INDEX(Data!$F:$F,MATCH(A3,Data!$A:$A,0))=0,"",INDEX(Data!$F:$F,MATCH(A3,Data!$A:$A,0)))</f>
        <v>Rozvody</v>
      </c>
      <c r="J3" s="82" t="str">
        <f>IFERROR(IF(LEN(INDEX(Data!$L:$L,MATCH(A3,Data!$A:$A,0)))=4,INDEX(Data!$L:$L,MATCH(A3,Data!$A:$A,0)),LEFT(INDEX(Data!$L:L,MATCH(A3,Data!$A:$A,0)),4)),"")</f>
        <v>nová</v>
      </c>
      <c r="K3" s="82" t="str">
        <f>IF(OR(INDEX(Data!$X:$X,MATCH('Priorizovaný zásobník'!A3,Data!$A:$A,0)),INDEX(Data!$AF:$AF,MATCH('Priorizovaný zásobník'!A3,Data!$A:$A,0))="áno"),"áno","nie")</f>
        <v>nie</v>
      </c>
      <c r="L3" s="416">
        <f>INDEX(Data!$AS:$AS,MATCH(A3,Data!$A:$A,0))</f>
        <v>0.54246337777387188</v>
      </c>
      <c r="M3" s="82" t="str">
        <f>IFERROR(IF(LEN(INDEX(Data!$J:$J,MATCH(A3,Data!$A:$A,0)))=4,INDEX(Data!$J:$J,MATCH(A3,Data!$A:$A,0)),LEFT(INDEX(Data!$J:$J,MATCH(A3,Data!$A:$A,0)),4)),"")</f>
        <v>2026</v>
      </c>
      <c r="N3" s="417">
        <f>IF(AND(H3&lt;&gt;"Nie",I3="Zdroj"),1,IF(AND(H3&lt;&gt;"Nie",I3="Rozvody"),2,IF(AND(H3&lt;&gt;"Nie",I3="Rozvody (vytesnenie pary)"),1.9999999,IF(K3="áno",3,4))))</f>
        <v>2</v>
      </c>
      <c r="O3" s="436" t="str">
        <f>INDEX(Data!$J$3:$J$42,MATCH('Priorizovaný zásobník'!A3,Data!$A$3:$A$42,0))</f>
        <v>2026-2029</v>
      </c>
    </row>
    <row r="4" spans="1:17" ht="36.65" customHeight="1" x14ac:dyDescent="0.45">
      <c r="A4" s="414">
        <v>2</v>
      </c>
      <c r="B4" s="411" t="s">
        <v>315</v>
      </c>
      <c r="C4" s="153" t="s">
        <v>238</v>
      </c>
      <c r="D4" s="199" t="s">
        <v>36</v>
      </c>
      <c r="E4" s="198" t="s">
        <v>243</v>
      </c>
      <c r="F4" s="200">
        <v>1300000</v>
      </c>
      <c r="G4" s="178" t="s">
        <v>464</v>
      </c>
      <c r="H4" s="198" t="str">
        <f>IF(INDEX(Data!$N:$N,MATCH(A4,Data!$A:$A,0))=0,"",INDEX(Data!$N:$N,MATCH(A4,Data!$A:$A,0)))</f>
        <v>eliminácia rizika z dôvodu nedodávok resp. výpadkov dodávky tepla pre obyvateľov v zimnou období</v>
      </c>
      <c r="I4" s="198" t="str">
        <f>IF(INDEX(Data!$F:$F,MATCH(A4,Data!$A:$A,0))=0,"",INDEX(Data!$F:$F,MATCH(A4,Data!$A:$A,0)))</f>
        <v>Rozvody</v>
      </c>
      <c r="J4" s="82" t="str">
        <f>IFERROR(IF(LEN(INDEX(Data!$L:$L,MATCH(A4,Data!$A:$A,0)))=4,INDEX(Data!$L:$L,MATCH(A4,Data!$A:$A,0)),LEFT(INDEX(Data!$L:L,MATCH(A4,Data!$A:$A,0)),4)),"")</f>
        <v>2027</v>
      </c>
      <c r="K4" s="82" t="str">
        <f>IF(OR(INDEX(Data!$X:$X,MATCH('Priorizovaný zásobník'!A4,Data!$A:$A,0)),INDEX(Data!$AF:$AF,MATCH('Priorizovaný zásobník'!A4,Data!$A:$A,0))="áno"),"áno","nie")</f>
        <v>nie</v>
      </c>
      <c r="L4" s="416">
        <f>INDEX(Data!$AS:$AS,MATCH(A4,Data!$A:$A,0))</f>
        <v>2.2938228969350969</v>
      </c>
      <c r="M4" s="82" t="str">
        <f>IFERROR(IF(LEN(INDEX(Data!$J:$J,MATCH(A4,Data!$A:$A,0)))=4,INDEX(Data!$J:$J,MATCH(A4,Data!$A:$A,0)),LEFT(INDEX(Data!$J:$J,MATCH(A4,Data!$A:$A,0)),4)),"")</f>
        <v>2024</v>
      </c>
      <c r="N4" s="417">
        <f t="shared" ref="N4:N38" si="0">IF(AND(H4&lt;&gt;"Nie",I4="Zdroj"),1,IF(AND(H4&lt;&gt;"Nie",I4="Rozvody"),2,IF(AND(H4&lt;&gt;"Nie",I4="Rozvody (vytesnenie pary)"),1.9999999,IF(K4="áno",3,4))))</f>
        <v>2</v>
      </c>
      <c r="O4" s="436" t="str">
        <f>INDEX(Data!$J$3:$J$42,MATCH('Priorizovaný zásobník'!A4,Data!$A$3:$A$42,0))</f>
        <v>2024 - 2025</v>
      </c>
      <c r="P4" s="154"/>
      <c r="Q4" s="154"/>
    </row>
    <row r="5" spans="1:17" ht="36.65" customHeight="1" x14ac:dyDescent="0.45">
      <c r="A5" s="414">
        <v>3</v>
      </c>
      <c r="B5" s="411" t="s">
        <v>315</v>
      </c>
      <c r="C5" s="153" t="s">
        <v>238</v>
      </c>
      <c r="D5" s="199" t="s">
        <v>53</v>
      </c>
      <c r="E5" s="198" t="s">
        <v>246</v>
      </c>
      <c r="F5" s="200">
        <v>55886484</v>
      </c>
      <c r="G5" s="200" t="s">
        <v>465</v>
      </c>
      <c r="H5" s="198" t="str">
        <f>IF(INDEX(Data!$N:$N,MATCH(A5,Data!$A:$A,0))=0,"",INDEX(Data!$N:$N,MATCH(A5,Data!$A:$A,0)))</f>
        <v>zvýšená poruchovosť - prerušnie dodávok tepla</v>
      </c>
      <c r="I5" s="198" t="str">
        <f>IF(INDEX(Data!$F:$F,MATCH(A5,Data!$A:$A,0))=0,"",INDEX(Data!$F:$F,MATCH(A5,Data!$A:$A,0)))</f>
        <v>Zdroj</v>
      </c>
      <c r="J5" s="82">
        <f>IFERROR(IF(LEN(INDEX(Data!$L:$L,MATCH(A5,Data!$A:$A,0)))=4,INDEX(Data!$L:$L,MATCH(A5,Data!$A:$A,0)),LEFT(INDEX(Data!$L:L,MATCH(A5,Data!$A:$A,0)),4)),"")</f>
        <v>2027</v>
      </c>
      <c r="K5" s="82" t="str">
        <f>IF(OR(INDEX(Data!$X:$X,MATCH('Priorizovaný zásobník'!A5,Data!$A:$A,0)),INDEX(Data!$AF:$AF,MATCH('Priorizovaný zásobník'!A5,Data!$A:$A,0))="áno"),"áno","nie")</f>
        <v>nie</v>
      </c>
      <c r="L5" s="416">
        <f>INDEX(Data!$AS:$AS,MATCH(A5,Data!$A:$A,0))</f>
        <v>6.7646939946717906</v>
      </c>
      <c r="M5" s="82" t="str">
        <f>IFERROR(IF(LEN(INDEX(Data!$J:$J,MATCH(A5,Data!$A:$A,0)))=4,INDEX(Data!$J:$J,MATCH(A5,Data!$A:$A,0)),LEFT(INDEX(Data!$J:$J,MATCH(A5,Data!$A:$A,0)),4)),"")</f>
        <v>2024</v>
      </c>
      <c r="N5" s="417">
        <f t="shared" si="0"/>
        <v>1</v>
      </c>
      <c r="O5" s="436" t="str">
        <f>INDEX(Data!$J$3:$J$42,MATCH('Priorizovaný zásobník'!A5,Data!$A$3:$A$42,0))</f>
        <v>2024 - 2027</v>
      </c>
      <c r="P5" s="154"/>
      <c r="Q5" s="154"/>
    </row>
    <row r="6" spans="1:17" ht="36.65" customHeight="1" x14ac:dyDescent="0.45">
      <c r="A6" s="414">
        <v>4</v>
      </c>
      <c r="B6" s="411" t="s">
        <v>315</v>
      </c>
      <c r="C6" s="153" t="s">
        <v>238</v>
      </c>
      <c r="D6" s="199" t="s">
        <v>36</v>
      </c>
      <c r="E6" s="198" t="s">
        <v>250</v>
      </c>
      <c r="F6" s="200">
        <v>38209607.450000003</v>
      </c>
      <c r="G6" s="200" t="s">
        <v>465</v>
      </c>
      <c r="H6" s="198" t="str">
        <f>IF(INDEX(Data!$N:$N,MATCH(A6,Data!$A:$A,0))=0,"",INDEX(Data!$N:$N,MATCH(A6,Data!$A:$A,0)))</f>
        <v>zvýšená poruchovosť - prerušnie dodávok tepla</v>
      </c>
      <c r="I6" s="198" t="str">
        <f>IF(INDEX(Data!$F:$F,MATCH(A6,Data!$A:$A,0))=0,"",INDEX(Data!$F:$F,MATCH(A6,Data!$A:$A,0)))</f>
        <v>Zdroj</v>
      </c>
      <c r="J6" s="82">
        <f>IFERROR(IF(LEN(INDEX(Data!$L:$L,MATCH(A6,Data!$A:$A,0)))=4,INDEX(Data!$L:$L,MATCH(A6,Data!$A:$A,0)),LEFT(INDEX(Data!$L:L,MATCH(A6,Data!$A:$A,0)),4)),"")</f>
        <v>2027</v>
      </c>
      <c r="K6" s="82" t="str">
        <f>IF(OR(INDEX(Data!$X:$X,MATCH('Priorizovaný zásobník'!A6,Data!$A:$A,0)),INDEX(Data!$AF:$AF,MATCH('Priorizovaný zásobník'!A6,Data!$A:$A,0))="áno"),"áno","nie")</f>
        <v>nie</v>
      </c>
      <c r="L6" s="416">
        <f>INDEX(Data!$AS:$AS,MATCH(A6,Data!$A:$A,0))</f>
        <v>6.4577043292678162</v>
      </c>
      <c r="M6" s="82" t="str">
        <f>IFERROR(IF(LEN(INDEX(Data!$J:$J,MATCH(A6,Data!$A:$A,0)))=4,INDEX(Data!$J:$J,MATCH(A6,Data!$A:$A,0)),LEFT(INDEX(Data!$J:$J,MATCH(A6,Data!$A:$A,0)),4)),"")</f>
        <v>2024</v>
      </c>
      <c r="N6" s="417">
        <f t="shared" si="0"/>
        <v>1</v>
      </c>
      <c r="O6" s="436" t="str">
        <f>INDEX(Data!$J$3:$J$42,MATCH('Priorizovaný zásobník'!A6,Data!$A$3:$A$42,0))</f>
        <v>2024 - 2027</v>
      </c>
      <c r="P6" s="154"/>
      <c r="Q6" s="154"/>
    </row>
    <row r="7" spans="1:17" ht="36.65" customHeight="1" x14ac:dyDescent="0.45">
      <c r="A7" s="414">
        <v>5</v>
      </c>
      <c r="B7" s="411" t="s">
        <v>315</v>
      </c>
      <c r="C7" s="153" t="s">
        <v>238</v>
      </c>
      <c r="D7" s="199" t="s">
        <v>36</v>
      </c>
      <c r="E7" s="198" t="s">
        <v>253</v>
      </c>
      <c r="F7" s="200">
        <v>9448242.8100000005</v>
      </c>
      <c r="G7" s="200" t="s">
        <v>260</v>
      </c>
      <c r="H7" s="198" t="str">
        <f>IF(INDEX(Data!$N:$N,MATCH(A7,Data!$A:$A,0))=0,"",INDEX(Data!$N:$N,MATCH(A7,Data!$A:$A,0)))</f>
        <v>Spoločenské škody nehrozia, pre MHTH hrozia ekonomické straty</v>
      </c>
      <c r="I7" s="198" t="str">
        <f>IF(INDEX(Data!$F:$F,MATCH(A7,Data!$A:$A,0))=0,"",INDEX(Data!$F:$F,MATCH(A7,Data!$A:$A,0)))</f>
        <v>Rozvody</v>
      </c>
      <c r="J7" s="82" t="str">
        <f>IFERROR(IF(LEN(INDEX(Data!$L:$L,MATCH(A7,Data!$A:$A,0)))=4,INDEX(Data!$L:$L,MATCH(A7,Data!$A:$A,0)),LEFT(INDEX(Data!$L:L,MATCH(A7,Data!$A:$A,0)),4)),"")</f>
        <v>nová</v>
      </c>
      <c r="K7" s="82" t="str">
        <f>IF(OR(INDEX(Data!$X:$X,MATCH('Priorizovaný zásobník'!A7,Data!$A:$A,0)),INDEX(Data!$AF:$AF,MATCH('Priorizovaný zásobník'!A7,Data!$A:$A,0))="áno"),"áno","nie")</f>
        <v>nie</v>
      </c>
      <c r="L7" s="416">
        <f>INDEX(Data!$AS:$AS,MATCH(A7,Data!$A:$A,0))</f>
        <v>1.0103129439117859</v>
      </c>
      <c r="M7" s="82" t="str">
        <f>IFERROR(IF(LEN(INDEX(Data!$J:$J,MATCH(A7,Data!$A:$A,0)))=4,INDEX(Data!$J:$J,MATCH(A7,Data!$A:$A,0)),LEFT(INDEX(Data!$J:$J,MATCH(A7,Data!$A:$A,0)),4)),"")</f>
        <v>2024</v>
      </c>
      <c r="N7" s="417">
        <f t="shared" si="0"/>
        <v>2</v>
      </c>
      <c r="O7" s="436" t="str">
        <f>INDEX(Data!$J$3:$J$42,MATCH('Priorizovaný zásobník'!A7,Data!$A$3:$A$42,0))</f>
        <v>2024 - 2025</v>
      </c>
      <c r="P7" s="154"/>
      <c r="Q7" s="154"/>
    </row>
    <row r="8" spans="1:17" ht="60.75" customHeight="1" x14ac:dyDescent="0.45">
      <c r="A8" s="414">
        <v>6</v>
      </c>
      <c r="B8" s="411" t="s">
        <v>315</v>
      </c>
      <c r="C8" s="153" t="s">
        <v>238</v>
      </c>
      <c r="D8" s="199" t="s">
        <v>36</v>
      </c>
      <c r="E8" s="198" t="s">
        <v>255</v>
      </c>
      <c r="F8" s="205">
        <v>2843454</v>
      </c>
      <c r="G8" s="200" t="s">
        <v>465</v>
      </c>
      <c r="H8" s="198" t="str">
        <f>IF(INDEX(Data!$N:$N,MATCH(A8,Data!$A:$A,0))=0,"",INDEX(Data!$N:$N,MATCH(A8,Data!$A:$A,0)))</f>
        <v>Spoločenské škody nehrozia, pre MHTH hrozia ekonomické straty</v>
      </c>
      <c r="I8" s="198" t="str">
        <f>IF(INDEX(Data!$F:$F,MATCH(A8,Data!$A:$A,0))=0,"",INDEX(Data!$F:$F,MATCH(A8,Data!$A:$A,0)))</f>
        <v>Zdroj</v>
      </c>
      <c r="J8" s="82" t="str">
        <f>IFERROR(IF(LEN(INDEX(Data!$L:$L,MATCH(A8,Data!$A:$A,0)))=4,INDEX(Data!$L:$L,MATCH(A8,Data!$A:$A,0)),LEFT(INDEX(Data!$L:L,MATCH(A8,Data!$A:$A,0)),4)),"")</f>
        <v>nová</v>
      </c>
      <c r="K8" s="82" t="str">
        <f>IF(OR(INDEX(Data!$X:$X,MATCH('Priorizovaný zásobník'!A8,Data!$A:$A,0)),INDEX(Data!$AF:$AF,MATCH('Priorizovaný zásobník'!A8,Data!$A:$A,0))="áno"),"áno","nie")</f>
        <v>nie</v>
      </c>
      <c r="L8" s="416">
        <f>INDEX(Data!$AS:$AS,MATCH(A8,Data!$A:$A,0))</f>
        <v>16.479209215740653</v>
      </c>
      <c r="M8" s="82" t="str">
        <f>IFERROR(IF(LEN(INDEX(Data!$J:$J,MATCH(A8,Data!$A:$A,0)))=4,INDEX(Data!$J:$J,MATCH(A8,Data!$A:$A,0)),LEFT(INDEX(Data!$J:$J,MATCH(A8,Data!$A:$A,0)),4)),"")</f>
        <v>2024</v>
      </c>
      <c r="N8" s="417">
        <f t="shared" si="0"/>
        <v>1</v>
      </c>
      <c r="O8" s="436" t="str">
        <f>INDEX(Data!$J$3:$J$42,MATCH('Priorizovaný zásobník'!A8,Data!$A$3:$A$42,0))</f>
        <v>2024 - 2025</v>
      </c>
      <c r="P8" s="154"/>
      <c r="Q8" s="154"/>
    </row>
    <row r="9" spans="1:17" ht="36.65" customHeight="1" x14ac:dyDescent="0.45">
      <c r="A9" s="414">
        <v>7</v>
      </c>
      <c r="B9" s="411" t="s">
        <v>315</v>
      </c>
      <c r="C9" s="153" t="s">
        <v>238</v>
      </c>
      <c r="D9" s="199" t="s">
        <v>256</v>
      </c>
      <c r="E9" s="198" t="s">
        <v>257</v>
      </c>
      <c r="F9" s="200">
        <v>2500000</v>
      </c>
      <c r="G9" s="200" t="s">
        <v>464</v>
      </c>
      <c r="H9" s="198" t="str">
        <f>IF(INDEX(Data!$N:$N,MATCH(A9,Data!$A:$A,0))=0,"",INDEX(Data!$N:$N,MATCH(A9,Data!$A:$A,0)))</f>
        <v>Spoločenské škody nehrozia, pre MHTH hrozia ekonomické straty</v>
      </c>
      <c r="I9" s="198" t="str">
        <f>IF(INDEX(Data!$F:$F,MATCH(A9,Data!$A:$A,0))=0,"",INDEX(Data!$F:$F,MATCH(A9,Data!$A:$A,0)))</f>
        <v>Rozvody</v>
      </c>
      <c r="J9" s="82" t="str">
        <f>IFERROR(IF(LEN(INDEX(Data!$L:$L,MATCH(A9,Data!$A:$A,0)))=4,INDEX(Data!$L:$L,MATCH(A9,Data!$A:$A,0)),LEFT(INDEX(Data!$L:L,MATCH(A9,Data!$A:$A,0)),4)),"")</f>
        <v>nová</v>
      </c>
      <c r="K9" s="82" t="str">
        <f>IF(OR(INDEX(Data!$X:$X,MATCH('Priorizovaný zásobník'!A9,Data!$A:$A,0)),INDEX(Data!$AF:$AF,MATCH('Priorizovaný zásobník'!A9,Data!$A:$A,0))="áno"),"áno","nie")</f>
        <v>nie</v>
      </c>
      <c r="L9" s="416">
        <f>INDEX(Data!$AS:$AS,MATCH(A9,Data!$A:$A,0))</f>
        <v>1.2335158367917858</v>
      </c>
      <c r="M9" s="82" t="str">
        <f>IFERROR(IF(LEN(INDEX(Data!$J:$J,MATCH(A9,Data!$A:$A,0)))=4,INDEX(Data!$J:$J,MATCH(A9,Data!$A:$A,0)),LEFT(INDEX(Data!$J:$J,MATCH(A9,Data!$A:$A,0)),4)),"")</f>
        <v>2025</v>
      </c>
      <c r="N9" s="417">
        <f t="shared" si="0"/>
        <v>2</v>
      </c>
      <c r="O9" s="436" t="str">
        <f>INDEX(Data!$J$3:$J$42,MATCH('Priorizovaný zásobník'!A9,Data!$A$3:$A$42,0))</f>
        <v>2025 - 2026</v>
      </c>
      <c r="P9" s="154"/>
      <c r="Q9" s="154"/>
    </row>
    <row r="10" spans="1:17" ht="36.65" customHeight="1" x14ac:dyDescent="0.45">
      <c r="A10" s="414">
        <v>8</v>
      </c>
      <c r="B10" s="411" t="s">
        <v>315</v>
      </c>
      <c r="C10" s="248" t="s">
        <v>238</v>
      </c>
      <c r="D10" s="249" t="s">
        <v>36</v>
      </c>
      <c r="E10" s="254" t="s">
        <v>461</v>
      </c>
      <c r="F10" s="250">
        <v>1600000</v>
      </c>
      <c r="G10" s="250" t="s">
        <v>466</v>
      </c>
      <c r="H10" s="198" t="str">
        <f>IF(INDEX(Data!$N:$N,MATCH(A10,Data!$A:$A,0))=0,"",INDEX(Data!$N:$N,MATCH(A10,Data!$A:$A,0)))</f>
        <v>nie</v>
      </c>
      <c r="I10" s="198" t="str">
        <f>IF(INDEX(Data!$F:$F,MATCH(A10,Data!$A:$A,0))=0,"",INDEX(Data!$F:$F,MATCH(A10,Data!$A:$A,0)))</f>
        <v>Zdroj</v>
      </c>
      <c r="J10" s="82">
        <f>IFERROR(IF(LEN(INDEX(Data!$L:$L,MATCH(A10,Data!$A:$A,0)))=4,INDEX(Data!$L:$L,MATCH(A10,Data!$A:$A,0)),LEFT(INDEX(Data!$L:L,MATCH(A10,Data!$A:$A,0)),4)),"")</f>
        <v>2027</v>
      </c>
      <c r="K10" s="82" t="str">
        <f>IF(OR(INDEX(Data!$X:$X,MATCH('Priorizovaný zásobník'!A10,Data!$A:$A,0)),INDEX(Data!$AF:$AF,MATCH('Priorizovaný zásobník'!A10,Data!$A:$A,0))="áno"),"áno","nie")</f>
        <v>nie</v>
      </c>
      <c r="L10" s="416">
        <f>INDEX(Data!$AS:$AS,MATCH(A10,Data!$A:$A,0))</f>
        <v>1.9873922107471509</v>
      </c>
      <c r="M10" s="82">
        <f>IFERROR(IF(LEN(INDEX(Data!$J:$J,MATCH(A10,Data!$A:$A,0)))=4,INDEX(Data!$J:$J,MATCH(A10,Data!$A:$A,0)),LEFT(INDEX(Data!$J:$J,MATCH(A10,Data!$A:$A,0)),4)),"")</f>
        <v>2028</v>
      </c>
      <c r="N10" s="417">
        <f>IF(AND(H10&lt;&gt;"Nie",I10="Zdroj"),1,IF(AND(H10&lt;&gt;"Nie",I10="Rozvody"),2,IF(AND(H10&lt;&gt;"Nie",I10="Rozvody (vytesnenie pary)"),1.9999999,IF(K10="áno",3,4))))</f>
        <v>4</v>
      </c>
      <c r="O10" s="436">
        <f>INDEX(Data!$J$3:$J$42,MATCH('Priorizovaný zásobník'!A10,Data!$A$3:$A$42,0))</f>
        <v>2028</v>
      </c>
      <c r="P10" s="154"/>
      <c r="Q10" s="154"/>
    </row>
    <row r="11" spans="1:17" ht="47.25" customHeight="1" x14ac:dyDescent="0.45">
      <c r="A11" s="414">
        <v>9</v>
      </c>
      <c r="B11" s="418" t="s">
        <v>312</v>
      </c>
      <c r="C11" s="153" t="s">
        <v>259</v>
      </c>
      <c r="D11" s="199" t="s">
        <v>77</v>
      </c>
      <c r="E11" s="198" t="s">
        <v>552</v>
      </c>
      <c r="F11" s="200">
        <v>2788334.44</v>
      </c>
      <c r="G11" s="200" t="s">
        <v>260</v>
      </c>
      <c r="H11" s="198" t="str">
        <f>IF(INDEX(Data!$N:$N,MATCH(A11,Data!$A:$A,0))=0,"",INDEX(Data!$N:$N,MATCH(A11,Data!$A:$A,0)))</f>
        <v>eliminácia rizika z dôvodu nedodávok resp. výpadkov dodávky tepla pre obyvateľov v zimnou období</v>
      </c>
      <c r="I11" s="198" t="str">
        <f>IF(INDEX(Data!$F:$F,MATCH(A11,Data!$A:$A,0))=0,"",INDEX(Data!$F:$F,MATCH(A11,Data!$A:$A,0)))</f>
        <v>Rozvody</v>
      </c>
      <c r="J11" s="82" t="str">
        <f>IFERROR(IF(LEN(INDEX(Data!$L:$L,MATCH(A11,Data!$A:$A,0)))=4,INDEX(Data!$L:$L,MATCH(A11,Data!$A:$A,0)),LEFT(INDEX(Data!$L:L,MATCH(A11,Data!$A:$A,0)),4)),"")</f>
        <v>2024</v>
      </c>
      <c r="K11" s="82" t="str">
        <f>IF(OR(INDEX(Data!$X:$X,MATCH('Priorizovaný zásobník'!A11,Data!$A:$A,0)),INDEX(Data!$AF:$AF,MATCH('Priorizovaný zásobník'!A11,Data!$A:$A,0))="áno"),"áno","nie")</f>
        <v>nie</v>
      </c>
      <c r="L11" s="416">
        <f>INDEX(Data!$AS:$AS,MATCH(A11,Data!$A:$A,0))</f>
        <v>2.8635713418027695</v>
      </c>
      <c r="M11" s="82" t="str">
        <f>IFERROR(IF(LEN(INDEX(Data!$J:$J,MATCH(A11,Data!$A:$A,0)))=4,INDEX(Data!$J:$J,MATCH(A11,Data!$A:$A,0)),LEFT(INDEX(Data!$J:$J,MATCH(A11,Data!$A:$A,0)),4)),"")</f>
        <v>2024</v>
      </c>
      <c r="N11" s="417">
        <f t="shared" si="0"/>
        <v>2</v>
      </c>
      <c r="O11" s="436" t="str">
        <f>INDEX(Data!$J$3:$J$42,MATCH('Priorizovaný zásobník'!A11,Data!$A$3:$A$42,0))</f>
        <v>2024 - 2025</v>
      </c>
      <c r="P11" s="154"/>
      <c r="Q11" s="154"/>
    </row>
    <row r="12" spans="1:17" ht="36.65" customHeight="1" x14ac:dyDescent="0.45">
      <c r="A12" s="414">
        <v>10</v>
      </c>
      <c r="B12" s="418" t="s">
        <v>312</v>
      </c>
      <c r="C12" s="153" t="s">
        <v>259</v>
      </c>
      <c r="D12" s="199" t="s">
        <v>77</v>
      </c>
      <c r="E12" s="198" t="s">
        <v>554</v>
      </c>
      <c r="F12" s="200">
        <v>5691728.5999999996</v>
      </c>
      <c r="G12" s="200" t="s">
        <v>260</v>
      </c>
      <c r="H12" s="198" t="str">
        <f>IF(INDEX(Data!$N:$N,MATCH(A12,Data!$A:$A,0))=0,"",INDEX(Data!$N:$N,MATCH(A12,Data!$A:$A,0)))</f>
        <v>eliminácia rizika z dôvodu nedodávok resp. výpadkov dodávky tepla pre obyvateľov v zimnou období</v>
      </c>
      <c r="I12" s="198" t="str">
        <f>IF(INDEX(Data!$F:$F,MATCH(A12,Data!$A:$A,0))=0,"",INDEX(Data!$F:$F,MATCH(A12,Data!$A:$A,0)))</f>
        <v>Rozvody</v>
      </c>
      <c r="J12" s="82" t="str">
        <f>IFERROR(IF(LEN(INDEX(Data!$L:$L,MATCH(A12,Data!$A:$A,0)))=4,INDEX(Data!$L:$L,MATCH(A12,Data!$A:$A,0)),LEFT(INDEX(Data!$L:L,MATCH(A12,Data!$A:$A,0)),4)),"")</f>
        <v>2024</v>
      </c>
      <c r="K12" s="82" t="str">
        <f>IF(OR(INDEX(Data!$X:$X,MATCH('Priorizovaný zásobník'!A12,Data!$A:$A,0)),INDEX(Data!$AF:$AF,MATCH('Priorizovaný zásobník'!A12,Data!$A:$A,0))="áno"),"áno","nie")</f>
        <v>nie</v>
      </c>
      <c r="L12" s="416">
        <f>INDEX(Data!$AS:$AS,MATCH(A12,Data!$A:$A,0))</f>
        <v>1.3799200275120613</v>
      </c>
      <c r="M12" s="82" t="str">
        <f>IFERROR(IF(LEN(INDEX(Data!$J:$J,MATCH(A12,Data!$A:$A,0)))=4,INDEX(Data!$J:$J,MATCH(A12,Data!$A:$A,0)),LEFT(INDEX(Data!$J:$J,MATCH(A12,Data!$A:$A,0)),4)),"")</f>
        <v>2024</v>
      </c>
      <c r="N12" s="417">
        <f t="shared" si="0"/>
        <v>2</v>
      </c>
      <c r="O12" s="436" t="str">
        <f>INDEX(Data!$J$3:$J$42,MATCH('Priorizovaný zásobník'!A12,Data!$A$3:$A$42,0))</f>
        <v>2024 - 2025</v>
      </c>
      <c r="P12" s="154"/>
      <c r="Q12" s="154"/>
    </row>
    <row r="13" spans="1:17" ht="36.65" customHeight="1" x14ac:dyDescent="0.45">
      <c r="A13" s="414">
        <v>11</v>
      </c>
      <c r="B13" s="418" t="s">
        <v>312</v>
      </c>
      <c r="C13" s="153" t="s">
        <v>259</v>
      </c>
      <c r="D13" s="199" t="s">
        <v>77</v>
      </c>
      <c r="E13" s="198" t="s">
        <v>556</v>
      </c>
      <c r="F13" s="200">
        <v>77915000</v>
      </c>
      <c r="G13" s="200" t="s">
        <v>560</v>
      </c>
      <c r="H13" s="198" t="str">
        <f>IF(INDEX(Data!$N:$N,MATCH(A13,Data!$A:$A,0))=0,"",INDEX(Data!$N:$N,MATCH(A13,Data!$A:$A,0)))</f>
        <v>neudržateľná cena tepla, pôvodný uhoľný zdroj neudržateľný svojím vplyvom na životné prostredie</v>
      </c>
      <c r="I13" s="198" t="str">
        <f>IF(INDEX(Data!$F:$F,MATCH(A13,Data!$A:$A,0))=0,"",INDEX(Data!$F:$F,MATCH(A13,Data!$A:$A,0)))</f>
        <v>Zdroj</v>
      </c>
      <c r="J13" s="82" t="str">
        <f>IFERROR(IF(LEN(INDEX(Data!$L:$L,MATCH(A13,Data!$A:$A,0)))=4,INDEX(Data!$L:$L,MATCH(A13,Data!$A:$A,0)),LEFT(INDEX(Data!$L:L,MATCH(A13,Data!$A:$A,0)),4)),"")</f>
        <v>nová</v>
      </c>
      <c r="K13" s="82" t="str">
        <f>IF(OR(INDEX(Data!$X:$X,MATCH('Priorizovaný zásobník'!A13,Data!$A:$A,0)),INDEX(Data!$AF:$AF,MATCH('Priorizovaný zásobník'!A13,Data!$A:$A,0))="áno"),"áno","nie")</f>
        <v>áno</v>
      </c>
      <c r="L13" s="416">
        <f>INDEX(Data!$AS:$AS,MATCH(A13,Data!$A:$A,0))</f>
        <v>18.05708613768924</v>
      </c>
      <c r="M13" s="82" t="str">
        <f>IFERROR(IF(LEN(INDEX(Data!$J:$J,MATCH(A13,Data!$A:$A,0)))=4,INDEX(Data!$J:$J,MATCH(A13,Data!$A:$A,0)),LEFT(INDEX(Data!$J:$J,MATCH(A13,Data!$A:$A,0)),4)),"")</f>
        <v>2022</v>
      </c>
      <c r="N13" s="417">
        <f t="shared" si="0"/>
        <v>1</v>
      </c>
      <c r="O13" s="436" t="str">
        <f>INDEX(Data!$J$3:$J$42,MATCH('Priorizovaný zásobník'!A13,Data!$A$3:$A$42,0))</f>
        <v>2022-2028</v>
      </c>
      <c r="P13" s="154"/>
      <c r="Q13" s="154"/>
    </row>
    <row r="14" spans="1:17" ht="36.65" customHeight="1" x14ac:dyDescent="0.45">
      <c r="A14" s="414">
        <v>12</v>
      </c>
      <c r="B14" s="418" t="s">
        <v>312</v>
      </c>
      <c r="C14" s="153" t="s">
        <v>259</v>
      </c>
      <c r="D14" s="199" t="s">
        <v>77</v>
      </c>
      <c r="E14" s="198" t="s">
        <v>558</v>
      </c>
      <c r="F14" s="200">
        <v>4400000</v>
      </c>
      <c r="G14" s="200" t="s">
        <v>563</v>
      </c>
      <c r="H14" s="198" t="str">
        <f>IF(INDEX(Data!$N:$N,MATCH(A14,Data!$A:$A,0))=0,"",INDEX(Data!$N:$N,MATCH(A14,Data!$A:$A,0)))</f>
        <v>Nie</v>
      </c>
      <c r="I14" s="198" t="str">
        <f>IF(INDEX(Data!$F:$F,MATCH(A14,Data!$A:$A,0))=0,"",INDEX(Data!$F:$F,MATCH(A14,Data!$A:$A,0)))</f>
        <v>Zdroj</v>
      </c>
      <c r="J14" s="82" t="str">
        <f>IFERROR(IF(LEN(INDEX(Data!$L:$L,MATCH(A14,Data!$A:$A,0)))=4,INDEX(Data!$L:$L,MATCH(A14,Data!$A:$A,0)),LEFT(INDEX(Data!$L:L,MATCH(A14,Data!$A:$A,0)),4)),"")</f>
        <v>nová</v>
      </c>
      <c r="K14" s="82" t="str">
        <f>IF(OR(INDEX(Data!$X:$X,MATCH('Priorizovaný zásobník'!A14,Data!$A:$A,0)),INDEX(Data!$AF:$AF,MATCH('Priorizovaný zásobník'!A14,Data!$A:$A,0))="áno"),"áno","nie")</f>
        <v>nie</v>
      </c>
      <c r="L14" s="416">
        <f>INDEX(Data!$AS:$AS,MATCH(A14,Data!$A:$A,0))</f>
        <v>0.46831859277613402</v>
      </c>
      <c r="M14" s="82" t="str">
        <f>IFERROR(IF(LEN(INDEX(Data!$J:$J,MATCH(A14,Data!$A:$A,0)))=4,INDEX(Data!$J:$J,MATCH(A14,Data!$A:$A,0)),LEFT(INDEX(Data!$J:$J,MATCH(A14,Data!$A:$A,0)),4)),"")</f>
        <v>2024</v>
      </c>
      <c r="N14" s="417">
        <f t="shared" si="0"/>
        <v>4</v>
      </c>
      <c r="O14" s="436" t="str">
        <f>INDEX(Data!$J$3:$J$42,MATCH('Priorizovaný zásobník'!A14,Data!$A$3:$A$42,0))</f>
        <v>2024-2025</v>
      </c>
      <c r="P14" s="154"/>
      <c r="Q14" s="154"/>
    </row>
    <row r="15" spans="1:17" ht="36.65" customHeight="1" x14ac:dyDescent="0.45">
      <c r="A15" s="414">
        <v>13</v>
      </c>
      <c r="B15" s="418" t="s">
        <v>312</v>
      </c>
      <c r="C15" s="248" t="s">
        <v>259</v>
      </c>
      <c r="D15" s="249" t="s">
        <v>77</v>
      </c>
      <c r="E15" s="254" t="s">
        <v>477</v>
      </c>
      <c r="F15" s="250">
        <v>10000000</v>
      </c>
      <c r="G15" s="250" t="s">
        <v>267</v>
      </c>
      <c r="H15" s="198" t="str">
        <f>IF(INDEX(Data!$N:$N,MATCH(A15,Data!$A:$A,0))=0,"",INDEX(Data!$N:$N,MATCH(A15,Data!$A:$A,0)))</f>
        <v>Nie</v>
      </c>
      <c r="I15" s="198" t="str">
        <f>IF(INDEX(Data!$F:$F,MATCH(A15,Data!$A:$A,0))=0,"",INDEX(Data!$F:$F,MATCH(A15,Data!$A:$A,0)))</f>
        <v>Zdroj</v>
      </c>
      <c r="J15" s="82">
        <f>IFERROR(IF(LEN(INDEX(Data!$L:$L,MATCH(A15,Data!$A:$A,0)))=4,INDEX(Data!$L:$L,MATCH(A15,Data!$A:$A,0)),LEFT(INDEX(Data!$L:L,MATCH(A15,Data!$A:$A,0)),4)),"")</f>
        <v>2026</v>
      </c>
      <c r="K15" s="82" t="str">
        <f>IF(OR(INDEX(Data!$X:$X,MATCH('Priorizovaný zásobník'!A15,Data!$A:$A,0)),INDEX(Data!$AF:$AF,MATCH('Priorizovaný zásobník'!A15,Data!$A:$A,0))="áno"),"áno","nie")</f>
        <v>nie</v>
      </c>
      <c r="L15" s="416">
        <f>INDEX(Data!$AS:$AS,MATCH(A15,Data!$A:$A,0))</f>
        <v>1.1331469421925429E-2</v>
      </c>
      <c r="M15" s="82">
        <f>IFERROR(IF(LEN(INDEX(Data!$J:$J,MATCH(A15,Data!$A:$A,0)))=4,INDEX(Data!$J:$J,MATCH(A15,Data!$A:$A,0)),LEFT(INDEX(Data!$J:$J,MATCH(A15,Data!$A:$A,0)),4)),"")</f>
        <v>2026</v>
      </c>
      <c r="N15" s="417">
        <f t="shared" si="0"/>
        <v>4</v>
      </c>
      <c r="O15" s="436">
        <f>INDEX(Data!$J$3:$J$42,MATCH('Priorizovaný zásobník'!A15,Data!$A$3:$A$42,0))</f>
        <v>2026</v>
      </c>
      <c r="P15" s="154"/>
      <c r="Q15" s="154"/>
    </row>
    <row r="16" spans="1:17" ht="36.65" customHeight="1" x14ac:dyDescent="0.45">
      <c r="A16" s="414">
        <v>14</v>
      </c>
      <c r="B16" s="418" t="s">
        <v>312</v>
      </c>
      <c r="C16" s="248" t="s">
        <v>259</v>
      </c>
      <c r="D16" s="249" t="s">
        <v>77</v>
      </c>
      <c r="E16" s="254" t="s">
        <v>478</v>
      </c>
      <c r="F16" s="250">
        <v>7620000</v>
      </c>
      <c r="G16" s="250" t="s">
        <v>464</v>
      </c>
      <c r="H16" s="198" t="str">
        <f>IF(INDEX(Data!$N:$N,MATCH(A16,Data!$A:$A,0))=0,"",INDEX(Data!$N:$N,MATCH(A16,Data!$A:$A,0)))</f>
        <v>Spoločenské škody nehrozia, pre MHTH hrozia ekonomické straty</v>
      </c>
      <c r="I16" s="198" t="str">
        <f>IF(INDEX(Data!$F:$F,MATCH(A16,Data!$A:$A,0))=0,"",INDEX(Data!$F:$F,MATCH(A16,Data!$A:$A,0)))</f>
        <v>Rozvody</v>
      </c>
      <c r="J16" s="82" t="str">
        <f>IFERROR(IF(LEN(INDEX(Data!$L:$L,MATCH(A16,Data!$A:$A,0)))=4,INDEX(Data!$L:$L,MATCH(A16,Data!$A:$A,0)),LEFT(INDEX(Data!$L:L,MATCH(A16,Data!$A:$A,0)),4)),"")</f>
        <v>nová</v>
      </c>
      <c r="K16" s="82" t="str">
        <f>IF(OR(INDEX(Data!$X:$X,MATCH('Priorizovaný zásobník'!A16,Data!$A:$A,0)),INDEX(Data!$AF:$AF,MATCH('Priorizovaný zásobník'!A16,Data!$A:$A,0))="áno"),"áno","nie")</f>
        <v>nie</v>
      </c>
      <c r="L16" s="416">
        <f>INDEX(Data!$AS:$AS,MATCH(A16,Data!$A:$A,0))</f>
        <v>0</v>
      </c>
      <c r="M16" s="82">
        <f>IFERROR(IF(LEN(INDEX(Data!$J:$J,MATCH(A16,Data!$A:$A,0)))=4,INDEX(Data!$J:$J,MATCH(A16,Data!$A:$A,0)),LEFT(INDEX(Data!$J:$J,MATCH(A16,Data!$A:$A,0)),4)),"")</f>
        <v>2027</v>
      </c>
      <c r="N16" s="417">
        <f t="shared" si="0"/>
        <v>2</v>
      </c>
      <c r="O16" s="436">
        <f>INDEX(Data!$J$3:$J$42,MATCH('Priorizovaný zásobník'!A16,Data!$A$3:$A$42,0))</f>
        <v>2027</v>
      </c>
      <c r="P16" s="154"/>
      <c r="Q16" s="154"/>
    </row>
    <row r="17" spans="1:17" ht="36.65" customHeight="1" x14ac:dyDescent="0.45">
      <c r="A17" s="414">
        <v>15</v>
      </c>
      <c r="B17" s="418" t="s">
        <v>312</v>
      </c>
      <c r="C17" s="248" t="s">
        <v>259</v>
      </c>
      <c r="D17" s="249" t="s">
        <v>77</v>
      </c>
      <c r="E17" s="254" t="s">
        <v>479</v>
      </c>
      <c r="F17" s="250">
        <v>1150000</v>
      </c>
      <c r="G17" s="250" t="s">
        <v>464</v>
      </c>
      <c r="H17" s="198" t="str">
        <f>IF(INDEX(Data!$N:$N,MATCH(A17,Data!$A:$A,0))=0,"",INDEX(Data!$N:$N,MATCH(A17,Data!$A:$A,0)))</f>
        <v>eliminácia rizika z dôvodu nedodávok resp. výpadkov dodávky tepla pre obyvateľov v zimnou období</v>
      </c>
      <c r="I17" s="198" t="str">
        <f>IF(INDEX(Data!$F:$F,MATCH(A17,Data!$A:$A,0))=0,"",INDEX(Data!$F:$F,MATCH(A17,Data!$A:$A,0)))</f>
        <v>Rozvody</v>
      </c>
      <c r="J17" s="82" t="str">
        <f>IFERROR(IF(LEN(INDEX(Data!$L:$L,MATCH(A17,Data!$A:$A,0)))=4,INDEX(Data!$L:$L,MATCH(A17,Data!$A:$A,0)),LEFT(INDEX(Data!$L:L,MATCH(A17,Data!$A:$A,0)),4)),"")</f>
        <v>nová</v>
      </c>
      <c r="K17" s="82" t="str">
        <f>IF(OR(INDEX(Data!$X:$X,MATCH('Priorizovaný zásobník'!A17,Data!$A:$A,0)),INDEX(Data!$AF:$AF,MATCH('Priorizovaný zásobník'!A17,Data!$A:$A,0))="áno"),"áno","nie")</f>
        <v>nie</v>
      </c>
      <c r="L17" s="416">
        <f>INDEX(Data!$AS:$AS,MATCH(A17,Data!$A:$A,0))</f>
        <v>0</v>
      </c>
      <c r="M17" s="82">
        <f>IFERROR(IF(LEN(INDEX(Data!$J:$J,MATCH(A17,Data!$A:$A,0)))=4,INDEX(Data!$J:$J,MATCH(A17,Data!$A:$A,0)),LEFT(INDEX(Data!$J:$J,MATCH(A17,Data!$A:$A,0)),4)),"")</f>
        <v>2028</v>
      </c>
      <c r="N17" s="417">
        <f t="shared" si="0"/>
        <v>2</v>
      </c>
      <c r="O17" s="436">
        <f>INDEX(Data!$J$3:$J$42,MATCH('Priorizovaný zásobník'!A17,Data!$A$3:$A$42,0))</f>
        <v>2028</v>
      </c>
      <c r="P17" s="154"/>
      <c r="Q17" s="154"/>
    </row>
    <row r="18" spans="1:17" ht="36.65" customHeight="1" x14ac:dyDescent="0.45">
      <c r="A18" s="414">
        <v>16</v>
      </c>
      <c r="B18" s="418" t="s">
        <v>312</v>
      </c>
      <c r="C18" s="248" t="s">
        <v>259</v>
      </c>
      <c r="D18" s="249" t="s">
        <v>77</v>
      </c>
      <c r="E18" s="254" t="s">
        <v>480</v>
      </c>
      <c r="F18" s="250">
        <v>1500000</v>
      </c>
      <c r="G18" s="250" t="s">
        <v>267</v>
      </c>
      <c r="H18" s="198" t="str">
        <f>IF(INDEX(Data!$N:$N,MATCH(A18,Data!$A:$A,0))=0,"",INDEX(Data!$N:$N,MATCH(A18,Data!$A:$A,0)))</f>
        <v>Eliminácia rizika z dôvodu nedodávok resp. výpadkov dodávky elektriny zo súčastnej TG2</v>
      </c>
      <c r="I18" s="198" t="str">
        <f>IF(INDEX(Data!$F:$F,MATCH(A18,Data!$A:$A,0))=0,"",INDEX(Data!$F:$F,MATCH(A18,Data!$A:$A,0)))</f>
        <v>Zdroj</v>
      </c>
      <c r="J18" s="82">
        <f>IFERROR(IF(LEN(INDEX(Data!$L:$L,MATCH(A18,Data!$A:$A,0)))=4,INDEX(Data!$L:$L,MATCH(A18,Data!$A:$A,0)),LEFT(INDEX(Data!$L:L,MATCH(A18,Data!$A:$A,0)),4)),"")</f>
        <v>2027</v>
      </c>
      <c r="K18" s="82" t="str">
        <f>IF(OR(INDEX(Data!$X:$X,MATCH('Priorizovaný zásobník'!A18,Data!$A:$A,0)),INDEX(Data!$AF:$AF,MATCH('Priorizovaný zásobník'!A18,Data!$A:$A,0))="áno"),"áno","nie")</f>
        <v>nie</v>
      </c>
      <c r="L18" s="416">
        <f>INDEX(Data!$AS:$AS,MATCH(A18,Data!$A:$A,0))</f>
        <v>0.24012649723611104</v>
      </c>
      <c r="M18" s="82">
        <f>IFERROR(IF(LEN(INDEX(Data!$J:$J,MATCH(A18,Data!$A:$A,0)))=4,INDEX(Data!$J:$J,MATCH(A18,Data!$A:$A,0)),LEFT(INDEX(Data!$J:$J,MATCH(A18,Data!$A:$A,0)),4)),"")</f>
        <v>2027</v>
      </c>
      <c r="N18" s="417">
        <f t="shared" si="0"/>
        <v>1</v>
      </c>
      <c r="O18" s="436">
        <f>INDEX(Data!$J$3:$J$42,MATCH('Priorizovaný zásobník'!A18,Data!$A$3:$A$42,0))</f>
        <v>2027</v>
      </c>
      <c r="P18" s="154"/>
      <c r="Q18" s="154"/>
    </row>
    <row r="19" spans="1:17" ht="79.5" customHeight="1" x14ac:dyDescent="0.45">
      <c r="A19" s="414">
        <v>17</v>
      </c>
      <c r="B19" s="418" t="s">
        <v>312</v>
      </c>
      <c r="C19" s="248" t="s">
        <v>259</v>
      </c>
      <c r="D19" s="249" t="s">
        <v>77</v>
      </c>
      <c r="E19" s="254" t="s">
        <v>481</v>
      </c>
      <c r="F19" s="250">
        <v>1000000</v>
      </c>
      <c r="G19" s="250" t="s">
        <v>464</v>
      </c>
      <c r="H19" s="198" t="str">
        <f>IF(INDEX(Data!$N:$N,MATCH(A19,Data!$A:$A,0))=0,"",INDEX(Data!$N:$N,MATCH(A19,Data!$A:$A,0)))</f>
        <v>eliminácia rizika z dôvodu nedodávok resp. výpadkov dodávky tepla pre obyvateľov v zimnou období</v>
      </c>
      <c r="I19" s="198" t="str">
        <f>IF(INDEX(Data!$F:$F,MATCH(A19,Data!$A:$A,0))=0,"",INDEX(Data!$F:$F,MATCH(A19,Data!$A:$A,0)))</f>
        <v>Rozvody</v>
      </c>
      <c r="J19" s="82" t="str">
        <f>IFERROR(IF(LEN(INDEX(Data!$L:$L,MATCH(A19,Data!$A:$A,0)))=4,INDEX(Data!$L:$L,MATCH(A19,Data!$A:$A,0)),LEFT(INDEX(Data!$L:L,MATCH(A19,Data!$A:$A,0)),4)),"")</f>
        <v>nová</v>
      </c>
      <c r="K19" s="82" t="str">
        <f>IF(OR(INDEX(Data!$X:$X,MATCH('Priorizovaný zásobník'!A19,Data!$A:$A,0)),INDEX(Data!$AF:$AF,MATCH('Priorizovaný zásobník'!A19,Data!$A:$A,0))="áno"),"áno","nie")</f>
        <v>nie</v>
      </c>
      <c r="L19" s="416">
        <f>INDEX(Data!$AS:$AS,MATCH(A19,Data!$A:$A,0))</f>
        <v>0</v>
      </c>
      <c r="M19" s="82">
        <f>IFERROR(IF(LEN(INDEX(Data!$J:$J,MATCH(A19,Data!$A:$A,0)))=4,INDEX(Data!$J:$J,MATCH(A19,Data!$A:$A,0)),LEFT(INDEX(Data!$J:$J,MATCH(A19,Data!$A:$A,0)),4)),"")</f>
        <v>2028</v>
      </c>
      <c r="N19" s="417">
        <f>IF(AND(H19&lt;&gt;"Nie",I19="Zdroj"),1,IF(AND(H19&lt;&gt;"Nie",I19="Rozvody"),2,IF(AND(H19&lt;&gt;"Nie",I19="Rozvody (vytesnenie pary)"),1.9999999,IF(K19="áno",3,4))))</f>
        <v>2</v>
      </c>
      <c r="O19" s="436">
        <f>INDEX(Data!$J$3:$J$42,MATCH('Priorizovaný zásobník'!A19,Data!$A$3:$A$42,0))</f>
        <v>2028</v>
      </c>
      <c r="P19" s="154"/>
      <c r="Q19" s="154"/>
    </row>
    <row r="20" spans="1:17" ht="36.65" customHeight="1" x14ac:dyDescent="0.45">
      <c r="A20" s="414">
        <v>18</v>
      </c>
      <c r="B20" s="418" t="s">
        <v>312</v>
      </c>
      <c r="C20" s="153" t="s">
        <v>269</v>
      </c>
      <c r="D20" s="199" t="s">
        <v>109</v>
      </c>
      <c r="E20" s="198" t="s">
        <v>569</v>
      </c>
      <c r="F20" s="205">
        <v>31602460</v>
      </c>
      <c r="G20" s="200" t="s">
        <v>519</v>
      </c>
      <c r="H20" s="198" t="str">
        <f>IF(INDEX(Data!$N:$N,MATCH(A20,Data!$A:$A,0))=0,"",INDEX(Data!$N:$N,MATCH(A20,Data!$A:$A,0)))</f>
        <v>neudržateľná cena tepla, pôvodný uhoľný zdroj neudržateľný svojím vplyvom na životné prostredie</v>
      </c>
      <c r="I20" s="198" t="str">
        <f>IF(INDEX(Data!$F:$F,MATCH(A20,Data!$A:$A,0))=0,"",INDEX(Data!$F:$F,MATCH(A20,Data!$A:$A,0)))</f>
        <v>Zdroj</v>
      </c>
      <c r="J20" s="82">
        <f>IFERROR(IF(LEN(INDEX(Data!$L:$L,MATCH(A20,Data!$A:$A,0)))=4,INDEX(Data!$L:$L,MATCH(A20,Data!$A:$A,0)),LEFT(INDEX(Data!$L:L,MATCH(A20,Data!$A:$A,0)),4)),"")</f>
        <v>2035</v>
      </c>
      <c r="K20" s="82" t="str">
        <f>IF(OR(INDEX(Data!$X:$X,MATCH('Priorizovaný zásobník'!A20,Data!$A:$A,0)),INDEX(Data!$AF:$AF,MATCH('Priorizovaný zásobník'!A20,Data!$A:$A,0))="áno"),"áno","nie")</f>
        <v>nie</v>
      </c>
      <c r="L20" s="416">
        <f>INDEX(Data!$AS:$AS,MATCH(A20,Data!$A:$A,0))</f>
        <v>4.0478818260240805</v>
      </c>
      <c r="M20" s="82" t="str">
        <f>IFERROR(IF(LEN(INDEX(Data!$J:$J,MATCH(A20,Data!$A:$A,0)))=4,INDEX(Data!$J:$J,MATCH(A20,Data!$A:$A,0)),LEFT(INDEX(Data!$J:$J,MATCH(A20,Data!$A:$A,0)),4)),"")</f>
        <v>2024</v>
      </c>
      <c r="N20" s="417">
        <f t="shared" si="0"/>
        <v>1</v>
      </c>
      <c r="O20" s="436" t="str">
        <f>INDEX(Data!$J$3:$J$42,MATCH('Priorizovaný zásobník'!A20,Data!$A$3:$A$42,0))</f>
        <v>2024-2026</v>
      </c>
      <c r="P20" s="154"/>
      <c r="Q20" s="154"/>
    </row>
    <row r="21" spans="1:17" ht="36.65" customHeight="1" x14ac:dyDescent="0.45">
      <c r="A21" s="414">
        <v>19</v>
      </c>
      <c r="B21" s="411" t="s">
        <v>314</v>
      </c>
      <c r="C21" s="153" t="s">
        <v>269</v>
      </c>
      <c r="D21" s="199" t="s">
        <v>109</v>
      </c>
      <c r="E21" s="198" t="s">
        <v>454</v>
      </c>
      <c r="F21" s="200">
        <v>102500000</v>
      </c>
      <c r="G21" s="200" t="s">
        <v>503</v>
      </c>
      <c r="H21" s="198" t="str">
        <f>IF(INDEX(Data!$N:$N,MATCH(A21,Data!$A:$A,0))=0,"",INDEX(Data!$N:$N,MATCH(A21,Data!$A:$A,0)))</f>
        <v>neudržateľná cena tepla, pôvodný uhoľný zdroj neudržateľný svojím vplyvom na životné prostredie</v>
      </c>
      <c r="I21" s="198" t="str">
        <f>IF(INDEX(Data!$F:$F,MATCH(A21,Data!$A:$A,0))=0,"",INDEX(Data!$F:$F,MATCH(A21,Data!$A:$A,0)))</f>
        <v>Zdroj</v>
      </c>
      <c r="J21" s="82">
        <f>IFERROR(IF(LEN(INDEX(Data!$L:$L,MATCH(A21,Data!$A:$A,0)))=4,INDEX(Data!$L:$L,MATCH(A21,Data!$A:$A,0)),LEFT(INDEX(Data!$L:L,MATCH(A21,Data!$A:$A,0)),4)),"")</f>
        <v>2035</v>
      </c>
      <c r="K21" s="82" t="str">
        <f>IF(OR(INDEX(Data!$X:$X,MATCH('Priorizovaný zásobník'!A21,Data!$A:$A,0)),INDEX(Data!$AF:$AF,MATCH('Priorizovaný zásobník'!A21,Data!$A:$A,0))="áno"),"áno","nie")</f>
        <v>áno</v>
      </c>
      <c r="L21" s="416">
        <f>INDEX(Data!$AS:$AS,MATCH(A21,Data!$A:$A,0))</f>
        <v>4.5626803273567953</v>
      </c>
      <c r="M21" s="82" t="str">
        <f>IFERROR(IF(LEN(INDEX(Data!$J:$J,MATCH(A21,Data!$A:$A,0)))=4,INDEX(Data!$J:$J,MATCH(A21,Data!$A:$A,0)),LEFT(INDEX(Data!$J:$J,MATCH(A21,Data!$A:$A,0)),4)),"")</f>
        <v>2024</v>
      </c>
      <c r="N21" s="417">
        <f t="shared" si="0"/>
        <v>1</v>
      </c>
      <c r="O21" s="436" t="str">
        <f>INDEX(Data!$J$3:$J$42,MATCH('Priorizovaný zásobník'!A21,Data!$A$3:$A$42,0))</f>
        <v>2024-2027</v>
      </c>
      <c r="P21" s="154"/>
      <c r="Q21" s="154"/>
    </row>
    <row r="22" spans="1:17" ht="36.65" customHeight="1" x14ac:dyDescent="0.45">
      <c r="A22" s="414">
        <v>20</v>
      </c>
      <c r="B22" s="411" t="s">
        <v>314</v>
      </c>
      <c r="C22" s="153" t="s">
        <v>269</v>
      </c>
      <c r="D22" s="199" t="s">
        <v>109</v>
      </c>
      <c r="E22" s="213" t="s">
        <v>272</v>
      </c>
      <c r="F22" s="215">
        <v>23257000</v>
      </c>
      <c r="G22" s="200" t="s">
        <v>260</v>
      </c>
      <c r="H22" s="198" t="str">
        <f>IF(INDEX(Data!$N:$N,MATCH(A22,Data!$A:$A,0))=0,"",INDEX(Data!$N:$N,MATCH(A22,Data!$A:$A,0)))</f>
        <v>eliminácia rizika z dôvodu nedodávok resp. výpadkov dodávky tepla pre obyvateľov v zimnou období</v>
      </c>
      <c r="I22" s="198" t="str">
        <f>IF(INDEX(Data!$F:$F,MATCH(A22,Data!$A:$A,0))=0,"",INDEX(Data!$F:$F,MATCH(A22,Data!$A:$A,0)))</f>
        <v>Rozvody (vytesnenie pary)</v>
      </c>
      <c r="J22" s="82">
        <f>IFERROR(IF(LEN(INDEX(Data!$L:$L,MATCH(A22,Data!$A:$A,0)))=4,INDEX(Data!$L:$L,MATCH(A22,Data!$A:$A,0)),LEFT(INDEX(Data!$L:L,MATCH(A22,Data!$A:$A,0)),4)),"")</f>
        <v>2026</v>
      </c>
      <c r="K22" s="82" t="str">
        <f>IF(OR(INDEX(Data!$X:$X,MATCH('Priorizovaný zásobník'!A22,Data!$A:$A,0)),INDEX(Data!$AF:$AF,MATCH('Priorizovaný zásobník'!A22,Data!$A:$A,0))="áno"),"áno","nie")</f>
        <v>nie</v>
      </c>
      <c r="L22" s="416">
        <f>INDEX(Data!$AS:$AS,MATCH(A22,Data!$A:$A,0))</f>
        <v>2.149250618200174</v>
      </c>
      <c r="M22" s="82" t="str">
        <f>IFERROR(IF(LEN(INDEX(Data!$J:$J,MATCH(A22,Data!$A:$A,0)))=4,INDEX(Data!$J:$J,MATCH(A22,Data!$A:$A,0)),LEFT(INDEX(Data!$J:$J,MATCH(A22,Data!$A:$A,0)),4)),"")</f>
        <v>2024</v>
      </c>
      <c r="N22" s="417">
        <f t="shared" si="0"/>
        <v>1.9999998999999999</v>
      </c>
      <c r="O22" s="436" t="str">
        <f>INDEX(Data!$J$3:$J$42,MATCH('Priorizovaný zásobník'!A22,Data!$A$3:$A$42,0))</f>
        <v>2024-2026</v>
      </c>
      <c r="P22" s="154"/>
      <c r="Q22" s="154"/>
    </row>
    <row r="23" spans="1:17" ht="86.25" customHeight="1" x14ac:dyDescent="0.45">
      <c r="A23" s="414">
        <v>21</v>
      </c>
      <c r="B23" s="411" t="s">
        <v>314</v>
      </c>
      <c r="C23" s="248" t="s">
        <v>269</v>
      </c>
      <c r="D23" s="249" t="s">
        <v>109</v>
      </c>
      <c r="E23" s="281" t="s">
        <v>493</v>
      </c>
      <c r="F23" s="289">
        <v>6260000</v>
      </c>
      <c r="G23" s="250" t="s">
        <v>577</v>
      </c>
      <c r="H23" s="198" t="str">
        <f>IF(INDEX(Data!$N:$N,MATCH(A23,Data!$A:$A,0))=0,"",INDEX(Data!$N:$N,MATCH(A23,Data!$A:$A,0)))</f>
        <v>eliminácia rizika z dôvodu nedodávok resp. výpadkov dodávky tepla pre obyvateľov v zimnou období</v>
      </c>
      <c r="I23" s="198" t="str">
        <f>IF(INDEX(Data!$F:$F,MATCH(A23,Data!$A:$A,0))=0,"",INDEX(Data!$F:$F,MATCH(A23,Data!$A:$A,0)))</f>
        <v>Rozvody (vytesnenie pary)</v>
      </c>
      <c r="J23" s="82">
        <f>IFERROR(IF(LEN(INDEX(Data!$L:$L,MATCH(A23,Data!$A:$A,0)))=4,INDEX(Data!$L:$L,MATCH(A23,Data!$A:$A,0)),LEFT(INDEX(Data!$L:L,MATCH(A23,Data!$A:$A,0)),4)),"")</f>
        <v>2026</v>
      </c>
      <c r="K23" s="82" t="str">
        <f>IF(OR(INDEX(Data!$X:$X,MATCH('Priorizovaný zásobník'!A23,Data!$A:$A,0)),INDEX(Data!$AF:$AF,MATCH('Priorizovaný zásobník'!A23,Data!$A:$A,0))="áno"),"áno","nie")</f>
        <v>nie</v>
      </c>
      <c r="L23" s="416">
        <f>INDEX(Data!$AS:$AS,MATCH(A23,Data!$A:$A,0))</f>
        <v>4.6350489959993348</v>
      </c>
      <c r="M23" s="82">
        <f>IFERROR(IF(LEN(INDEX(Data!$J:$J,MATCH(A23,Data!$A:$A,0)))=4,INDEX(Data!$J:$J,MATCH(A23,Data!$A:$A,0)),LEFT(INDEX(Data!$J:$J,MATCH(A23,Data!$A:$A,0)),4)),"")</f>
        <v>2026</v>
      </c>
      <c r="N23" s="417">
        <f t="shared" ref="N23:N24" si="1">IF(AND(H23&lt;&gt;"Nie",I23="Zdroj"),1,IF(AND(H23&lt;&gt;"Nie",I23="Rozvody"),2,IF(AND(H23&lt;&gt;"Nie",I23="Rozvody (vytesnenie pary)"),1.9999999,IF(K23="áno",3,4))))</f>
        <v>1.9999998999999999</v>
      </c>
      <c r="O23" s="436">
        <f>INDEX(Data!$J$3:$J$42,MATCH('Priorizovaný zásobník'!A23,Data!$A$3:$A$42,0))</f>
        <v>2026</v>
      </c>
      <c r="P23" s="154"/>
      <c r="Q23" s="154"/>
    </row>
    <row r="24" spans="1:17" ht="62.25" customHeight="1" x14ac:dyDescent="0.45">
      <c r="A24" s="414">
        <v>22</v>
      </c>
      <c r="B24" s="411" t="s">
        <v>314</v>
      </c>
      <c r="C24" s="248" t="s">
        <v>269</v>
      </c>
      <c r="D24" s="249" t="s">
        <v>109</v>
      </c>
      <c r="E24" s="281" t="s">
        <v>494</v>
      </c>
      <c r="F24" s="291">
        <v>4000000</v>
      </c>
      <c r="G24" s="250" t="s">
        <v>503</v>
      </c>
      <c r="H24" s="198" t="str">
        <f>IF(INDEX(Data!$N:$N,MATCH(A24,Data!$A:$A,0))=0,"",INDEX(Data!$N:$N,MATCH(A24,Data!$A:$A,0)))</f>
        <v>nie</v>
      </c>
      <c r="I24" s="198" t="str">
        <f>IF(INDEX(Data!$F:$F,MATCH(A24,Data!$A:$A,0))=0,"",INDEX(Data!$F:$F,MATCH(A24,Data!$A:$A,0)))</f>
        <v>Zdroj</v>
      </c>
      <c r="J24" s="82" t="str">
        <f>IFERROR(IF(LEN(INDEX(Data!$L:$L,MATCH(A24,Data!$A:$A,0)))=4,INDEX(Data!$L:$L,MATCH(A24,Data!$A:$A,0)),LEFT(INDEX(Data!$L:L,MATCH(A24,Data!$A:$A,0)),4)),"")</f>
        <v>nová</v>
      </c>
      <c r="K24" s="82" t="str">
        <f>IF(OR(INDEX(Data!$X:$X,MATCH('Priorizovaný zásobník'!A24,Data!$A:$A,0)),INDEX(Data!$AF:$AF,MATCH('Priorizovaný zásobník'!A24,Data!$A:$A,0))="áno"),"áno","nie")</f>
        <v>áno</v>
      </c>
      <c r="L24" s="416">
        <f>INDEX(Data!$AS:$AS,MATCH(A24,Data!$A:$A,0))</f>
        <v>8.0958953984933455</v>
      </c>
      <c r="M24" s="82">
        <f>IFERROR(IF(LEN(INDEX(Data!$J:$J,MATCH(A24,Data!$A:$A,0)))=4,INDEX(Data!$J:$J,MATCH(A24,Data!$A:$A,0)),LEFT(INDEX(Data!$J:$J,MATCH(A24,Data!$A:$A,0)),4)),"")</f>
        <v>2027</v>
      </c>
      <c r="N24" s="417">
        <f t="shared" si="1"/>
        <v>3</v>
      </c>
      <c r="O24" s="436">
        <f>INDEX(Data!$J$3:$J$42,MATCH('Priorizovaný zásobník'!A24,Data!$A$3:$A$42,0))</f>
        <v>2027</v>
      </c>
      <c r="P24" s="154"/>
      <c r="Q24" s="154"/>
    </row>
    <row r="25" spans="1:17" ht="36.65" customHeight="1" x14ac:dyDescent="0.45">
      <c r="A25" s="414">
        <v>23</v>
      </c>
      <c r="B25" s="411" t="s">
        <v>314</v>
      </c>
      <c r="C25" s="248" t="s">
        <v>269</v>
      </c>
      <c r="D25" s="249" t="s">
        <v>109</v>
      </c>
      <c r="E25" s="282" t="s">
        <v>495</v>
      </c>
      <c r="F25" s="291">
        <v>10000000</v>
      </c>
      <c r="G25" s="250" t="s">
        <v>464</v>
      </c>
      <c r="H25" s="198" t="str">
        <f>IF(INDEX(Data!$N:$N,MATCH(A25,Data!$A:$A,0))=0,"",INDEX(Data!$N:$N,MATCH(A25,Data!$A:$A,0)))</f>
        <v>Eliminácia rizika z dôvodu nedodávok resp. výpadkov dodávky tepla pre obyvateľov v zimnou období</v>
      </c>
      <c r="I25" s="198" t="str">
        <f>IF(INDEX(Data!$F:$F,MATCH(A25,Data!$A:$A,0))=0,"",INDEX(Data!$F:$F,MATCH(A25,Data!$A:$A,0)))</f>
        <v xml:space="preserve">Rozvody </v>
      </c>
      <c r="J25" s="82">
        <f>IFERROR(IF(LEN(INDEX(Data!$L:$L,MATCH(A25,Data!$A:$A,0)))=4,INDEX(Data!$L:$L,MATCH(A25,Data!$A:$A,0)),LEFT(INDEX(Data!$L:L,MATCH(A25,Data!$A:$A,0)),4)),"")</f>
        <v>2028</v>
      </c>
      <c r="K25" s="82" t="str">
        <f>IF(OR(INDEX(Data!$X:$X,MATCH('Priorizovaný zásobník'!A25,Data!$A:$A,0)),INDEX(Data!$AF:$AF,MATCH('Priorizovaný zásobník'!A25,Data!$A:$A,0))="áno"),"áno","nie")</f>
        <v>nie</v>
      </c>
      <c r="L25" s="416">
        <f>INDEX(Data!$AS:$AS,MATCH(A25,Data!$A:$A,0))</f>
        <v>1.605660447966182</v>
      </c>
      <c r="M25" s="82">
        <f>IFERROR(IF(LEN(INDEX(Data!$J:$J,MATCH(A25,Data!$A:$A,0)))=4,INDEX(Data!$J:$J,MATCH(A25,Data!$A:$A,0)),LEFT(INDEX(Data!$J:$J,MATCH(A25,Data!$A:$A,0)),4)),"")</f>
        <v>2028</v>
      </c>
      <c r="N25" s="417">
        <f t="shared" si="0"/>
        <v>4</v>
      </c>
      <c r="O25" s="436">
        <f>INDEX(Data!$J$3:$J$42,MATCH('Priorizovaný zásobník'!A25,Data!$A$3:$A$42,0))</f>
        <v>2028</v>
      </c>
      <c r="P25" s="154"/>
      <c r="Q25" s="154"/>
    </row>
    <row r="26" spans="1:17" ht="27" customHeight="1" x14ac:dyDescent="0.45">
      <c r="A26" s="414">
        <v>24</v>
      </c>
      <c r="B26" s="411" t="s">
        <v>314</v>
      </c>
      <c r="C26" s="248" t="s">
        <v>269</v>
      </c>
      <c r="D26" s="252" t="s">
        <v>109</v>
      </c>
      <c r="E26" s="283" t="s">
        <v>496</v>
      </c>
      <c r="F26" s="294">
        <v>3000000</v>
      </c>
      <c r="G26" s="250" t="s">
        <v>504</v>
      </c>
      <c r="H26" s="198" t="str">
        <f>IF(INDEX(Data!$N:$N,MATCH(A26,Data!$A:$A,0))=0,"",INDEX(Data!$N:$N,MATCH(A26,Data!$A:$A,0)))</f>
        <v>nie</v>
      </c>
      <c r="I26" s="198" t="str">
        <f>IF(INDEX(Data!$F:$F,MATCH(A26,Data!$A:$A,0))=0,"",INDEX(Data!$F:$F,MATCH(A26,Data!$A:$A,0)))</f>
        <v>Zdroj</v>
      </c>
      <c r="J26" s="82">
        <f>IFERROR(IF(LEN(INDEX(Data!$L:$L,MATCH(A26,Data!$A:$A,0)))=4,INDEX(Data!$L:$L,MATCH(A26,Data!$A:$A,0)),LEFT(INDEX(Data!$L:L,MATCH(A26,Data!$A:$A,0)),4)),"")</f>
        <v>2027</v>
      </c>
      <c r="K26" s="82" t="str">
        <f>IF(OR(INDEX(Data!$X:$X,MATCH('Priorizovaný zásobník'!A26,Data!$A:$A,0)),INDEX(Data!$AF:$AF,MATCH('Priorizovaný zásobník'!A26,Data!$A:$A,0))="áno"),"áno","nie")</f>
        <v>nie</v>
      </c>
      <c r="L26" s="416">
        <f>INDEX(Data!$AS:$AS,MATCH(A26,Data!$A:$A,0))</f>
        <v>9.7126030077507974E-2</v>
      </c>
      <c r="M26" s="82" t="str">
        <f>IFERROR(IF(LEN(INDEX(Data!$J:$J,MATCH(A26,Data!$A:$A,0)))=4,INDEX(Data!$J:$J,MATCH(A26,Data!$A:$A,0)),LEFT(INDEX(Data!$J:$J,MATCH(A26,Data!$A:$A,0)),4)),"")</f>
        <v>2026</v>
      </c>
      <c r="N26" s="417">
        <f>IF(AND(H26&lt;&gt;"Nie",I26="Zdroj"),1,IF(AND(H26&lt;&gt;"Nie",I26="Rozvody"),2,IF(AND(H26&lt;&gt;"Nie",I26="Rozvody (vytesnenie pary)"),1.9999999,IF(K26="áno",3,4))))</f>
        <v>4</v>
      </c>
      <c r="O26" s="436" t="str">
        <f>INDEX(Data!$J$3:$J$42,MATCH('Priorizovaný zásobník'!A26,Data!$A$3:$A$42,0))</f>
        <v>2026-2027</v>
      </c>
    </row>
    <row r="27" spans="1:17" ht="27" customHeight="1" x14ac:dyDescent="0.45">
      <c r="A27" s="414">
        <v>25</v>
      </c>
      <c r="B27" s="411" t="s">
        <v>314</v>
      </c>
      <c r="C27" s="153" t="s">
        <v>273</v>
      </c>
      <c r="D27" s="208" t="s">
        <v>274</v>
      </c>
      <c r="E27" s="421" t="s">
        <v>572</v>
      </c>
      <c r="F27" s="442">
        <v>4664000</v>
      </c>
      <c r="G27" s="200" t="s">
        <v>260</v>
      </c>
      <c r="H27" s="198" t="str">
        <f>IF(INDEX(Data!$N:$N,MATCH(A27,Data!$A:$A,0))=0,"",INDEX(Data!$N:$N,MATCH(A27,Data!$A:$A,0)))</f>
        <v>eliminácia rizika z dôvodu nedodávok resp. výpadkov dodávky tepla pre obyvateľov v zimnou období</v>
      </c>
      <c r="I27" s="198" t="str">
        <f>IF(INDEX(Data!$F:$F,MATCH(A27,Data!$A:$A,0))=0,"",INDEX(Data!$F:$F,MATCH(A27,Data!$A:$A,0)))</f>
        <v>Rozvody</v>
      </c>
      <c r="J27" s="82">
        <f>IFERROR(IF(LEN(INDEX(Data!$L:$L,MATCH(A27,Data!$A:$A,0)))=4,INDEX(Data!$L:$L,MATCH(A27,Data!$A:$A,0)),LEFT(INDEX(Data!$L:L,MATCH(A27,Data!$A:$A,0)),4)),"")</f>
        <v>2030</v>
      </c>
      <c r="K27" s="82" t="str">
        <f>IF(OR(INDEX(Data!$X:$X,MATCH('Priorizovaný zásobník'!A27,Data!$A:$A,0)),INDEX(Data!$AF:$AF,MATCH('Priorizovaný zásobník'!A27,Data!$A:$A,0))="áno"),"áno","nie")</f>
        <v>nie</v>
      </c>
      <c r="L27" s="416">
        <f>INDEX(Data!$AS:$AS,MATCH(A27,Data!$A:$A,0))</f>
        <v>1.6670217085936827</v>
      </c>
      <c r="M27" s="82">
        <f>IFERROR(IF(LEN(INDEX(Data!$J:$J,MATCH(A27,Data!$A:$A,0)))=4,INDEX(Data!$J:$J,MATCH(A27,Data!$A:$A,0)),LEFT(INDEX(Data!$J:$J,MATCH(A27,Data!$A:$A,0)),4)),"")</f>
        <v>2024</v>
      </c>
      <c r="N27" s="417">
        <f t="shared" si="0"/>
        <v>2</v>
      </c>
      <c r="O27" s="436">
        <f>INDEX(Data!$J$3:$J$42,MATCH('Priorizovaný zásobník'!A27,Data!$A$3:$A$42,0))</f>
        <v>2024</v>
      </c>
    </row>
    <row r="28" spans="1:17" ht="27" customHeight="1" x14ac:dyDescent="0.45">
      <c r="A28" s="414">
        <v>26</v>
      </c>
      <c r="B28" s="411" t="s">
        <v>313</v>
      </c>
      <c r="C28" s="153" t="s">
        <v>273</v>
      </c>
      <c r="D28" s="199" t="s">
        <v>274</v>
      </c>
      <c r="E28" s="198" t="s">
        <v>452</v>
      </c>
      <c r="F28" s="200">
        <v>5538228</v>
      </c>
      <c r="G28" s="200" t="s">
        <v>260</v>
      </c>
      <c r="H28" s="198" t="str">
        <f>IF(INDEX(Data!$N:$N,MATCH(A28,Data!$A:$A,0))=0,"",INDEX(Data!$N:$N,MATCH(A28,Data!$A:$A,0)))</f>
        <v>eliminácia rizika z dôvodu nedodávok resp. výpadkov dodávky tepla pre obyvateľov v zimnou období</v>
      </c>
      <c r="I28" s="198" t="str">
        <f>IF(INDEX(Data!$F:$F,MATCH(A28,Data!$A:$A,0))=0,"",INDEX(Data!$F:$F,MATCH(A28,Data!$A:$A,0)))</f>
        <v>Rozvody</v>
      </c>
      <c r="J28" s="82">
        <f>IFERROR(IF(LEN(INDEX(Data!$L:$L,MATCH(A28,Data!$A:$A,0)))=4,INDEX(Data!$L:$L,MATCH(A28,Data!$A:$A,0)),LEFT(INDEX(Data!$L:L,MATCH(A28,Data!$A:$A,0)),4)),"")</f>
        <v>2030</v>
      </c>
      <c r="K28" s="82" t="str">
        <f>IF(OR(INDEX(Data!$X:$X,MATCH('Priorizovaný zásobník'!A28,Data!$A:$A,0)),INDEX(Data!$AF:$AF,MATCH('Priorizovaný zásobník'!A28,Data!$A:$A,0))="áno"),"áno","nie")</f>
        <v>nie</v>
      </c>
      <c r="L28" s="416">
        <f>INDEX(Data!$AS:$AS,MATCH(A28,Data!$A:$A,0))</f>
        <v>1.1043229581663299</v>
      </c>
      <c r="M28" s="82" t="str">
        <f>IFERROR(IF(LEN(INDEX(Data!$J:$J,MATCH(A28,Data!$A:$A,0)))=4,INDEX(Data!$J:$J,MATCH(A28,Data!$A:$A,0)),LEFT(INDEX(Data!$J:$J,MATCH(A28,Data!$A:$A,0)),4)),"")</f>
        <v>2024</v>
      </c>
      <c r="N28" s="417">
        <f t="shared" si="0"/>
        <v>2</v>
      </c>
      <c r="O28" s="436" t="str">
        <f>INDEX(Data!$J$3:$J$42,MATCH('Priorizovaný zásobník'!A28,Data!$A$3:$A$42,0))</f>
        <v>2024-2025</v>
      </c>
    </row>
    <row r="29" spans="1:17" ht="27" customHeight="1" x14ac:dyDescent="0.45">
      <c r="A29" s="414">
        <v>27</v>
      </c>
      <c r="B29" s="411" t="s">
        <v>313</v>
      </c>
      <c r="C29" s="153" t="s">
        <v>273</v>
      </c>
      <c r="D29" s="199" t="s">
        <v>274</v>
      </c>
      <c r="E29" s="198" t="s">
        <v>276</v>
      </c>
      <c r="F29" s="200">
        <v>6845854.7000000002</v>
      </c>
      <c r="G29" s="200" t="s">
        <v>519</v>
      </c>
      <c r="H29" s="198" t="str">
        <f>IF(INDEX(Data!$N:$N,MATCH(A29,Data!$A:$A,0))=0,"",INDEX(Data!$N:$N,MATCH(A29,Data!$A:$A,0)))</f>
        <v>eliminácia rizika z dôvodu nedodávok resp. výpadkov dodávky elektriny zo súčastnej TG2 z roku 1964.</v>
      </c>
      <c r="I29" s="198" t="str">
        <f>IF(INDEX(Data!$F:$F,MATCH(A29,Data!$A:$A,0))=0,"",INDEX(Data!$F:$F,MATCH(A29,Data!$A:$A,0)))</f>
        <v>Zdroj</v>
      </c>
      <c r="J29" s="82" t="str">
        <f>IFERROR(IF(LEN(INDEX(Data!$L:$L,MATCH(A29,Data!$A:$A,0)))=4,INDEX(Data!$L:$L,MATCH(A29,Data!$A:$A,0)),LEFT(INDEX(Data!$L:L,MATCH(A29,Data!$A:$A,0)),4)),"")</f>
        <v>nová</v>
      </c>
      <c r="K29" s="82" t="str">
        <f>IF(OR(INDEX(Data!$X:$X,MATCH('Priorizovaný zásobník'!A29,Data!$A:$A,0)),INDEX(Data!$AF:$AF,MATCH('Priorizovaný zásobník'!A29,Data!$A:$A,0))="áno"),"áno","nie")</f>
        <v>nie</v>
      </c>
      <c r="L29" s="416">
        <f>INDEX(Data!$AS:$AS,MATCH(A29,Data!$A:$A,0))</f>
        <v>9.792403078816438</v>
      </c>
      <c r="M29" s="82" t="str">
        <f>IFERROR(IF(LEN(INDEX(Data!$J:$J,MATCH(A29,Data!$A:$A,0)))=4,INDEX(Data!$J:$J,MATCH(A29,Data!$A:$A,0)),LEFT(INDEX(Data!$J:$J,MATCH(A29,Data!$A:$A,0)),4)),"")</f>
        <v>2024</v>
      </c>
      <c r="N29" s="417">
        <f t="shared" si="0"/>
        <v>1</v>
      </c>
      <c r="O29" s="436" t="str">
        <f>INDEX(Data!$J$3:$J$42,MATCH('Priorizovaný zásobník'!A29,Data!$A$3:$A$42,0))</f>
        <v>2024 - 2025</v>
      </c>
    </row>
    <row r="30" spans="1:17" ht="27" customHeight="1" x14ac:dyDescent="0.45">
      <c r="A30" s="414">
        <v>28</v>
      </c>
      <c r="B30" s="411" t="s">
        <v>313</v>
      </c>
      <c r="C30" s="153" t="s">
        <v>273</v>
      </c>
      <c r="D30" s="199" t="s">
        <v>274</v>
      </c>
      <c r="E30" s="198" t="s">
        <v>281</v>
      </c>
      <c r="F30" s="200">
        <v>1200000</v>
      </c>
      <c r="G30" s="200" t="s">
        <v>283</v>
      </c>
      <c r="H30" s="198" t="str">
        <f>IF(INDEX(Data!$N:$N,MATCH(A30,Data!$A:$A,0))=0,"",INDEX(Data!$N:$N,MATCH(A30,Data!$A:$A,0)))</f>
        <v>Nie</v>
      </c>
      <c r="I30" s="198" t="str">
        <f>IF(INDEX(Data!$F:$F,MATCH(A30,Data!$A:$A,0))=0,"",INDEX(Data!$F:$F,MATCH(A30,Data!$A:$A,0)))</f>
        <v>Zdroj</v>
      </c>
      <c r="J30" s="82" t="str">
        <f>IFERROR(IF(LEN(INDEX(Data!$L:$L,MATCH(A30,Data!$A:$A,0)))=4,INDEX(Data!$L:$L,MATCH(A30,Data!$A:$A,0)),LEFT(INDEX(Data!$L:L,MATCH(A30,Data!$A:$A,0)),4)),"")</f>
        <v>nová</v>
      </c>
      <c r="K30" s="82" t="str">
        <f>IF(OR(INDEX(Data!$X:$X,MATCH('Priorizovaný zásobník'!A30,Data!$A:$A,0)),INDEX(Data!$AF:$AF,MATCH('Priorizovaný zásobník'!A30,Data!$A:$A,0))="áno"),"áno","nie")</f>
        <v>nie</v>
      </c>
      <c r="L30" s="416">
        <f>INDEX(Data!$AS:$AS,MATCH(A30,Data!$A:$A,0))</f>
        <v>0</v>
      </c>
      <c r="M30" s="82" t="str">
        <f>IFERROR(IF(LEN(INDEX(Data!$J:$J,MATCH(A30,Data!$A:$A,0)))=4,INDEX(Data!$J:$J,MATCH(A30,Data!$A:$A,0)),LEFT(INDEX(Data!$J:$J,MATCH(A30,Data!$A:$A,0)),4)),"")</f>
        <v>2025</v>
      </c>
      <c r="N30" s="417">
        <f t="shared" si="0"/>
        <v>4</v>
      </c>
      <c r="O30" s="436" t="str">
        <f>INDEX(Data!$J$3:$J$42,MATCH('Priorizovaný zásobník'!A30,Data!$A$3:$A$42,0))</f>
        <v>2025-2026</v>
      </c>
    </row>
    <row r="31" spans="1:17" ht="27" customHeight="1" x14ac:dyDescent="0.45">
      <c r="A31" s="414">
        <v>29</v>
      </c>
      <c r="B31" s="411" t="s">
        <v>313</v>
      </c>
      <c r="C31" s="332" t="s">
        <v>273</v>
      </c>
      <c r="D31" s="333" t="s">
        <v>274</v>
      </c>
      <c r="E31" s="332" t="s">
        <v>511</v>
      </c>
      <c r="F31" s="443">
        <v>6327000</v>
      </c>
      <c r="G31" s="250" t="s">
        <v>260</v>
      </c>
      <c r="H31" s="198" t="str">
        <f>IF(INDEX(Data!$N:$N,MATCH(A31,Data!$A:$A,0))=0,"",INDEX(Data!$N:$N,MATCH(A31,Data!$A:$A,0)))</f>
        <v>eliminácia rizika z dôvodu nedodávok resp. výpadkov dodávky tepla pre obyvateľov v zimnou období</v>
      </c>
      <c r="I31" s="198" t="str">
        <f>IF(INDEX(Data!$F:$F,MATCH(A31,Data!$A:$A,0))=0,"",INDEX(Data!$F:$F,MATCH(A31,Data!$A:$A,0)))</f>
        <v>Rozvody</v>
      </c>
      <c r="J31" s="82">
        <f>IFERROR(IF(LEN(INDEX(Data!$L:$L,MATCH(A31,Data!$A:$A,0)))=4,INDEX(Data!$L:$L,MATCH(A31,Data!$A:$A,0)),LEFT(INDEX(Data!$L:L,MATCH(A31,Data!$A:$A,0)),4)),"")</f>
        <v>2030</v>
      </c>
      <c r="K31" s="82" t="str">
        <f>IF(OR(INDEX(Data!$X:$X,MATCH('Priorizovaný zásobník'!A31,Data!$A:$A,0)),INDEX(Data!$AF:$AF,MATCH('Priorizovaný zásobník'!A31,Data!$A:$A,0))="áno"),"áno","nie")</f>
        <v>nie</v>
      </c>
      <c r="L31" s="416">
        <f>INDEX(Data!$AS:$AS,MATCH(A31,Data!$A:$A,0))</f>
        <v>0.11669811557649569</v>
      </c>
      <c r="M31" s="82" t="str">
        <f>IFERROR(IF(LEN(INDEX(Data!$J:$J,MATCH(A31,Data!$A:$A,0)))=4,INDEX(Data!$J:$J,MATCH(A31,Data!$A:$A,0)),LEFT(INDEX(Data!$J:$J,MATCH(A31,Data!$A:$A,0)),4)),"")</f>
        <v>2025</v>
      </c>
      <c r="N31" s="417">
        <f t="shared" si="0"/>
        <v>2</v>
      </c>
      <c r="O31" s="436" t="str">
        <f>INDEX(Data!$J$3:$J$42,MATCH('Priorizovaný zásobník'!A31,Data!$A$3:$A$42,0))</f>
        <v>2025-2026</v>
      </c>
    </row>
    <row r="32" spans="1:17" ht="49.5" x14ac:dyDescent="0.45">
      <c r="A32" s="414">
        <v>30</v>
      </c>
      <c r="B32" s="411" t="s">
        <v>313</v>
      </c>
      <c r="C32" s="332" t="s">
        <v>273</v>
      </c>
      <c r="D32" s="333" t="s">
        <v>274</v>
      </c>
      <c r="E32" s="332" t="s">
        <v>512</v>
      </c>
      <c r="F32" s="312">
        <v>3800000</v>
      </c>
      <c r="G32" s="250" t="s">
        <v>464</v>
      </c>
      <c r="H32" s="198" t="str">
        <f>IF(INDEX(Data!$N:$N,MATCH(A32,Data!$A:$A,0))=0,"",INDEX(Data!$N:$N,MATCH(A32,Data!$A:$A,0)))</f>
        <v>eliminácia rizika z dôvodu nedodávok resp. výpadkov dodávky tepla pre obyvateľov v zimnou období</v>
      </c>
      <c r="I32" s="198" t="str">
        <f>IF(INDEX(Data!$F:$F,MATCH(A32,Data!$A:$A,0))=0,"",INDEX(Data!$F:$F,MATCH(A32,Data!$A:$A,0)))</f>
        <v>Rozvody</v>
      </c>
      <c r="J32" s="82">
        <f>IFERROR(IF(LEN(INDEX(Data!$L:$L,MATCH(A32,Data!$A:$A,0)))=4,INDEX(Data!$L:$L,MATCH(A32,Data!$A:$A,0)),LEFT(INDEX(Data!$L:L,MATCH(A32,Data!$A:$A,0)),4)),"")</f>
        <v>2030</v>
      </c>
      <c r="K32" s="82" t="str">
        <f>IF(OR(INDEX(Data!$X:$X,MATCH('Priorizovaný zásobník'!A32,Data!$A:$A,0)),INDEX(Data!$AF:$AF,MATCH('Priorizovaný zásobník'!A32,Data!$A:$A,0))="áno"),"áno","nie")</f>
        <v>nie</v>
      </c>
      <c r="L32" s="416">
        <f>INDEX(Data!$AS:$AS,MATCH(A32,Data!$A:$A,0))</f>
        <v>1.7666439813983377</v>
      </c>
      <c r="M32" s="82" t="str">
        <f>IFERROR(IF(LEN(INDEX(Data!$J:$J,MATCH(A32,Data!$A:$A,0)))=4,INDEX(Data!$J:$J,MATCH(A32,Data!$A:$A,0)),LEFT(INDEX(Data!$J:$J,MATCH(A32,Data!$A:$A,0)),4)),"")</f>
        <v>2025</v>
      </c>
      <c r="N32" s="417">
        <f t="shared" si="0"/>
        <v>2</v>
      </c>
      <c r="O32" s="436" t="str">
        <f>INDEX(Data!$J$3:$J$42,MATCH('Priorizovaný zásobník'!A32,Data!$A$3:$A$42,0))</f>
        <v>2025-2026</v>
      </c>
    </row>
    <row r="33" spans="1:15" x14ac:dyDescent="0.45">
      <c r="A33" s="414">
        <v>31</v>
      </c>
      <c r="B33" s="411" t="s">
        <v>313</v>
      </c>
      <c r="C33" s="248" t="s">
        <v>273</v>
      </c>
      <c r="D33" s="249" t="s">
        <v>274</v>
      </c>
      <c r="E33" s="254" t="s">
        <v>513</v>
      </c>
      <c r="F33" s="250">
        <v>4000000</v>
      </c>
      <c r="G33" s="250" t="s">
        <v>521</v>
      </c>
      <c r="H33" s="198" t="str">
        <f>IF(INDEX(Data!$N:$N,MATCH(A33,Data!$A:$A,0))=0,"",INDEX(Data!$N:$N,MATCH(A33,Data!$A:$A,0)))</f>
        <v>Nie</v>
      </c>
      <c r="I33" s="198" t="str">
        <f>IF(INDEX(Data!$F:$F,MATCH(A33,Data!$A:$A,0))=0,"",INDEX(Data!$F:$F,MATCH(A33,Data!$A:$A,0)))</f>
        <v>Zdroj</v>
      </c>
      <c r="J33" s="82">
        <f>IFERROR(IF(LEN(INDEX(Data!$L:$L,MATCH(A33,Data!$A:$A,0)))=4,INDEX(Data!$L:$L,MATCH(A33,Data!$A:$A,0)),LEFT(INDEX(Data!$L:L,MATCH(A33,Data!$A:$A,0)),4)),"")</f>
        <v>2030</v>
      </c>
      <c r="K33" s="82" t="str">
        <f>IF(OR(INDEX(Data!$X:$X,MATCH('Priorizovaný zásobník'!A33,Data!$A:$A,0)),INDEX(Data!$AF:$AF,MATCH('Priorizovaný zásobník'!A33,Data!$A:$A,0))="áno"),"áno","nie")</f>
        <v>nie</v>
      </c>
      <c r="L33" s="416">
        <f>INDEX(Data!$AS:$AS,MATCH(A33,Data!$A:$A,0))</f>
        <v>0.54249516237378725</v>
      </c>
      <c r="M33" s="82" t="str">
        <f>IFERROR(IF(LEN(INDEX(Data!$J:$J,MATCH(A33,Data!$A:$A,0)))=4,INDEX(Data!$J:$J,MATCH(A33,Data!$A:$A,0)),LEFT(INDEX(Data!$J:$J,MATCH(A33,Data!$A:$A,0)),4)),"")</f>
        <v>2026</v>
      </c>
      <c r="N33" s="417">
        <f t="shared" si="0"/>
        <v>4</v>
      </c>
      <c r="O33" s="436" t="str">
        <f>INDEX(Data!$J$3:$J$42,MATCH('Priorizovaný zásobník'!A33,Data!$A$3:$A$42,0))</f>
        <v>2026-2027</v>
      </c>
    </row>
    <row r="34" spans="1:15" x14ac:dyDescent="0.45">
      <c r="A34" s="414">
        <v>32</v>
      </c>
      <c r="B34" s="411" t="s">
        <v>313</v>
      </c>
      <c r="C34" s="248" t="s">
        <v>273</v>
      </c>
      <c r="D34" s="249" t="s">
        <v>274</v>
      </c>
      <c r="E34" s="254" t="s">
        <v>514</v>
      </c>
      <c r="F34" s="250">
        <v>2500000</v>
      </c>
      <c r="G34" s="250" t="s">
        <v>521</v>
      </c>
      <c r="H34" s="198" t="str">
        <f>IF(INDEX(Data!$N:$N,MATCH(A34,Data!$A:$A,0))=0,"",INDEX(Data!$N:$N,MATCH(A34,Data!$A:$A,0)))</f>
        <v>Nie</v>
      </c>
      <c r="I34" s="198" t="str">
        <f>IF(INDEX(Data!$F:$F,MATCH(A34,Data!$A:$A,0))=0,"",INDEX(Data!$F:$F,MATCH(A34,Data!$A:$A,0)))</f>
        <v>Zdroj</v>
      </c>
      <c r="J34" s="82" t="str">
        <f>IFERROR(IF(LEN(INDEX(Data!$L:$L,MATCH(A34,Data!$A:$A,0)))=4,INDEX(Data!$L:$L,MATCH(A34,Data!$A:$A,0)),LEFT(INDEX(Data!$L:L,MATCH(A34,Data!$A:$A,0)),4)),"")</f>
        <v>nová</v>
      </c>
      <c r="K34" s="82" t="str">
        <f>IF(OR(INDEX(Data!$X:$X,MATCH('Priorizovaný zásobník'!A34,Data!$A:$A,0)),INDEX(Data!$AF:$AF,MATCH('Priorizovaný zásobník'!A34,Data!$A:$A,0))="áno"),"áno","nie")</f>
        <v>nie</v>
      </c>
      <c r="L34" s="416">
        <f>INDEX(Data!$AS:$AS,MATCH(A34,Data!$A:$A,0))</f>
        <v>0.38313720842648735</v>
      </c>
      <c r="M34" s="82" t="str">
        <f>IFERROR(IF(LEN(INDEX(Data!$J:$J,MATCH(A34,Data!$A:$A,0)))=4,INDEX(Data!$J:$J,MATCH(A34,Data!$A:$A,0)),LEFT(INDEX(Data!$J:$J,MATCH(A34,Data!$A:$A,0)),4)),"")</f>
        <v>2025</v>
      </c>
      <c r="N34" s="417">
        <f t="shared" si="0"/>
        <v>4</v>
      </c>
      <c r="O34" s="436" t="str">
        <f>INDEX(Data!$J$3:$J$42,MATCH('Priorizovaný zásobník'!A34,Data!$A$3:$A$42,0))</f>
        <v>2025-2026</v>
      </c>
    </row>
    <row r="35" spans="1:15" ht="49.5" x14ac:dyDescent="0.45">
      <c r="A35" s="414">
        <v>33</v>
      </c>
      <c r="B35" s="411" t="s">
        <v>313</v>
      </c>
      <c r="C35" s="153" t="s">
        <v>286</v>
      </c>
      <c r="D35" s="199" t="s">
        <v>143</v>
      </c>
      <c r="E35" s="198" t="s">
        <v>287</v>
      </c>
      <c r="F35" s="200">
        <v>4059358</v>
      </c>
      <c r="G35" s="200" t="s">
        <v>577</v>
      </c>
      <c r="H35" s="198" t="str">
        <f>IF(INDEX(Data!$N:$N,MATCH(A35,Data!$A:$A,0))=0,"",INDEX(Data!$N:$N,MATCH(A35,Data!$A:$A,0)))</f>
        <v>eliminácia rizika z dôvodu nedodávok resp. výpadkov dodávky tepla pre obyvateľov v zimnom období</v>
      </c>
      <c r="I35" s="198" t="str">
        <f>IF(INDEX(Data!$F:$F,MATCH(A35,Data!$A:$A,0))=0,"",INDEX(Data!$F:$F,MATCH(A35,Data!$A:$A,0)))</f>
        <v>Rozvody</v>
      </c>
      <c r="J35" s="82">
        <f>IFERROR(IF(LEN(INDEX(Data!$L:$L,MATCH(A35,Data!$A:$A,0)))=4,INDEX(Data!$L:$L,MATCH(A35,Data!$A:$A,0)),LEFT(INDEX(Data!$L:L,MATCH(A35,Data!$A:$A,0)),4)),"")</f>
        <v>2026</v>
      </c>
      <c r="K35" s="82" t="str">
        <f>IF(OR(INDEX(Data!$X:$X,MATCH('Priorizovaný zásobník'!A35,Data!$A:$A,0)),INDEX(Data!$AF:$AF,MATCH('Priorizovaný zásobník'!A35,Data!$A:$A,0))="áno"),"áno","nie")</f>
        <v>nie</v>
      </c>
      <c r="L35" s="416">
        <f>INDEX(Data!$AS:$AS,MATCH(A35,Data!$A:$A,0))</f>
        <v>0.26301319909464732</v>
      </c>
      <c r="M35" s="82" t="str">
        <f>IFERROR(IF(LEN(INDEX(Data!$J:$J,MATCH(A35,Data!$A:$A,0)))=4,INDEX(Data!$J:$J,MATCH(A35,Data!$A:$A,0)),LEFT(INDEX(Data!$J:$J,MATCH(A35,Data!$A:$A,0)),4)),"")</f>
        <v>2024</v>
      </c>
      <c r="N35" s="417">
        <f t="shared" si="0"/>
        <v>2</v>
      </c>
      <c r="O35" s="436" t="str">
        <f>INDEX(Data!$J$3:$J$42,MATCH('Priorizovaný zásobník'!A35,Data!$A$3:$A$42,0))</f>
        <v>2024 - 2026</v>
      </c>
    </row>
    <row r="36" spans="1:15" ht="66" x14ac:dyDescent="0.45">
      <c r="A36" s="414">
        <v>34</v>
      </c>
      <c r="B36" s="411" t="s">
        <v>313</v>
      </c>
      <c r="C36" s="153" t="s">
        <v>286</v>
      </c>
      <c r="D36" s="199" t="s">
        <v>143</v>
      </c>
      <c r="E36" s="198" t="s">
        <v>290</v>
      </c>
      <c r="F36" s="200">
        <v>13710979</v>
      </c>
      <c r="G36" s="200" t="s">
        <v>260</v>
      </c>
      <c r="H36" s="198" t="str">
        <f>IF(INDEX(Data!$N:$N,MATCH(A36,Data!$A:$A,0))=0,"",INDEX(Data!$N:$N,MATCH(A36,Data!$A:$A,0)))</f>
        <v>eliminácia rizika z dôvodu nedodávok resp. výpadkov dodávky tepla pre obyvateľov v zimnom období</v>
      </c>
      <c r="I36" s="198" t="str">
        <f>IF(INDEX(Data!$F:$F,MATCH(A36,Data!$A:$A,0))=0,"",INDEX(Data!$F:$F,MATCH(A36,Data!$A:$A,0)))</f>
        <v>Rozvody</v>
      </c>
      <c r="J36" s="82">
        <f>IFERROR(IF(LEN(INDEX(Data!$L:$L,MATCH(A36,Data!$A:$A,0)))=4,INDEX(Data!$L:$L,MATCH(A36,Data!$A:$A,0)),LEFT(INDEX(Data!$L:L,MATCH(A36,Data!$A:$A,0)),4)),"")</f>
        <v>2025</v>
      </c>
      <c r="K36" s="82" t="str">
        <f>IF(OR(INDEX(Data!$X:$X,MATCH('Priorizovaný zásobník'!A36,Data!$A:$A,0)),INDEX(Data!$AF:$AF,MATCH('Priorizovaný zásobník'!A36,Data!$A:$A,0))="áno"),"áno","nie")</f>
        <v>nie</v>
      </c>
      <c r="L36" s="416">
        <f>INDEX(Data!$AS:$AS,MATCH(A36,Data!$A:$A,0))</f>
        <v>1.3740488056305642</v>
      </c>
      <c r="M36" s="82" t="str">
        <f>IFERROR(IF(LEN(INDEX(Data!$J:$J,MATCH(A36,Data!$A:$A,0)))=4,INDEX(Data!$J:$J,MATCH(A36,Data!$A:$A,0)),LEFT(INDEX(Data!$J:$J,MATCH(A36,Data!$A:$A,0)),4)),"")</f>
        <v>2024</v>
      </c>
      <c r="N36" s="417">
        <f t="shared" si="0"/>
        <v>2</v>
      </c>
      <c r="O36" s="436" t="str">
        <f>INDEX(Data!$J$3:$J$42,MATCH('Priorizovaný zásobník'!A36,Data!$A$3:$A$42,0))</f>
        <v>2024-2025</v>
      </c>
    </row>
    <row r="37" spans="1:15" ht="49.5" x14ac:dyDescent="0.45">
      <c r="A37" s="414">
        <v>35</v>
      </c>
      <c r="B37" s="411" t="s">
        <v>316</v>
      </c>
      <c r="C37" s="153" t="s">
        <v>286</v>
      </c>
      <c r="D37" s="199" t="s">
        <v>143</v>
      </c>
      <c r="E37" s="198" t="s">
        <v>528</v>
      </c>
      <c r="F37" s="200">
        <v>14654755</v>
      </c>
      <c r="G37" s="200" t="s">
        <v>519</v>
      </c>
      <c r="H37" s="198" t="str">
        <f>IF(INDEX(Data!$N:$N,MATCH(A37,Data!$A:$A,0))=0,"",INDEX(Data!$N:$N,MATCH(A37,Data!$A:$A,0)))</f>
        <v>Spoločenské škody nehrozia, pre MHTH hrozia ekonomické straty</v>
      </c>
      <c r="I37" s="198" t="str">
        <f>IF(INDEX(Data!$F:$F,MATCH(A37,Data!$A:$A,0))=0,"",INDEX(Data!$F:$F,MATCH(A37,Data!$A:$A,0)))</f>
        <v>Zdroj</v>
      </c>
      <c r="J37" s="82" t="str">
        <f>IFERROR(IF(LEN(INDEX(Data!$L:$L,MATCH(A37,Data!$A:$A,0)))=4,INDEX(Data!$L:$L,MATCH(A37,Data!$A:$A,0)),LEFT(INDEX(Data!$L:L,MATCH(A37,Data!$A:$A,0)),4)),"")</f>
        <v>nová</v>
      </c>
      <c r="K37" s="82" t="str">
        <f>IF(OR(INDEX(Data!$X:$X,MATCH('Priorizovaný zásobník'!A37,Data!$A:$A,0)),INDEX(Data!$AF:$AF,MATCH('Priorizovaný zásobník'!A37,Data!$A:$A,0))="áno"),"áno","nie")</f>
        <v>áno</v>
      </c>
      <c r="L37" s="416">
        <f>INDEX(Data!$AS:$AS,MATCH(A37,Data!$A:$A,0))</f>
        <v>5.1649240310563318</v>
      </c>
      <c r="M37" s="82" t="str">
        <f>IFERROR(IF(LEN(INDEX(Data!$J:$J,MATCH(A37,Data!$A:$A,0)))=4,INDEX(Data!$J:$J,MATCH(A37,Data!$A:$A,0)),LEFT(INDEX(Data!$J:$J,MATCH(A37,Data!$A:$A,0)),4)),"")</f>
        <v>2024</v>
      </c>
      <c r="N37" s="417">
        <f t="shared" si="0"/>
        <v>1</v>
      </c>
      <c r="O37" s="436" t="str">
        <f>INDEX(Data!$J$3:$J$42,MATCH('Priorizovaný zásobník'!A37,Data!$A$3:$A$42,0))</f>
        <v>2024 - 2025</v>
      </c>
    </row>
    <row r="38" spans="1:15" ht="49.5" x14ac:dyDescent="0.45">
      <c r="A38" s="414">
        <v>36</v>
      </c>
      <c r="B38" s="411" t="s">
        <v>316</v>
      </c>
      <c r="C38" s="153" t="s">
        <v>286</v>
      </c>
      <c r="D38" s="199" t="s">
        <v>143</v>
      </c>
      <c r="E38" s="198" t="s">
        <v>294</v>
      </c>
      <c r="F38" s="200">
        <v>1141073</v>
      </c>
      <c r="G38" s="200" t="s">
        <v>260</v>
      </c>
      <c r="H38" s="198" t="str">
        <f>IF(INDEX(Data!$N:$N,MATCH(A38,Data!$A:$A,0))=0,"",INDEX(Data!$N:$N,MATCH(A38,Data!$A:$A,0)))</f>
        <v>Spoločenské škody nehrozia, pre MHTH hrozia ekonomické straty</v>
      </c>
      <c r="I38" s="198" t="str">
        <f>IF(INDEX(Data!$F:$F,MATCH(A38,Data!$A:$A,0))=0,"",INDEX(Data!$F:$F,MATCH(A38,Data!$A:$A,0)))</f>
        <v>Rozvody</v>
      </c>
      <c r="J38" s="82" t="str">
        <f>IFERROR(IF(LEN(INDEX(Data!$L:$L,MATCH(A38,Data!$A:$A,0)))=4,INDEX(Data!$L:$L,MATCH(A38,Data!$A:$A,0)),LEFT(INDEX(Data!$L:L,MATCH(A38,Data!$A:$A,0)),4)),"")</f>
        <v>nová</v>
      </c>
      <c r="K38" s="82" t="str">
        <f>IF(OR(INDEX(Data!$X:$X,MATCH('Priorizovaný zásobník'!A38,Data!$A:$A,0)),INDEX(Data!$AF:$AF,MATCH('Priorizovaný zásobník'!A38,Data!$A:$A,0))="áno"),"áno","nie")</f>
        <v>nie</v>
      </c>
      <c r="L38" s="416">
        <f>INDEX(Data!$AS:$AS,MATCH(A38,Data!$A:$A,0))</f>
        <v>1.2524928087082781E-2</v>
      </c>
      <c r="M38" s="82" t="str">
        <f>IFERROR(IF(LEN(INDEX(Data!$J:$J,MATCH(A38,Data!$A:$A,0)))=4,INDEX(Data!$J:$J,MATCH(A38,Data!$A:$A,0)),LEFT(INDEX(Data!$J:$J,MATCH(A38,Data!$A:$A,0)),4)),"")</f>
        <v>2024</v>
      </c>
      <c r="N38" s="417">
        <f t="shared" si="0"/>
        <v>2</v>
      </c>
      <c r="O38" s="436" t="str">
        <f>INDEX(Data!$J$3:$J$42,MATCH('Priorizovaný zásobník'!A38,Data!$A$3:$A$42,0))</f>
        <v>2024-2025</v>
      </c>
    </row>
    <row r="39" spans="1:15" customFormat="1" ht="33" x14ac:dyDescent="0.45">
      <c r="A39" s="414">
        <v>37</v>
      </c>
      <c r="B39" s="411" t="s">
        <v>316</v>
      </c>
      <c r="C39" s="347" t="s">
        <v>286</v>
      </c>
      <c r="D39" s="214" t="s">
        <v>143</v>
      </c>
      <c r="E39" s="348" t="s">
        <v>299</v>
      </c>
      <c r="F39" s="215">
        <v>2550000</v>
      </c>
      <c r="G39" s="200" t="s">
        <v>464</v>
      </c>
      <c r="H39" s="198" t="str">
        <f>IF(INDEX(Data!$N:$N,MATCH(A39,Data!$A:$A,0))=0,"",INDEX(Data!$N:$N,MATCH(A39,Data!$A:$A,0)))</f>
        <v>Spoločenské škody nehrozia, pre MHTH hrozia ekonomické straty</v>
      </c>
      <c r="I39" s="198" t="str">
        <f>IF(INDEX(Data!$F:$F,MATCH(A39,Data!$A:$A,0))=0,"",INDEX(Data!$F:$F,MATCH(A39,Data!$A:$A,0)))</f>
        <v>Rozvody</v>
      </c>
      <c r="J39" s="82" t="str">
        <f>IFERROR(IF(LEN(INDEX(Data!$L:$L,MATCH(A39,Data!$A:$A,0)))=4,INDEX(Data!$L:$L,MATCH(A39,Data!$A:$A,0)),LEFT(INDEX(Data!$L:L,MATCH(A39,Data!$A:$A,0)),4)),"")</f>
        <v>nová</v>
      </c>
      <c r="K39" s="82" t="str">
        <f>IF(OR(INDEX(Data!$X:$X,MATCH('Priorizovaný zásobník'!A39,Data!$A:$A,0)),INDEX(Data!$AF:$AF,MATCH('Priorizovaný zásobník'!A39,Data!$A:$A,0))="áno"),"áno","nie")</f>
        <v>nie</v>
      </c>
      <c r="L39" s="416">
        <f>INDEX(Data!$AS:$AS,MATCH(A39,Data!$A:$A,0))</f>
        <v>0</v>
      </c>
      <c r="M39" s="82" t="str">
        <f>IFERROR(IF(LEN(INDEX(Data!$J:$J,MATCH(A39,Data!$A:$A,0)))=4,INDEX(Data!$J:$J,MATCH(A39,Data!$A:$A,0)),LEFT(INDEX(Data!$J:$J,MATCH(A39,Data!$A:$A,0)),4)),"")</f>
        <v>2025</v>
      </c>
      <c r="N39" s="417">
        <f t="shared" ref="N39:N42" si="2">IF(AND(H39&lt;&gt;"Nie",I39="Zdroj"),1,IF(AND(H39&lt;&gt;"Nie",I39="Rozvody"),2,IF(AND(H39&lt;&gt;"Nie",I39="Rozvody (vytesnenie pary)"),1.9999999,IF(K39="áno",3,4))))</f>
        <v>2</v>
      </c>
      <c r="O39" s="436" t="str">
        <f>INDEX(Data!$J$3:$J$42,MATCH('Priorizovaný zásobník'!A39,Data!$A$3:$A$42,0))</f>
        <v>2025-2026</v>
      </c>
    </row>
    <row r="40" spans="1:15" ht="33" x14ac:dyDescent="0.45">
      <c r="A40" s="414">
        <v>38</v>
      </c>
      <c r="B40" s="411" t="s">
        <v>316</v>
      </c>
      <c r="C40" s="332" t="s">
        <v>286</v>
      </c>
      <c r="D40" s="333" t="s">
        <v>143</v>
      </c>
      <c r="E40" s="351" t="s">
        <v>529</v>
      </c>
      <c r="F40" s="312">
        <v>5200000</v>
      </c>
      <c r="G40" s="250" t="s">
        <v>577</v>
      </c>
      <c r="H40" s="198" t="str">
        <f>IF(INDEX(Data!$N:$N,MATCH(A40,Data!$A:$A,0))=0,"",INDEX(Data!$N:$N,MATCH(A40,Data!$A:$A,0)))</f>
        <v>Spoločenské škody nehrozia, pre MHTH hrozia ekonomické straty</v>
      </c>
      <c r="I40" s="198" t="str">
        <f>IF(INDEX(Data!$F:$F,MATCH(A40,Data!$A:$A,0))=0,"",INDEX(Data!$F:$F,MATCH(A40,Data!$A:$A,0)))</f>
        <v>Rozvody</v>
      </c>
      <c r="J40" s="82" t="str">
        <f>IFERROR(IF(LEN(INDEX(Data!$L:$L,MATCH(A40,Data!$A:$A,0)))=4,INDEX(Data!$L:$L,MATCH(A40,Data!$A:$A,0)),LEFT(INDEX(Data!$L:L,MATCH(A40,Data!$A:$A,0)),4)),"")</f>
        <v>nová</v>
      </c>
      <c r="K40" s="82" t="str">
        <f>IF(OR(INDEX(Data!$X:$X,MATCH('Priorizovaný zásobník'!A40,Data!$A:$A,0)),INDEX(Data!$AF:$AF,MATCH('Priorizovaný zásobník'!A40,Data!$A:$A,0))="áno"),"áno","nie")</f>
        <v>nie</v>
      </c>
      <c r="L40" s="416">
        <f>INDEX(Data!$AS:$AS,MATCH(A40,Data!$A:$A,0))</f>
        <v>6.9898713678886804E-3</v>
      </c>
      <c r="M40" s="82" t="str">
        <f>IFERROR(IF(LEN(INDEX(Data!$J:$J,MATCH(A40,Data!$A:$A,0)))=4,INDEX(Data!$J:$J,MATCH(A40,Data!$A:$A,0)),LEFT(INDEX(Data!$J:$J,MATCH(A40,Data!$A:$A,0)),4)),"")</f>
        <v>2026</v>
      </c>
      <c r="N40" s="417">
        <f t="shared" si="2"/>
        <v>2</v>
      </c>
      <c r="O40" s="436" t="str">
        <f>INDEX(Data!$J$3:$J$42,MATCH('Priorizovaný zásobník'!A40,Data!$A$3:$A$42,0))</f>
        <v>2026-2028</v>
      </c>
    </row>
    <row r="41" spans="1:15" x14ac:dyDescent="0.45">
      <c r="A41" s="414">
        <v>39</v>
      </c>
      <c r="B41" s="411" t="s">
        <v>316</v>
      </c>
      <c r="C41" s="332" t="s">
        <v>286</v>
      </c>
      <c r="D41" s="333" t="s">
        <v>143</v>
      </c>
      <c r="E41" s="354" t="s">
        <v>531</v>
      </c>
      <c r="F41" s="312">
        <v>1622644</v>
      </c>
      <c r="G41" s="356" t="s">
        <v>504</v>
      </c>
      <c r="H41" s="198" t="str">
        <f>IF(INDEX(Data!$N:$N,MATCH(A41,Data!$A:$A,0))=0,"",INDEX(Data!$N:$N,MATCH(A41,Data!$A:$A,0)))</f>
        <v>Nie</v>
      </c>
      <c r="I41" s="198" t="str">
        <f>IF(INDEX(Data!$F:$F,MATCH(A41,Data!$A:$A,0))=0,"",INDEX(Data!$F:$F,MATCH(A41,Data!$A:$A,0)))</f>
        <v>Zdroj</v>
      </c>
      <c r="J41" s="82">
        <f>IFERROR(IF(LEN(INDEX(Data!$L:$L,MATCH(A41,Data!$A:$A,0)))=4,INDEX(Data!$L:$L,MATCH(A41,Data!$A:$A,0)),LEFT(INDEX(Data!$L:L,MATCH(A41,Data!$A:$A,0)),4)),"")</f>
        <v>2025</v>
      </c>
      <c r="K41" s="82" t="str">
        <f>IF(OR(INDEX(Data!$X:$X,MATCH('Priorizovaný zásobník'!A41,Data!$A:$A,0)),INDEX(Data!$AF:$AF,MATCH('Priorizovaný zásobník'!A41,Data!$A:$A,0))="áno"),"áno","nie")</f>
        <v>nie</v>
      </c>
      <c r="L41" s="416">
        <f>INDEX(Data!$AS:$AS,MATCH(A41,Data!$A:$A,0))</f>
        <v>2.7686529290515516</v>
      </c>
      <c r="M41" s="82" t="str">
        <f>IFERROR(IF(LEN(INDEX(Data!$J:$J,MATCH(A41,Data!$A:$A,0)))=4,INDEX(Data!$J:$J,MATCH(A41,Data!$A:$A,0)),LEFT(INDEX(Data!$J:$J,MATCH(A41,Data!$A:$A,0)),4)),"")</f>
        <v>2024</v>
      </c>
      <c r="N41" s="417">
        <f>IF(AND(H41&lt;&gt;"Nie",I41="Zdroj"),1,IF(AND(H41&lt;&gt;"Nie",I41="Rozvody"),2,IF(AND(H41&lt;&gt;"Nie",I41="Rozvody (vytesnenie pary)"),1.9999999,IF(K41="áno",3,4))))</f>
        <v>4</v>
      </c>
      <c r="O41" s="436" t="str">
        <f>INDEX(Data!$J$3:$J$42,MATCH('Priorizovaný zásobník'!A41,Data!$A$3:$A$42,0))</f>
        <v>2024-2025</v>
      </c>
    </row>
    <row r="42" spans="1:15" ht="66" x14ac:dyDescent="0.45">
      <c r="A42" s="414">
        <v>40</v>
      </c>
      <c r="B42" s="411" t="s">
        <v>316</v>
      </c>
      <c r="C42" s="369" t="s">
        <v>540</v>
      </c>
      <c r="D42" s="370" t="s">
        <v>175</v>
      </c>
      <c r="E42" s="254" t="s">
        <v>541</v>
      </c>
      <c r="F42" s="444">
        <v>3129787</v>
      </c>
      <c r="G42" s="254" t="s">
        <v>260</v>
      </c>
      <c r="H42" s="198" t="str">
        <f>IF(INDEX(Data!$N:$N,MATCH(A42,Data!$A:$A,0))=0,"",INDEX(Data!$N:$N,MATCH(A42,Data!$A:$A,0)))</f>
        <v>Spoločenské škody nehrozia, pre MHTH hrozia ekonomické straty</v>
      </c>
      <c r="I42" s="198" t="str">
        <f>IF(INDEX(Data!$F:$F,MATCH(A42,Data!$A:$A,0))=0,"",INDEX(Data!$F:$F,MATCH(A42,Data!$A:$A,0)))</f>
        <v>Rozvody</v>
      </c>
      <c r="J42" s="82" t="str">
        <f>IFERROR(IF(LEN(INDEX(Data!$L:$L,MATCH(A42,Data!$A:$A,0)))=4,INDEX(Data!$L:$L,MATCH(A42,Data!$A:$A,0)),LEFT(INDEX(Data!$L:L,MATCH(A42,Data!$A:$A,0)),4)),"")</f>
        <v>nová</v>
      </c>
      <c r="K42" s="82" t="str">
        <f>IF(OR(INDEX(Data!$X:$X,MATCH('Priorizovaný zásobník'!A42,Data!$A:$A,0)),INDEX(Data!$AF:$AF,MATCH('Priorizovaný zásobník'!A42,Data!$A:$A,0))="áno"),"áno","nie")</f>
        <v>nie</v>
      </c>
      <c r="L42" s="416">
        <f>INDEX(Data!$AS:$AS,MATCH(A42,Data!$A:$A,0))</f>
        <v>1.4488011279399335</v>
      </c>
      <c r="M42" s="82" t="str">
        <f>IFERROR(IF(LEN(INDEX(Data!$J:$J,MATCH(A42,Data!$A:$A,0)))=4,INDEX(Data!$J:$J,MATCH(A42,Data!$A:$A,0)),LEFT(INDEX(Data!$J:$J,MATCH(A42,Data!$A:$A,0)),4)),"")</f>
        <v>2024</v>
      </c>
      <c r="N42" s="417">
        <f t="shared" si="2"/>
        <v>2</v>
      </c>
      <c r="O42" s="436" t="str">
        <f>INDEX(Data!$J$3:$J$42,MATCH('Priorizovaný zásobník'!A42,Data!$A$3:$A$42,0))</f>
        <v>2024-2025</v>
      </c>
    </row>
    <row r="43" spans="1:15" x14ac:dyDescent="0.45">
      <c r="A43" s="69"/>
      <c r="B43" s="69"/>
      <c r="C43" s="69"/>
      <c r="D43" s="69"/>
      <c r="E43" s="69"/>
      <c r="F43" s="69"/>
      <c r="G43" s="69"/>
      <c r="H43" s="69"/>
      <c r="I43" s="69"/>
    </row>
    <row r="44" spans="1:15" x14ac:dyDescent="0.45">
      <c r="A44" s="69"/>
      <c r="B44" s="69"/>
      <c r="C44" s="69"/>
      <c r="D44" s="69"/>
      <c r="E44" s="69"/>
      <c r="F44" s="69"/>
      <c r="G44" s="69"/>
      <c r="H44" s="69"/>
      <c r="I44" s="69"/>
    </row>
    <row r="45" spans="1:15" x14ac:dyDescent="0.45">
      <c r="A45" s="69"/>
      <c r="B45" s="69"/>
      <c r="C45" s="69"/>
      <c r="D45" s="69"/>
      <c r="E45" s="69"/>
      <c r="F45" s="69"/>
      <c r="G45" s="69"/>
      <c r="H45" s="69"/>
      <c r="I45" s="69"/>
    </row>
    <row r="46" spans="1:15" x14ac:dyDescent="0.45">
      <c r="A46" s="69"/>
      <c r="B46" s="69"/>
      <c r="C46" s="69"/>
      <c r="D46" s="69"/>
      <c r="E46" s="69"/>
      <c r="F46" s="69"/>
      <c r="G46" s="69"/>
      <c r="H46" s="69"/>
      <c r="I46" s="69"/>
    </row>
    <row r="47" spans="1:15" x14ac:dyDescent="0.45">
      <c r="A47" s="69"/>
      <c r="B47" s="69"/>
      <c r="C47" s="69"/>
      <c r="D47" s="69"/>
      <c r="E47" s="69"/>
      <c r="F47" s="69"/>
      <c r="G47" s="69"/>
      <c r="H47" s="69"/>
      <c r="I47" s="69"/>
    </row>
    <row r="48" spans="1:15" x14ac:dyDescent="0.45">
      <c r="A48" s="69"/>
      <c r="B48" s="69"/>
      <c r="C48" s="69"/>
      <c r="D48" s="69"/>
      <c r="E48" s="69"/>
      <c r="F48" s="69"/>
      <c r="G48" s="69"/>
      <c r="H48" s="69"/>
      <c r="I48" s="69"/>
    </row>
    <row r="49" spans="1:9" x14ac:dyDescent="0.45">
      <c r="A49" s="69"/>
      <c r="B49" s="69"/>
      <c r="C49" s="69"/>
      <c r="D49" s="69"/>
      <c r="E49" s="69"/>
      <c r="F49" s="69"/>
      <c r="G49" s="69"/>
      <c r="H49" s="69"/>
      <c r="I49" s="69"/>
    </row>
    <row r="50" spans="1:9" x14ac:dyDescent="0.45">
      <c r="A50" s="69"/>
      <c r="B50" s="69"/>
      <c r="C50" s="69"/>
      <c r="D50" s="69"/>
      <c r="E50" s="69"/>
      <c r="F50" s="69"/>
      <c r="G50" s="69"/>
      <c r="H50" s="69"/>
      <c r="I50" s="69"/>
    </row>
    <row r="51" spans="1:9" x14ac:dyDescent="0.45">
      <c r="A51" s="69"/>
      <c r="B51" s="69"/>
      <c r="C51" s="69"/>
      <c r="D51" s="69"/>
      <c r="E51" s="69"/>
      <c r="F51" s="69"/>
      <c r="G51" s="69"/>
      <c r="H51" s="69"/>
      <c r="I51" s="69"/>
    </row>
    <row r="52" spans="1:9" x14ac:dyDescent="0.45">
      <c r="A52" s="69"/>
      <c r="B52" s="69"/>
      <c r="C52" s="69"/>
      <c r="D52" s="69"/>
      <c r="E52" s="69"/>
      <c r="F52" s="69"/>
      <c r="G52" s="69"/>
      <c r="H52" s="69"/>
      <c r="I52" s="69"/>
    </row>
    <row r="53" spans="1:9" x14ac:dyDescent="0.45">
      <c r="A53" s="69"/>
      <c r="B53" s="69"/>
      <c r="C53" s="69"/>
      <c r="D53" s="69"/>
      <c r="E53" s="69"/>
      <c r="F53" s="69"/>
      <c r="G53" s="69"/>
      <c r="H53" s="69"/>
      <c r="I53" s="69"/>
    </row>
    <row r="54" spans="1:9" x14ac:dyDescent="0.45">
      <c r="A54" s="69"/>
      <c r="B54" s="69"/>
      <c r="C54" s="69"/>
      <c r="D54" s="69"/>
      <c r="E54" s="69"/>
      <c r="F54" s="69"/>
      <c r="G54" s="69"/>
      <c r="H54" s="69"/>
      <c r="I54" s="69"/>
    </row>
    <row r="55" spans="1:9" x14ac:dyDescent="0.45">
      <c r="A55" s="69"/>
      <c r="B55" s="69"/>
      <c r="C55" s="69"/>
      <c r="D55" s="69"/>
      <c r="E55" s="69"/>
      <c r="F55" s="69"/>
      <c r="G55" s="69"/>
      <c r="H55" s="69"/>
      <c r="I55" s="69"/>
    </row>
    <row r="56" spans="1:9" x14ac:dyDescent="0.45">
      <c r="A56" s="69"/>
      <c r="B56" s="69"/>
      <c r="C56" s="69"/>
      <c r="D56" s="69"/>
      <c r="E56" s="69"/>
      <c r="F56" s="69"/>
      <c r="G56" s="69"/>
      <c r="H56" s="69"/>
      <c r="I56" s="69"/>
    </row>
    <row r="57" spans="1:9" x14ac:dyDescent="0.45">
      <c r="A57" s="69"/>
      <c r="B57" s="69"/>
      <c r="C57" s="69"/>
      <c r="D57" s="69"/>
      <c r="E57" s="69"/>
      <c r="F57" s="69"/>
      <c r="G57" s="69"/>
      <c r="H57" s="69"/>
      <c r="I57" s="69"/>
    </row>
    <row r="58" spans="1:9" x14ac:dyDescent="0.45">
      <c r="A58" s="69"/>
      <c r="B58" s="69"/>
      <c r="C58" s="69"/>
      <c r="D58" s="69"/>
      <c r="E58" s="69"/>
      <c r="F58" s="69"/>
      <c r="G58" s="69"/>
      <c r="H58" s="69"/>
      <c r="I58" s="69"/>
    </row>
    <row r="59" spans="1:9" x14ac:dyDescent="0.45">
      <c r="A59" s="69"/>
      <c r="B59" s="69"/>
      <c r="C59" s="69"/>
      <c r="D59" s="69"/>
      <c r="E59" s="69"/>
      <c r="F59" s="69"/>
      <c r="G59" s="69"/>
      <c r="H59" s="69"/>
      <c r="I59" s="69"/>
    </row>
    <row r="60" spans="1:9" x14ac:dyDescent="0.45">
      <c r="A60" s="69"/>
      <c r="B60" s="69"/>
      <c r="C60" s="69"/>
      <c r="D60" s="69"/>
      <c r="E60" s="69"/>
      <c r="F60" s="69"/>
      <c r="G60" s="69"/>
      <c r="H60" s="69"/>
      <c r="I60" s="69"/>
    </row>
    <row r="61" spans="1:9" x14ac:dyDescent="0.45">
      <c r="A61" s="69"/>
      <c r="B61" s="69"/>
      <c r="C61" s="69"/>
      <c r="D61" s="69"/>
      <c r="E61" s="69"/>
      <c r="F61" s="69"/>
      <c r="G61" s="69"/>
      <c r="H61" s="69"/>
      <c r="I61" s="69"/>
    </row>
    <row r="62" spans="1:9" x14ac:dyDescent="0.45">
      <c r="A62" s="69"/>
      <c r="B62" s="69"/>
      <c r="C62" s="69"/>
      <c r="D62" s="69"/>
      <c r="E62" s="69"/>
      <c r="F62" s="69"/>
      <c r="G62" s="69"/>
      <c r="H62" s="69"/>
      <c r="I62" s="69"/>
    </row>
    <row r="63" spans="1:9" x14ac:dyDescent="0.45">
      <c r="A63" s="69"/>
      <c r="B63" s="69"/>
      <c r="C63" s="69"/>
      <c r="D63" s="69"/>
      <c r="E63" s="69"/>
      <c r="F63" s="69"/>
      <c r="G63" s="69"/>
      <c r="H63" s="69"/>
      <c r="I63" s="69"/>
    </row>
    <row r="64" spans="1:9" x14ac:dyDescent="0.45">
      <c r="A64" s="69"/>
      <c r="B64" s="69"/>
      <c r="C64" s="69"/>
      <c r="D64" s="69"/>
      <c r="E64" s="69"/>
      <c r="F64" s="69"/>
      <c r="G64" s="69"/>
      <c r="H64" s="69"/>
      <c r="I64" s="69"/>
    </row>
    <row r="65" spans="1:9" x14ac:dyDescent="0.45">
      <c r="A65" s="69"/>
      <c r="B65" s="69"/>
      <c r="C65" s="69"/>
      <c r="D65" s="69"/>
      <c r="E65" s="69"/>
      <c r="F65" s="69"/>
      <c r="G65" s="69"/>
      <c r="H65" s="69"/>
      <c r="I65" s="69"/>
    </row>
    <row r="66" spans="1:9" x14ac:dyDescent="0.45">
      <c r="A66" s="69"/>
      <c r="B66" s="69"/>
      <c r="C66" s="69"/>
      <c r="D66" s="69"/>
      <c r="E66" s="69"/>
      <c r="F66" s="69"/>
      <c r="G66" s="69"/>
      <c r="H66" s="69"/>
      <c r="I66" s="69"/>
    </row>
    <row r="67" spans="1:9" x14ac:dyDescent="0.45">
      <c r="A67" s="69"/>
      <c r="B67" s="69"/>
      <c r="C67" s="69"/>
      <c r="D67" s="69"/>
      <c r="E67" s="69"/>
      <c r="F67" s="69"/>
      <c r="G67" s="69"/>
      <c r="H67" s="69"/>
      <c r="I67" s="69"/>
    </row>
    <row r="68" spans="1:9" x14ac:dyDescent="0.45">
      <c r="A68" s="69"/>
      <c r="B68" s="69"/>
      <c r="C68" s="69"/>
      <c r="D68" s="69"/>
      <c r="E68" s="69"/>
      <c r="F68" s="69"/>
      <c r="G68" s="69"/>
      <c r="H68" s="69"/>
      <c r="I68" s="69"/>
    </row>
    <row r="69" spans="1:9" x14ac:dyDescent="0.45">
      <c r="A69" s="69"/>
      <c r="B69" s="69"/>
      <c r="C69" s="69"/>
      <c r="D69" s="69"/>
      <c r="E69" s="69"/>
      <c r="F69" s="69"/>
      <c r="G69" s="69"/>
      <c r="H69" s="69"/>
      <c r="I69" s="69"/>
    </row>
    <row r="70" spans="1:9" x14ac:dyDescent="0.45">
      <c r="A70" s="69"/>
      <c r="B70" s="69"/>
      <c r="C70" s="69"/>
      <c r="D70" s="69"/>
      <c r="E70" s="69"/>
      <c r="F70" s="69"/>
      <c r="G70" s="69"/>
      <c r="H70" s="69"/>
      <c r="I70" s="69"/>
    </row>
    <row r="71" spans="1:9" x14ac:dyDescent="0.45">
      <c r="A71" s="69"/>
      <c r="B71" s="69"/>
      <c r="C71" s="69"/>
      <c r="D71" s="69"/>
      <c r="E71" s="69"/>
      <c r="F71" s="69"/>
      <c r="G71" s="69"/>
      <c r="H71" s="69"/>
      <c r="I71" s="69"/>
    </row>
    <row r="72" spans="1:9" x14ac:dyDescent="0.45">
      <c r="A72" s="69"/>
      <c r="B72" s="69"/>
      <c r="C72" s="69"/>
      <c r="D72" s="69"/>
      <c r="E72" s="69"/>
      <c r="F72" s="69"/>
      <c r="G72" s="69"/>
      <c r="H72" s="69"/>
      <c r="I72" s="69"/>
    </row>
    <row r="73" spans="1:9" x14ac:dyDescent="0.45">
      <c r="A73" s="69"/>
      <c r="B73" s="69"/>
      <c r="C73" s="69"/>
      <c r="D73" s="69"/>
      <c r="E73" s="69"/>
      <c r="F73" s="69"/>
      <c r="G73" s="69"/>
      <c r="H73" s="69"/>
      <c r="I73" s="69"/>
    </row>
    <row r="74" spans="1:9" x14ac:dyDescent="0.45">
      <c r="A74" s="69"/>
      <c r="B74" s="69"/>
      <c r="C74" s="69"/>
      <c r="D74" s="69"/>
      <c r="E74" s="69"/>
      <c r="F74" s="69"/>
      <c r="G74" s="69"/>
      <c r="H74" s="69"/>
      <c r="I74" s="69"/>
    </row>
    <row r="75" spans="1:9" x14ac:dyDescent="0.45">
      <c r="A75" s="69"/>
      <c r="B75" s="69"/>
      <c r="C75" s="69"/>
      <c r="D75" s="69"/>
      <c r="E75" s="69"/>
      <c r="F75" s="69"/>
      <c r="G75" s="69"/>
      <c r="H75" s="69"/>
      <c r="I75" s="69"/>
    </row>
    <row r="76" spans="1:9" x14ac:dyDescent="0.45">
      <c r="A76" s="69"/>
      <c r="B76" s="69"/>
      <c r="C76" s="69"/>
      <c r="D76" s="69"/>
      <c r="E76" s="69"/>
      <c r="F76" s="69"/>
      <c r="G76" s="69"/>
      <c r="H76" s="69"/>
      <c r="I76" s="69"/>
    </row>
    <row r="77" spans="1:9" x14ac:dyDescent="0.45">
      <c r="A77" s="69"/>
      <c r="B77" s="69"/>
      <c r="C77" s="69"/>
      <c r="D77" s="69"/>
      <c r="E77" s="69"/>
      <c r="F77" s="69"/>
      <c r="G77" s="69"/>
      <c r="H77" s="69"/>
      <c r="I77" s="69"/>
    </row>
    <row r="78" spans="1:9" x14ac:dyDescent="0.45">
      <c r="A78" s="69"/>
      <c r="B78" s="69"/>
      <c r="C78" s="69"/>
      <c r="D78" s="69"/>
      <c r="E78" s="69"/>
      <c r="F78" s="69"/>
      <c r="G78" s="69"/>
      <c r="H78" s="69"/>
      <c r="I78" s="69"/>
    </row>
    <row r="79" spans="1:9" x14ac:dyDescent="0.45">
      <c r="A79" s="69"/>
      <c r="B79" s="69"/>
      <c r="C79" s="69"/>
      <c r="D79" s="69"/>
      <c r="E79" s="69"/>
      <c r="F79" s="69"/>
      <c r="G79" s="69"/>
      <c r="H79" s="69"/>
      <c r="I79" s="69"/>
    </row>
    <row r="80" spans="1:9" x14ac:dyDescent="0.45">
      <c r="A80" s="69"/>
      <c r="B80" s="69"/>
      <c r="C80" s="69"/>
      <c r="D80" s="69"/>
      <c r="E80" s="69"/>
      <c r="F80" s="69"/>
      <c r="G80" s="69"/>
      <c r="H80" s="69"/>
      <c r="I80" s="69"/>
    </row>
    <row r="81" spans="1:9" x14ac:dyDescent="0.45">
      <c r="A81" s="69"/>
      <c r="B81" s="69"/>
      <c r="C81" s="69"/>
      <c r="D81" s="69"/>
      <c r="E81" s="69"/>
      <c r="F81" s="69"/>
      <c r="G81" s="69"/>
      <c r="H81" s="69"/>
      <c r="I81" s="69"/>
    </row>
    <row r="82" spans="1:9" x14ac:dyDescent="0.45">
      <c r="A82" s="69"/>
      <c r="B82" s="69"/>
      <c r="C82" s="69"/>
      <c r="D82" s="69"/>
      <c r="E82" s="69"/>
      <c r="F82" s="69"/>
      <c r="G82" s="69"/>
      <c r="H82" s="69"/>
      <c r="I82" s="69"/>
    </row>
    <row r="83" spans="1:9" x14ac:dyDescent="0.45">
      <c r="A83" s="69"/>
      <c r="B83" s="69"/>
      <c r="C83" s="69"/>
      <c r="D83" s="69"/>
      <c r="E83" s="69"/>
      <c r="F83" s="69"/>
      <c r="G83" s="69"/>
      <c r="H83" s="69"/>
      <c r="I83" s="69"/>
    </row>
    <row r="84" spans="1:9" x14ac:dyDescent="0.45">
      <c r="A84" s="69"/>
      <c r="B84" s="69"/>
      <c r="C84" s="69"/>
      <c r="D84" s="69"/>
      <c r="E84" s="69"/>
      <c r="F84" s="69"/>
      <c r="G84" s="69"/>
      <c r="H84" s="69"/>
      <c r="I84" s="69"/>
    </row>
    <row r="85" spans="1:9" x14ac:dyDescent="0.45">
      <c r="A85" s="69"/>
      <c r="B85" s="69"/>
      <c r="C85" s="69"/>
      <c r="D85" s="69"/>
      <c r="E85" s="69"/>
      <c r="F85" s="69"/>
      <c r="G85" s="69"/>
      <c r="H85" s="69"/>
      <c r="I85" s="69"/>
    </row>
    <row r="86" spans="1:9" x14ac:dyDescent="0.45">
      <c r="A86" s="69"/>
      <c r="B86" s="69"/>
      <c r="C86" s="69"/>
      <c r="D86" s="69"/>
      <c r="E86" s="69"/>
      <c r="F86" s="69"/>
      <c r="G86" s="69"/>
      <c r="H86" s="69"/>
      <c r="I86" s="69"/>
    </row>
    <row r="87" spans="1:9" x14ac:dyDescent="0.45">
      <c r="A87" s="69"/>
      <c r="B87" s="69"/>
      <c r="C87" s="69"/>
      <c r="D87" s="69"/>
      <c r="E87" s="69"/>
      <c r="F87" s="69"/>
      <c r="G87" s="69"/>
      <c r="H87" s="69"/>
      <c r="I87" s="69"/>
    </row>
    <row r="88" spans="1:9" x14ac:dyDescent="0.45">
      <c r="A88" s="69"/>
      <c r="B88" s="69"/>
      <c r="C88" s="69"/>
      <c r="D88" s="69"/>
      <c r="E88" s="69"/>
      <c r="F88" s="69"/>
      <c r="G88" s="69"/>
      <c r="H88" s="69"/>
      <c r="I88" s="69"/>
    </row>
    <row r="89" spans="1:9" x14ac:dyDescent="0.45">
      <c r="A89" s="69"/>
      <c r="B89" s="69"/>
      <c r="C89" s="69"/>
      <c r="D89" s="69"/>
      <c r="E89" s="69"/>
      <c r="F89" s="69"/>
      <c r="G89" s="69"/>
      <c r="H89" s="69"/>
      <c r="I89" s="69"/>
    </row>
    <row r="90" spans="1:9" x14ac:dyDescent="0.45">
      <c r="A90" s="69"/>
      <c r="B90" s="69"/>
      <c r="C90" s="69"/>
      <c r="D90" s="69"/>
      <c r="E90" s="69"/>
      <c r="F90" s="69"/>
      <c r="G90" s="69"/>
      <c r="H90" s="69"/>
      <c r="I90" s="69"/>
    </row>
    <row r="91" spans="1:9" x14ac:dyDescent="0.45">
      <c r="A91" s="69"/>
      <c r="B91" s="69"/>
      <c r="C91" s="69"/>
      <c r="D91" s="69"/>
      <c r="E91" s="69"/>
      <c r="F91" s="69"/>
      <c r="G91" s="69"/>
      <c r="H91" s="69"/>
      <c r="I91" s="69"/>
    </row>
    <row r="92" spans="1:9" x14ac:dyDescent="0.45">
      <c r="A92" s="69"/>
      <c r="B92" s="69"/>
      <c r="C92" s="69"/>
      <c r="D92" s="69"/>
      <c r="E92" s="69"/>
      <c r="F92" s="69"/>
      <c r="G92" s="69"/>
      <c r="H92" s="69"/>
      <c r="I92" s="69"/>
    </row>
    <row r="93" spans="1:9" x14ac:dyDescent="0.45">
      <c r="A93" s="69"/>
      <c r="B93" s="69"/>
      <c r="C93" s="69"/>
      <c r="D93" s="69"/>
      <c r="E93" s="69"/>
      <c r="F93" s="69"/>
      <c r="G93" s="69"/>
      <c r="H93" s="69"/>
      <c r="I93" s="69"/>
    </row>
    <row r="94" spans="1:9" x14ac:dyDescent="0.45">
      <c r="A94" s="69"/>
      <c r="B94" s="69"/>
      <c r="C94" s="69"/>
      <c r="D94" s="69"/>
      <c r="E94" s="69"/>
      <c r="F94" s="69"/>
      <c r="G94" s="69"/>
      <c r="H94" s="69"/>
      <c r="I94" s="69"/>
    </row>
    <row r="95" spans="1:9" x14ac:dyDescent="0.45">
      <c r="A95" s="69"/>
      <c r="B95" s="69"/>
      <c r="C95" s="69"/>
      <c r="D95" s="69"/>
      <c r="E95" s="69"/>
      <c r="F95" s="69"/>
      <c r="G95" s="69"/>
      <c r="H95" s="69"/>
      <c r="I95" s="69"/>
    </row>
    <row r="96" spans="1:9" x14ac:dyDescent="0.45">
      <c r="A96" s="69"/>
      <c r="B96" s="69"/>
      <c r="C96" s="69"/>
      <c r="D96" s="69"/>
      <c r="E96" s="69"/>
      <c r="F96" s="69"/>
      <c r="G96" s="69"/>
      <c r="H96" s="69"/>
      <c r="I96" s="69"/>
    </row>
    <row r="97" spans="1:9" x14ac:dyDescent="0.45">
      <c r="A97" s="69"/>
      <c r="B97" s="69"/>
      <c r="C97" s="69"/>
      <c r="D97" s="69"/>
      <c r="E97" s="69"/>
      <c r="F97" s="69"/>
      <c r="G97" s="69"/>
      <c r="H97" s="69"/>
      <c r="I97" s="69"/>
    </row>
    <row r="98" spans="1:9" x14ac:dyDescent="0.45">
      <c r="A98" s="69"/>
      <c r="B98" s="69"/>
      <c r="C98" s="69"/>
      <c r="D98" s="69"/>
      <c r="E98" s="69"/>
      <c r="F98" s="69"/>
      <c r="G98" s="69"/>
      <c r="H98" s="69"/>
      <c r="I98" s="69"/>
    </row>
    <row r="99" spans="1:9" x14ac:dyDescent="0.45">
      <c r="A99" s="69"/>
      <c r="B99" s="69"/>
      <c r="C99" s="69"/>
      <c r="D99" s="69"/>
      <c r="E99" s="69"/>
      <c r="F99" s="69"/>
      <c r="G99" s="69"/>
      <c r="H99" s="69"/>
      <c r="I99" s="69"/>
    </row>
    <row r="100" spans="1:9" x14ac:dyDescent="0.45">
      <c r="A100" s="69"/>
      <c r="B100" s="69"/>
      <c r="C100" s="69"/>
      <c r="D100" s="69"/>
      <c r="E100" s="69"/>
      <c r="F100" s="69"/>
      <c r="G100" s="69"/>
      <c r="H100" s="69"/>
      <c r="I100" s="69"/>
    </row>
    <row r="101" spans="1:9" x14ac:dyDescent="0.45">
      <c r="A101" s="69"/>
      <c r="B101" s="69"/>
      <c r="C101" s="69"/>
      <c r="D101" s="69"/>
      <c r="E101" s="69"/>
      <c r="F101" s="69"/>
      <c r="G101" s="69"/>
      <c r="H101" s="69"/>
      <c r="I101" s="69"/>
    </row>
    <row r="102" spans="1:9" x14ac:dyDescent="0.45">
      <c r="A102" s="69"/>
      <c r="B102" s="69"/>
      <c r="C102" s="69"/>
      <c r="D102" s="69"/>
      <c r="E102" s="69"/>
      <c r="F102" s="69"/>
      <c r="G102" s="69"/>
      <c r="H102" s="69"/>
      <c r="I102" s="69"/>
    </row>
    <row r="103" spans="1:9" x14ac:dyDescent="0.45">
      <c r="A103" s="69"/>
      <c r="B103" s="69"/>
      <c r="C103" s="69"/>
      <c r="D103" s="69"/>
      <c r="E103" s="69"/>
      <c r="F103" s="69"/>
      <c r="G103" s="69"/>
      <c r="H103" s="69"/>
      <c r="I103" s="69"/>
    </row>
    <row r="104" spans="1:9" x14ac:dyDescent="0.45">
      <c r="A104" s="69"/>
      <c r="B104" s="69"/>
      <c r="C104" s="69"/>
      <c r="D104" s="69"/>
      <c r="E104" s="69"/>
      <c r="F104" s="69"/>
      <c r="G104" s="69"/>
      <c r="H104" s="69"/>
      <c r="I104" s="69"/>
    </row>
    <row r="105" spans="1:9" x14ac:dyDescent="0.45">
      <c r="A105" s="69"/>
      <c r="B105" s="69"/>
      <c r="C105" s="69"/>
      <c r="D105" s="69"/>
      <c r="E105" s="69"/>
      <c r="F105" s="69"/>
      <c r="G105" s="69"/>
      <c r="H105" s="69"/>
      <c r="I105" s="69"/>
    </row>
    <row r="106" spans="1:9" x14ac:dyDescent="0.45">
      <c r="A106" s="69"/>
      <c r="B106" s="69"/>
      <c r="C106" s="69"/>
      <c r="D106" s="69"/>
      <c r="E106" s="69"/>
      <c r="F106" s="69"/>
      <c r="G106" s="69"/>
      <c r="H106" s="69"/>
      <c r="I106" s="69"/>
    </row>
    <row r="107" spans="1:9" x14ac:dyDescent="0.45">
      <c r="A107" s="69"/>
      <c r="B107" s="69"/>
      <c r="C107" s="69"/>
      <c r="D107" s="69"/>
      <c r="E107" s="69"/>
      <c r="F107" s="69"/>
      <c r="G107" s="69"/>
      <c r="H107" s="69"/>
      <c r="I107" s="69"/>
    </row>
    <row r="108" spans="1:9" x14ac:dyDescent="0.45">
      <c r="A108" s="69"/>
      <c r="B108" s="69"/>
      <c r="C108" s="69"/>
      <c r="D108" s="69"/>
      <c r="E108" s="69"/>
      <c r="F108" s="69"/>
      <c r="G108" s="69"/>
      <c r="H108" s="69"/>
      <c r="I108" s="69"/>
    </row>
    <row r="109" spans="1:9" x14ac:dyDescent="0.45">
      <c r="A109" s="69"/>
      <c r="B109" s="69"/>
      <c r="C109" s="69"/>
      <c r="D109" s="69"/>
      <c r="E109" s="69"/>
      <c r="F109" s="69"/>
      <c r="G109" s="69"/>
      <c r="H109" s="69"/>
      <c r="I109" s="69"/>
    </row>
    <row r="110" spans="1:9" x14ac:dyDescent="0.45">
      <c r="A110" s="69"/>
      <c r="B110" s="69"/>
      <c r="C110" s="69"/>
      <c r="D110" s="69"/>
      <c r="E110" s="69"/>
      <c r="F110" s="69"/>
      <c r="G110" s="69"/>
      <c r="H110" s="69"/>
      <c r="I110" s="69"/>
    </row>
    <row r="111" spans="1:9" x14ac:dyDescent="0.45">
      <c r="A111" s="69"/>
      <c r="B111" s="69"/>
      <c r="C111" s="69"/>
      <c r="D111" s="69"/>
      <c r="E111" s="69"/>
      <c r="F111" s="69"/>
      <c r="G111" s="69"/>
      <c r="H111" s="69"/>
      <c r="I111" s="69"/>
    </row>
    <row r="112" spans="1:9" x14ac:dyDescent="0.45">
      <c r="A112" s="69"/>
      <c r="B112" s="69"/>
      <c r="C112" s="69"/>
      <c r="D112" s="69"/>
      <c r="E112" s="69"/>
      <c r="F112" s="69"/>
      <c r="G112" s="69"/>
      <c r="H112" s="69"/>
      <c r="I112" s="69"/>
    </row>
    <row r="113" spans="1:9" x14ac:dyDescent="0.45">
      <c r="A113" s="69"/>
      <c r="B113" s="69"/>
      <c r="C113" s="69"/>
      <c r="D113" s="69"/>
      <c r="E113" s="69"/>
      <c r="F113" s="69"/>
      <c r="G113" s="69"/>
      <c r="H113" s="69"/>
      <c r="I113" s="69"/>
    </row>
    <row r="114" spans="1:9" x14ac:dyDescent="0.45">
      <c r="A114" s="69"/>
      <c r="B114" s="69"/>
      <c r="C114" s="69"/>
      <c r="D114" s="69"/>
      <c r="E114" s="69"/>
      <c r="F114" s="69"/>
      <c r="G114" s="69"/>
      <c r="H114" s="69"/>
      <c r="I114" s="69"/>
    </row>
    <row r="115" spans="1:9" x14ac:dyDescent="0.45">
      <c r="A115" s="69"/>
      <c r="B115" s="69"/>
      <c r="C115" s="69"/>
      <c r="D115" s="69"/>
      <c r="E115" s="69"/>
      <c r="F115" s="69"/>
      <c r="G115" s="69"/>
      <c r="H115" s="69"/>
      <c r="I115" s="69"/>
    </row>
    <row r="116" spans="1:9" x14ac:dyDescent="0.45">
      <c r="A116" s="69"/>
      <c r="B116" s="69"/>
      <c r="C116" s="69"/>
      <c r="D116" s="69"/>
      <c r="E116" s="69"/>
      <c r="F116" s="69"/>
      <c r="G116" s="69"/>
      <c r="H116" s="69"/>
      <c r="I116" s="69"/>
    </row>
    <row r="117" spans="1:9" x14ac:dyDescent="0.45">
      <c r="A117" s="69"/>
      <c r="B117" s="69"/>
      <c r="C117" s="69"/>
      <c r="D117" s="69"/>
      <c r="E117" s="69"/>
      <c r="F117" s="69"/>
      <c r="G117" s="69"/>
      <c r="H117" s="69"/>
      <c r="I117" s="69"/>
    </row>
    <row r="118" spans="1:9" x14ac:dyDescent="0.45">
      <c r="A118" s="69"/>
      <c r="B118" s="69"/>
      <c r="C118" s="69"/>
      <c r="D118" s="69"/>
      <c r="E118" s="69"/>
      <c r="F118" s="69"/>
      <c r="G118" s="69"/>
      <c r="H118" s="69"/>
      <c r="I118" s="69"/>
    </row>
    <row r="119" spans="1:9" x14ac:dyDescent="0.45">
      <c r="A119" s="69"/>
      <c r="B119" s="69"/>
      <c r="C119" s="69"/>
      <c r="D119" s="69"/>
      <c r="E119" s="69"/>
      <c r="F119" s="69"/>
      <c r="G119" s="69"/>
      <c r="H119" s="69"/>
      <c r="I119" s="69"/>
    </row>
    <row r="120" spans="1:9" x14ac:dyDescent="0.45">
      <c r="A120" s="69"/>
      <c r="B120" s="69"/>
      <c r="C120" s="69"/>
      <c r="D120" s="69"/>
      <c r="E120" s="69"/>
      <c r="F120" s="69"/>
      <c r="G120" s="69"/>
      <c r="H120" s="69"/>
      <c r="I120" s="69"/>
    </row>
    <row r="121" spans="1:9" x14ac:dyDescent="0.45">
      <c r="A121" s="69"/>
      <c r="B121" s="69"/>
      <c r="C121" s="69"/>
      <c r="D121" s="69"/>
      <c r="E121" s="69"/>
      <c r="F121" s="69"/>
      <c r="G121" s="69"/>
      <c r="H121" s="69"/>
      <c r="I121" s="69"/>
    </row>
    <row r="122" spans="1:9" x14ac:dyDescent="0.45">
      <c r="A122" s="69"/>
      <c r="B122" s="69"/>
      <c r="C122" s="69"/>
      <c r="D122" s="69"/>
      <c r="E122" s="69"/>
      <c r="F122" s="69"/>
      <c r="G122" s="69"/>
      <c r="H122" s="69"/>
      <c r="I122" s="69"/>
    </row>
    <row r="123" spans="1:9" x14ac:dyDescent="0.45">
      <c r="A123" s="69"/>
      <c r="B123" s="69"/>
      <c r="C123" s="69"/>
      <c r="D123" s="69"/>
      <c r="E123" s="69"/>
      <c r="F123" s="69"/>
      <c r="G123" s="69"/>
      <c r="H123" s="69"/>
      <c r="I123" s="69"/>
    </row>
    <row r="124" spans="1:9" x14ac:dyDescent="0.45">
      <c r="A124" s="69"/>
      <c r="B124" s="69"/>
      <c r="C124" s="69"/>
      <c r="D124" s="69"/>
      <c r="E124" s="69"/>
      <c r="F124" s="69"/>
      <c r="G124" s="69"/>
      <c r="H124" s="69"/>
      <c r="I124" s="69"/>
    </row>
    <row r="125" spans="1:9" x14ac:dyDescent="0.45">
      <c r="A125" s="69"/>
      <c r="B125" s="69"/>
      <c r="C125" s="69"/>
      <c r="D125" s="69"/>
      <c r="E125" s="69"/>
      <c r="F125" s="69"/>
      <c r="G125" s="69"/>
      <c r="H125" s="69"/>
      <c r="I125" s="69"/>
    </row>
    <row r="126" spans="1:9" x14ac:dyDescent="0.45">
      <c r="A126" s="69"/>
      <c r="B126" s="69"/>
      <c r="C126" s="69"/>
      <c r="D126" s="69"/>
      <c r="E126" s="69"/>
      <c r="F126" s="69"/>
      <c r="G126" s="69"/>
      <c r="H126" s="69"/>
      <c r="I126" s="69"/>
    </row>
    <row r="127" spans="1:9" x14ac:dyDescent="0.45">
      <c r="A127" s="69"/>
      <c r="B127" s="69"/>
      <c r="C127" s="69"/>
      <c r="D127" s="69"/>
      <c r="E127" s="69"/>
      <c r="F127" s="69"/>
      <c r="G127" s="69"/>
      <c r="H127" s="69"/>
      <c r="I127" s="69"/>
    </row>
    <row r="128" spans="1:9" x14ac:dyDescent="0.45">
      <c r="A128" s="69"/>
      <c r="B128" s="69"/>
      <c r="C128" s="69"/>
      <c r="D128" s="69"/>
      <c r="E128" s="69"/>
      <c r="F128" s="69"/>
      <c r="G128" s="69"/>
      <c r="H128" s="69"/>
      <c r="I128" s="69"/>
    </row>
    <row r="129" spans="1:9" x14ac:dyDescent="0.45">
      <c r="A129" s="69"/>
      <c r="B129" s="69"/>
      <c r="C129" s="69"/>
      <c r="D129" s="69"/>
      <c r="E129" s="69"/>
      <c r="F129" s="69"/>
      <c r="G129" s="69"/>
      <c r="H129" s="69"/>
      <c r="I129" s="69"/>
    </row>
    <row r="130" spans="1:9" x14ac:dyDescent="0.45">
      <c r="A130" s="69"/>
      <c r="B130" s="69"/>
      <c r="C130" s="69"/>
      <c r="D130" s="69"/>
      <c r="E130" s="69"/>
      <c r="F130" s="69"/>
      <c r="G130" s="69"/>
      <c r="H130" s="69"/>
      <c r="I130" s="69"/>
    </row>
    <row r="131" spans="1:9" x14ac:dyDescent="0.45">
      <c r="A131" s="69"/>
      <c r="B131" s="69"/>
      <c r="C131" s="69"/>
      <c r="D131" s="69"/>
      <c r="E131" s="69"/>
      <c r="F131" s="69"/>
      <c r="G131" s="69"/>
      <c r="H131" s="69"/>
      <c r="I131" s="69"/>
    </row>
    <row r="132" spans="1:9" x14ac:dyDescent="0.45">
      <c r="A132" s="69"/>
      <c r="B132" s="69"/>
      <c r="C132" s="69"/>
      <c r="D132" s="69"/>
      <c r="E132" s="69"/>
      <c r="F132" s="69"/>
      <c r="G132" s="69"/>
      <c r="H132" s="69"/>
      <c r="I132" s="69"/>
    </row>
    <row r="133" spans="1:9" x14ac:dyDescent="0.45">
      <c r="A133" s="69"/>
      <c r="B133" s="69"/>
      <c r="C133" s="69"/>
      <c r="D133" s="69"/>
      <c r="E133" s="69"/>
      <c r="F133" s="69"/>
      <c r="G133" s="69"/>
      <c r="H133" s="69"/>
      <c r="I133" s="69"/>
    </row>
  </sheetData>
  <autoFilter ref="A2:Q42"/>
  <sortState ref="A3:O38">
    <sortCondition ref="N3:N38"/>
    <sortCondition descending="1" ref="L3:L38"/>
  </sortState>
  <conditionalFormatting sqref="K2">
    <cfRule type="containsText" dxfId="1" priority="3" operator="containsText" text="áno">
      <formula>NOT(ISERROR(SEARCH("áno",K2)))</formula>
    </cfRule>
  </conditionalFormatting>
  <conditionalFormatting sqref="L2">
    <cfRule type="colorScale" priority="4">
      <colorScale>
        <cfvo type="min"/>
        <cfvo type="percentile" val="50"/>
        <cfvo type="max"/>
        <color rgb="FFF8696B"/>
        <color rgb="FFFFEB84"/>
        <color rgb="FF63BE7B"/>
      </colorScale>
    </cfRule>
  </conditionalFormatting>
  <conditionalFormatting sqref="L3:L42">
    <cfRule type="colorScale" priority="23">
      <colorScale>
        <cfvo type="min"/>
        <cfvo type="percentile" val="50"/>
        <cfvo type="max"/>
        <color rgb="FFF8696B"/>
        <color rgb="FFFFEB84"/>
        <color rgb="FF63BE7B"/>
      </colorScale>
    </cfRule>
  </conditionalFormatting>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35"/>
  <sheetViews>
    <sheetView tabSelected="1" topLeftCell="A4" zoomScale="60" zoomScaleNormal="60" workbookViewId="0">
      <selection activeCell="O32" sqref="O32"/>
    </sheetView>
  </sheetViews>
  <sheetFormatPr defaultColWidth="8.81640625" defaultRowHeight="16.5" x14ac:dyDescent="0.45"/>
  <cols>
    <col min="1" max="1" width="17" style="45" customWidth="1"/>
    <col min="2" max="2" width="6.54296875" style="45" customWidth="1"/>
    <col min="3" max="3" width="26.81640625" style="45" bestFit="1" customWidth="1"/>
    <col min="4" max="4" width="20.81640625" style="45" bestFit="1" customWidth="1"/>
    <col min="5" max="5" width="40.81640625" style="45" bestFit="1" customWidth="1"/>
    <col min="6" max="6" width="19.81640625" style="45" customWidth="1"/>
    <col min="7" max="7" width="19.54296875" style="45" customWidth="1"/>
    <col min="8" max="8" width="51" style="45" customWidth="1"/>
    <col min="9" max="9" width="19.81640625" style="45" customWidth="1"/>
    <col min="10" max="14" width="23.1796875" style="70" customWidth="1"/>
    <col min="15" max="15" width="20.81640625" style="70" customWidth="1"/>
    <col min="16" max="16" width="11.1796875" style="70" bestFit="1" customWidth="1"/>
    <col min="17" max="16384" width="8.81640625" style="70"/>
  </cols>
  <sheetData>
    <row r="1" spans="1:17" ht="17" thickBot="1" x14ac:dyDescent="0.5"/>
    <row r="2" spans="1:17" ht="66" x14ac:dyDescent="0.45">
      <c r="A2" s="413" t="s">
        <v>9</v>
      </c>
      <c r="B2" s="398" t="s">
        <v>303</v>
      </c>
      <c r="C2" s="398" t="s">
        <v>10</v>
      </c>
      <c r="D2" s="398" t="s">
        <v>11</v>
      </c>
      <c r="E2" s="398" t="s">
        <v>12</v>
      </c>
      <c r="F2" s="398" t="s">
        <v>15</v>
      </c>
      <c r="G2" s="398" t="s">
        <v>16</v>
      </c>
      <c r="H2" s="412" t="s">
        <v>304</v>
      </c>
      <c r="I2" s="415" t="s">
        <v>305</v>
      </c>
      <c r="J2" s="415" t="s">
        <v>306</v>
      </c>
      <c r="K2" s="415" t="s">
        <v>307</v>
      </c>
      <c r="L2" s="399" t="s">
        <v>308</v>
      </c>
      <c r="M2" s="415" t="s">
        <v>309</v>
      </c>
      <c r="N2" s="415" t="s">
        <v>310</v>
      </c>
      <c r="O2" s="151" t="s">
        <v>17</v>
      </c>
    </row>
    <row r="3" spans="1:17" ht="70" customHeight="1" x14ac:dyDescent="0.45">
      <c r="A3" s="414">
        <v>11</v>
      </c>
      <c r="B3" s="418" t="s">
        <v>312</v>
      </c>
      <c r="C3" s="153" t="s">
        <v>259</v>
      </c>
      <c r="D3" s="177" t="s">
        <v>77</v>
      </c>
      <c r="E3" s="445" t="s">
        <v>556</v>
      </c>
      <c r="F3" s="178">
        <v>77915000</v>
      </c>
      <c r="G3" s="280" t="s">
        <v>560</v>
      </c>
      <c r="H3" s="198" t="s">
        <v>262</v>
      </c>
      <c r="I3" s="198" t="s">
        <v>202</v>
      </c>
      <c r="J3" s="82" t="s">
        <v>547</v>
      </c>
      <c r="K3" s="82" t="s">
        <v>90</v>
      </c>
      <c r="L3" s="416">
        <v>18.05708613768924</v>
      </c>
      <c r="M3" s="82" t="s">
        <v>575</v>
      </c>
      <c r="N3" s="417">
        <v>1</v>
      </c>
      <c r="O3" s="436" t="s">
        <v>561</v>
      </c>
    </row>
    <row r="4" spans="1:17" ht="70" customHeight="1" x14ac:dyDescent="0.45">
      <c r="A4" s="414">
        <v>6</v>
      </c>
      <c r="B4" s="411" t="s">
        <v>315</v>
      </c>
      <c r="C4" s="153" t="s">
        <v>238</v>
      </c>
      <c r="D4" s="199" t="s">
        <v>36</v>
      </c>
      <c r="E4" s="446" t="s">
        <v>255</v>
      </c>
      <c r="F4" s="200">
        <v>2843454</v>
      </c>
      <c r="G4" s="280" t="s">
        <v>465</v>
      </c>
      <c r="H4" s="198" t="s">
        <v>242</v>
      </c>
      <c r="I4" s="198" t="s">
        <v>202</v>
      </c>
      <c r="J4" s="82" t="s">
        <v>547</v>
      </c>
      <c r="K4" s="82" t="s">
        <v>43</v>
      </c>
      <c r="L4" s="416">
        <v>16.479209215740653</v>
      </c>
      <c r="M4" s="82" t="s">
        <v>550</v>
      </c>
      <c r="N4" s="417">
        <v>1</v>
      </c>
      <c r="O4" s="436" t="s">
        <v>248</v>
      </c>
    </row>
    <row r="5" spans="1:17" ht="56.25" customHeight="1" x14ac:dyDescent="0.45">
      <c r="A5" s="414">
        <v>27</v>
      </c>
      <c r="B5" s="411" t="s">
        <v>313</v>
      </c>
      <c r="C5" s="153" t="s">
        <v>273</v>
      </c>
      <c r="D5" s="199" t="s">
        <v>274</v>
      </c>
      <c r="E5" s="446" t="s">
        <v>276</v>
      </c>
      <c r="F5" s="433">
        <v>6845854.7000000002</v>
      </c>
      <c r="G5" s="280" t="s">
        <v>519</v>
      </c>
      <c r="H5" s="198" t="s">
        <v>279</v>
      </c>
      <c r="I5" s="198" t="s">
        <v>202</v>
      </c>
      <c r="J5" s="82" t="s">
        <v>547</v>
      </c>
      <c r="K5" s="82" t="s">
        <v>43</v>
      </c>
      <c r="L5" s="416">
        <v>9.792403078816438</v>
      </c>
      <c r="M5" s="82" t="s">
        <v>550</v>
      </c>
      <c r="N5" s="417">
        <v>1</v>
      </c>
      <c r="O5" s="436" t="s">
        <v>248</v>
      </c>
    </row>
    <row r="6" spans="1:17" ht="54" customHeight="1" x14ac:dyDescent="0.45">
      <c r="A6" s="414">
        <v>3</v>
      </c>
      <c r="B6" s="411" t="s">
        <v>315</v>
      </c>
      <c r="C6" s="153" t="s">
        <v>238</v>
      </c>
      <c r="D6" s="199" t="s">
        <v>53</v>
      </c>
      <c r="E6" s="446" t="s">
        <v>246</v>
      </c>
      <c r="F6" s="200">
        <v>55886484</v>
      </c>
      <c r="G6" s="280" t="s">
        <v>465</v>
      </c>
      <c r="H6" s="198" t="s">
        <v>58</v>
      </c>
      <c r="I6" s="198" t="s">
        <v>202</v>
      </c>
      <c r="J6" s="82">
        <v>2027</v>
      </c>
      <c r="K6" s="82" t="s">
        <v>43</v>
      </c>
      <c r="L6" s="416">
        <v>6.7646939946717906</v>
      </c>
      <c r="M6" s="82" t="s">
        <v>550</v>
      </c>
      <c r="N6" s="417">
        <v>1</v>
      </c>
      <c r="O6" s="436" t="s">
        <v>468</v>
      </c>
      <c r="P6" s="154"/>
      <c r="Q6" s="154"/>
    </row>
    <row r="7" spans="1:17" ht="55.5" customHeight="1" x14ac:dyDescent="0.45">
      <c r="A7" s="414">
        <v>4</v>
      </c>
      <c r="B7" s="418" t="s">
        <v>315</v>
      </c>
      <c r="C7" s="153" t="s">
        <v>238</v>
      </c>
      <c r="D7" s="199" t="s">
        <v>36</v>
      </c>
      <c r="E7" s="446" t="s">
        <v>250</v>
      </c>
      <c r="F7" s="200">
        <v>38209607.450000003</v>
      </c>
      <c r="G7" s="280" t="s">
        <v>465</v>
      </c>
      <c r="H7" s="198" t="s">
        <v>58</v>
      </c>
      <c r="I7" s="198" t="s">
        <v>202</v>
      </c>
      <c r="J7" s="82">
        <v>2027</v>
      </c>
      <c r="K7" s="82" t="s">
        <v>43</v>
      </c>
      <c r="L7" s="416">
        <v>6.4577043292678162</v>
      </c>
      <c r="M7" s="82" t="s">
        <v>550</v>
      </c>
      <c r="N7" s="417">
        <v>1</v>
      </c>
      <c r="O7" s="436" t="s">
        <v>468</v>
      </c>
    </row>
    <row r="8" spans="1:17" ht="53.25" customHeight="1" x14ac:dyDescent="0.45">
      <c r="A8" s="414">
        <v>35</v>
      </c>
      <c r="B8" s="411" t="s">
        <v>316</v>
      </c>
      <c r="C8" s="153" t="s">
        <v>286</v>
      </c>
      <c r="D8" s="199" t="s">
        <v>143</v>
      </c>
      <c r="E8" s="446" t="s">
        <v>528</v>
      </c>
      <c r="F8" s="200">
        <v>14654755</v>
      </c>
      <c r="G8" s="280" t="s">
        <v>519</v>
      </c>
      <c r="H8" s="198" t="s">
        <v>242</v>
      </c>
      <c r="I8" s="198" t="s">
        <v>202</v>
      </c>
      <c r="J8" s="82" t="s">
        <v>547</v>
      </c>
      <c r="K8" s="82" t="s">
        <v>90</v>
      </c>
      <c r="L8" s="416">
        <v>5.1649240310563318</v>
      </c>
      <c r="M8" s="82" t="s">
        <v>550</v>
      </c>
      <c r="N8" s="417">
        <v>1</v>
      </c>
      <c r="O8" s="436" t="s">
        <v>248</v>
      </c>
      <c r="P8" s="154"/>
      <c r="Q8" s="154"/>
    </row>
    <row r="9" spans="1:17" ht="57.75" customHeight="1" x14ac:dyDescent="0.45">
      <c r="A9" s="414">
        <v>19</v>
      </c>
      <c r="B9" s="418" t="s">
        <v>314</v>
      </c>
      <c r="C9" s="153" t="s">
        <v>269</v>
      </c>
      <c r="D9" s="199" t="s">
        <v>109</v>
      </c>
      <c r="E9" s="446" t="s">
        <v>454</v>
      </c>
      <c r="F9" s="200">
        <v>102500000</v>
      </c>
      <c r="G9" s="280" t="s">
        <v>503</v>
      </c>
      <c r="H9" s="198" t="s">
        <v>262</v>
      </c>
      <c r="I9" s="198" t="s">
        <v>202</v>
      </c>
      <c r="J9" s="82">
        <v>2035</v>
      </c>
      <c r="K9" s="82" t="s">
        <v>90</v>
      </c>
      <c r="L9" s="416">
        <v>4.5626803273567953</v>
      </c>
      <c r="M9" s="82" t="s">
        <v>550</v>
      </c>
      <c r="N9" s="417">
        <v>1</v>
      </c>
      <c r="O9" s="436" t="s">
        <v>119</v>
      </c>
      <c r="P9" s="154"/>
      <c r="Q9" s="154"/>
    </row>
    <row r="10" spans="1:17" ht="51.75" customHeight="1" x14ac:dyDescent="0.45">
      <c r="A10" s="414">
        <v>18</v>
      </c>
      <c r="B10" s="418" t="s">
        <v>312</v>
      </c>
      <c r="C10" s="153" t="s">
        <v>269</v>
      </c>
      <c r="D10" s="199" t="s">
        <v>109</v>
      </c>
      <c r="E10" s="446" t="s">
        <v>569</v>
      </c>
      <c r="F10" s="200">
        <v>31602460</v>
      </c>
      <c r="G10" s="280" t="s">
        <v>519</v>
      </c>
      <c r="H10" s="198" t="s">
        <v>262</v>
      </c>
      <c r="I10" s="198" t="s">
        <v>202</v>
      </c>
      <c r="J10" s="82">
        <v>2035</v>
      </c>
      <c r="K10" s="82" t="s">
        <v>43</v>
      </c>
      <c r="L10" s="416">
        <v>4.0478818260240805</v>
      </c>
      <c r="M10" s="82" t="s">
        <v>550</v>
      </c>
      <c r="N10" s="417">
        <v>1</v>
      </c>
      <c r="O10" s="436" t="s">
        <v>453</v>
      </c>
      <c r="P10" s="154"/>
      <c r="Q10" s="154"/>
    </row>
    <row r="11" spans="1:17" ht="36.65" customHeight="1" x14ac:dyDescent="0.45">
      <c r="A11" s="414">
        <v>16</v>
      </c>
      <c r="B11" s="418" t="s">
        <v>312</v>
      </c>
      <c r="C11" s="153" t="s">
        <v>259</v>
      </c>
      <c r="D11" s="199" t="s">
        <v>77</v>
      </c>
      <c r="E11" s="446" t="s">
        <v>480</v>
      </c>
      <c r="F11" s="200">
        <v>1500000</v>
      </c>
      <c r="G11" s="280" t="s">
        <v>267</v>
      </c>
      <c r="H11" s="198" t="s">
        <v>488</v>
      </c>
      <c r="I11" s="198" t="s">
        <v>202</v>
      </c>
      <c r="J11" s="82">
        <v>2027</v>
      </c>
      <c r="K11" s="82" t="s">
        <v>43</v>
      </c>
      <c r="L11" s="416">
        <v>0.24012649723611104</v>
      </c>
      <c r="M11" s="82">
        <v>2027</v>
      </c>
      <c r="N11" s="417">
        <v>1</v>
      </c>
      <c r="O11" s="436">
        <v>2027</v>
      </c>
    </row>
    <row r="12" spans="1:17" ht="66" customHeight="1" x14ac:dyDescent="0.45">
      <c r="A12" s="414">
        <v>21</v>
      </c>
      <c r="B12" s="411" t="s">
        <v>314</v>
      </c>
      <c r="C12" s="255" t="s">
        <v>269</v>
      </c>
      <c r="D12" s="441" t="s">
        <v>109</v>
      </c>
      <c r="E12" s="447" t="s">
        <v>493</v>
      </c>
      <c r="F12" s="200">
        <v>6260000</v>
      </c>
      <c r="G12" s="280" t="s">
        <v>577</v>
      </c>
      <c r="H12" s="198" t="s">
        <v>245</v>
      </c>
      <c r="I12" s="198" t="s">
        <v>578</v>
      </c>
      <c r="J12" s="82">
        <v>2026</v>
      </c>
      <c r="K12" s="82" t="s">
        <v>43</v>
      </c>
      <c r="L12" s="416">
        <v>4.6350489959993348</v>
      </c>
      <c r="M12" s="82">
        <v>2026</v>
      </c>
      <c r="N12" s="417">
        <v>1.9999998999999999</v>
      </c>
      <c r="O12" s="436">
        <v>2026</v>
      </c>
    </row>
    <row r="13" spans="1:17" ht="33" x14ac:dyDescent="0.45">
      <c r="A13" s="414">
        <v>20</v>
      </c>
      <c r="B13" s="418" t="s">
        <v>314</v>
      </c>
      <c r="C13" s="153" t="s">
        <v>269</v>
      </c>
      <c r="D13" s="199" t="s">
        <v>109</v>
      </c>
      <c r="E13" s="446" t="s">
        <v>272</v>
      </c>
      <c r="F13" s="215">
        <v>23257000</v>
      </c>
      <c r="G13" s="280" t="s">
        <v>260</v>
      </c>
      <c r="H13" s="198" t="s">
        <v>245</v>
      </c>
      <c r="I13" s="198" t="s">
        <v>578</v>
      </c>
      <c r="J13" s="82">
        <v>2026</v>
      </c>
      <c r="K13" s="82" t="s">
        <v>43</v>
      </c>
      <c r="L13" s="416">
        <v>2.149250618200174</v>
      </c>
      <c r="M13" s="82" t="s">
        <v>550</v>
      </c>
      <c r="N13" s="417">
        <v>1.9999998999999999</v>
      </c>
      <c r="O13" s="436" t="s">
        <v>453</v>
      </c>
    </row>
    <row r="14" spans="1:17" ht="54" customHeight="1" x14ac:dyDescent="0.45">
      <c r="A14" s="414">
        <v>9</v>
      </c>
      <c r="B14" s="411" t="s">
        <v>312</v>
      </c>
      <c r="C14" s="153" t="s">
        <v>259</v>
      </c>
      <c r="D14" s="199" t="s">
        <v>77</v>
      </c>
      <c r="E14" s="446" t="s">
        <v>552</v>
      </c>
      <c r="F14" s="200">
        <v>2788334.44</v>
      </c>
      <c r="G14" s="280" t="s">
        <v>260</v>
      </c>
      <c r="H14" s="198" t="s">
        <v>245</v>
      </c>
      <c r="I14" s="198" t="s">
        <v>240</v>
      </c>
      <c r="J14" s="82" t="s">
        <v>550</v>
      </c>
      <c r="K14" s="82" t="s">
        <v>43</v>
      </c>
      <c r="L14" s="416">
        <v>2.8635713418027695</v>
      </c>
      <c r="M14" s="82" t="s">
        <v>550</v>
      </c>
      <c r="N14" s="417">
        <v>2</v>
      </c>
      <c r="O14" s="436" t="s">
        <v>248</v>
      </c>
      <c r="P14" s="154"/>
      <c r="Q14" s="154"/>
    </row>
    <row r="15" spans="1:17" ht="54" customHeight="1" x14ac:dyDescent="0.45">
      <c r="A15" s="414">
        <v>2</v>
      </c>
      <c r="B15" s="411" t="s">
        <v>315</v>
      </c>
      <c r="C15" s="153" t="s">
        <v>238</v>
      </c>
      <c r="D15" s="199" t="s">
        <v>36</v>
      </c>
      <c r="E15" s="446" t="s">
        <v>243</v>
      </c>
      <c r="F15" s="200">
        <v>1300000</v>
      </c>
      <c r="G15" s="280" t="s">
        <v>464</v>
      </c>
      <c r="H15" s="198" t="s">
        <v>245</v>
      </c>
      <c r="I15" s="198" t="s">
        <v>240</v>
      </c>
      <c r="J15" s="82" t="s">
        <v>549</v>
      </c>
      <c r="K15" s="82" t="s">
        <v>43</v>
      </c>
      <c r="L15" s="416">
        <v>2.2938228969350969</v>
      </c>
      <c r="M15" s="82" t="s">
        <v>550</v>
      </c>
      <c r="N15" s="417">
        <v>2</v>
      </c>
      <c r="O15" s="436" t="s">
        <v>248</v>
      </c>
    </row>
    <row r="16" spans="1:17" ht="49.5" customHeight="1" x14ac:dyDescent="0.45">
      <c r="A16" s="414">
        <v>30</v>
      </c>
      <c r="B16" s="411" t="s">
        <v>313</v>
      </c>
      <c r="C16" s="153" t="s">
        <v>273</v>
      </c>
      <c r="D16" s="199" t="s">
        <v>274</v>
      </c>
      <c r="E16" s="446" t="s">
        <v>512</v>
      </c>
      <c r="F16" s="433">
        <v>3800000</v>
      </c>
      <c r="G16" s="280" t="s">
        <v>464</v>
      </c>
      <c r="H16" s="198" t="s">
        <v>245</v>
      </c>
      <c r="I16" s="198" t="s">
        <v>240</v>
      </c>
      <c r="J16" s="82">
        <v>2030</v>
      </c>
      <c r="K16" s="82" t="s">
        <v>43</v>
      </c>
      <c r="L16" s="416">
        <v>1.7666439813983377</v>
      </c>
      <c r="M16" s="82" t="s">
        <v>551</v>
      </c>
      <c r="N16" s="417">
        <v>2</v>
      </c>
      <c r="O16" s="436" t="s">
        <v>520</v>
      </c>
      <c r="P16" s="154"/>
      <c r="Q16" s="154"/>
    </row>
    <row r="17" spans="1:17" ht="75.75" customHeight="1" x14ac:dyDescent="0.45">
      <c r="A17" s="414">
        <v>25</v>
      </c>
      <c r="B17" s="434" t="s">
        <v>314</v>
      </c>
      <c r="C17" s="439" t="s">
        <v>273</v>
      </c>
      <c r="D17" s="440" t="s">
        <v>274</v>
      </c>
      <c r="E17" s="446" t="s">
        <v>572</v>
      </c>
      <c r="F17" s="433">
        <v>4664000</v>
      </c>
      <c r="G17" s="280" t="s">
        <v>260</v>
      </c>
      <c r="H17" s="198" t="s">
        <v>245</v>
      </c>
      <c r="I17" s="198" t="s">
        <v>240</v>
      </c>
      <c r="J17" s="82">
        <v>2030</v>
      </c>
      <c r="K17" s="82" t="s">
        <v>43</v>
      </c>
      <c r="L17" s="416">
        <v>1.6670217085936827</v>
      </c>
      <c r="M17" s="82">
        <v>2024</v>
      </c>
      <c r="N17" s="417">
        <v>2</v>
      </c>
      <c r="O17" s="436">
        <v>2024</v>
      </c>
    </row>
    <row r="18" spans="1:17" ht="81.75" customHeight="1" x14ac:dyDescent="0.45">
      <c r="A18" s="414">
        <v>40</v>
      </c>
      <c r="B18" s="411" t="s">
        <v>316</v>
      </c>
      <c r="C18" s="153" t="s">
        <v>540</v>
      </c>
      <c r="D18" s="199" t="s">
        <v>175</v>
      </c>
      <c r="E18" s="446" t="s">
        <v>541</v>
      </c>
      <c r="F18" s="200">
        <v>3129787</v>
      </c>
      <c r="G18" s="280" t="s">
        <v>260</v>
      </c>
      <c r="H18" s="198" t="s">
        <v>242</v>
      </c>
      <c r="I18" s="198" t="s">
        <v>240</v>
      </c>
      <c r="J18" s="82" t="s">
        <v>547</v>
      </c>
      <c r="K18" s="82" t="s">
        <v>43</v>
      </c>
      <c r="L18" s="416">
        <v>1.4488011279399335</v>
      </c>
      <c r="M18" s="82" t="s">
        <v>550</v>
      </c>
      <c r="N18" s="417">
        <v>2</v>
      </c>
      <c r="O18" s="436" t="s">
        <v>264</v>
      </c>
      <c r="P18" s="154"/>
      <c r="Q18" s="154"/>
    </row>
    <row r="19" spans="1:17" ht="65.25" customHeight="1" x14ac:dyDescent="0.45">
      <c r="A19" s="414">
        <v>10</v>
      </c>
      <c r="B19" s="411" t="s">
        <v>312</v>
      </c>
      <c r="C19" s="153" t="s">
        <v>259</v>
      </c>
      <c r="D19" s="199" t="s">
        <v>77</v>
      </c>
      <c r="E19" s="446" t="s">
        <v>554</v>
      </c>
      <c r="F19" s="200">
        <v>5691728.5999999996</v>
      </c>
      <c r="G19" s="280" t="s">
        <v>260</v>
      </c>
      <c r="H19" s="198" t="s">
        <v>245</v>
      </c>
      <c r="I19" s="198" t="s">
        <v>240</v>
      </c>
      <c r="J19" s="82" t="s">
        <v>550</v>
      </c>
      <c r="K19" s="82" t="s">
        <v>43</v>
      </c>
      <c r="L19" s="416">
        <v>1.3799200275120613</v>
      </c>
      <c r="M19" s="82" t="s">
        <v>550</v>
      </c>
      <c r="N19" s="417">
        <v>2</v>
      </c>
      <c r="O19" s="436" t="s">
        <v>248</v>
      </c>
    </row>
    <row r="20" spans="1:17" ht="66" customHeight="1" x14ac:dyDescent="0.45">
      <c r="A20" s="414">
        <v>34</v>
      </c>
      <c r="B20" s="418" t="s">
        <v>313</v>
      </c>
      <c r="C20" s="153" t="s">
        <v>286</v>
      </c>
      <c r="D20" s="199" t="s">
        <v>143</v>
      </c>
      <c r="E20" s="446" t="s">
        <v>290</v>
      </c>
      <c r="F20" s="215">
        <v>13710979</v>
      </c>
      <c r="G20" s="280" t="s">
        <v>260</v>
      </c>
      <c r="H20" s="198" t="s">
        <v>288</v>
      </c>
      <c r="I20" s="198" t="s">
        <v>240</v>
      </c>
      <c r="J20" s="82">
        <v>2025</v>
      </c>
      <c r="K20" s="82" t="s">
        <v>43</v>
      </c>
      <c r="L20" s="416">
        <v>1.3740488056305642</v>
      </c>
      <c r="M20" s="82" t="s">
        <v>550</v>
      </c>
      <c r="N20" s="417">
        <v>2</v>
      </c>
      <c r="O20" s="436" t="s">
        <v>264</v>
      </c>
    </row>
    <row r="21" spans="1:17" ht="55.5" customHeight="1" x14ac:dyDescent="0.45">
      <c r="A21" s="414">
        <v>7</v>
      </c>
      <c r="B21" s="411" t="s">
        <v>315</v>
      </c>
      <c r="C21" s="153" t="s">
        <v>238</v>
      </c>
      <c r="D21" s="199" t="s">
        <v>256</v>
      </c>
      <c r="E21" s="446" t="s">
        <v>257</v>
      </c>
      <c r="F21" s="432">
        <v>2500000</v>
      </c>
      <c r="G21" s="280" t="s">
        <v>464</v>
      </c>
      <c r="H21" s="198" t="s">
        <v>242</v>
      </c>
      <c r="I21" s="198" t="s">
        <v>240</v>
      </c>
      <c r="J21" s="82" t="s">
        <v>547</v>
      </c>
      <c r="K21" s="82" t="s">
        <v>43</v>
      </c>
      <c r="L21" s="416">
        <v>1.2335158367917858</v>
      </c>
      <c r="M21" s="82" t="s">
        <v>551</v>
      </c>
      <c r="N21" s="417">
        <v>2</v>
      </c>
      <c r="O21" s="436" t="s">
        <v>469</v>
      </c>
      <c r="P21" s="154"/>
      <c r="Q21" s="154"/>
    </row>
    <row r="22" spans="1:17" ht="65.25" customHeight="1" x14ac:dyDescent="0.45">
      <c r="A22" s="414">
        <v>26</v>
      </c>
      <c r="B22" s="411" t="s">
        <v>313</v>
      </c>
      <c r="C22" s="153" t="s">
        <v>273</v>
      </c>
      <c r="D22" s="199" t="s">
        <v>274</v>
      </c>
      <c r="E22" s="446" t="s">
        <v>452</v>
      </c>
      <c r="F22" s="503">
        <v>5538228</v>
      </c>
      <c r="G22" s="280" t="s">
        <v>260</v>
      </c>
      <c r="H22" s="198" t="s">
        <v>245</v>
      </c>
      <c r="I22" s="198" t="s">
        <v>240</v>
      </c>
      <c r="J22" s="82">
        <v>2030</v>
      </c>
      <c r="K22" s="82" t="s">
        <v>43</v>
      </c>
      <c r="L22" s="416">
        <v>1.1043229581663299</v>
      </c>
      <c r="M22" s="82" t="s">
        <v>550</v>
      </c>
      <c r="N22" s="417">
        <v>2</v>
      </c>
      <c r="O22" s="436" t="s">
        <v>264</v>
      </c>
      <c r="P22" s="154"/>
      <c r="Q22" s="154"/>
    </row>
    <row r="23" spans="1:17" ht="61.5" customHeight="1" x14ac:dyDescent="0.45">
      <c r="A23" s="414">
        <v>5</v>
      </c>
      <c r="B23" s="418" t="s">
        <v>315</v>
      </c>
      <c r="C23" s="153" t="s">
        <v>238</v>
      </c>
      <c r="D23" s="199" t="s">
        <v>36</v>
      </c>
      <c r="E23" s="446" t="s">
        <v>253</v>
      </c>
      <c r="F23" s="431">
        <v>9448242.8100000005</v>
      </c>
      <c r="G23" s="280" t="s">
        <v>260</v>
      </c>
      <c r="H23" s="198" t="s">
        <v>242</v>
      </c>
      <c r="I23" s="198" t="s">
        <v>240</v>
      </c>
      <c r="J23" s="82" t="s">
        <v>547</v>
      </c>
      <c r="K23" s="82" t="s">
        <v>43</v>
      </c>
      <c r="L23" s="416">
        <v>1.0103129439117859</v>
      </c>
      <c r="M23" s="82" t="s">
        <v>550</v>
      </c>
      <c r="N23" s="417">
        <v>2</v>
      </c>
      <c r="O23" s="436" t="s">
        <v>248</v>
      </c>
    </row>
    <row r="24" spans="1:17" ht="56.25" customHeight="1" x14ac:dyDescent="0.45">
      <c r="A24" s="414">
        <v>1</v>
      </c>
      <c r="B24" s="411" t="s">
        <v>315</v>
      </c>
      <c r="C24" s="153" t="s">
        <v>238</v>
      </c>
      <c r="D24" s="199" t="s">
        <v>36</v>
      </c>
      <c r="E24" s="446" t="s">
        <v>239</v>
      </c>
      <c r="F24" s="504">
        <v>7000000</v>
      </c>
      <c r="G24" s="435" t="s">
        <v>464</v>
      </c>
      <c r="H24" s="198" t="s">
        <v>242</v>
      </c>
      <c r="I24" s="198" t="s">
        <v>240</v>
      </c>
      <c r="J24" s="82" t="s">
        <v>547</v>
      </c>
      <c r="K24" s="82" t="s">
        <v>43</v>
      </c>
      <c r="L24" s="416">
        <v>0.54246337777387188</v>
      </c>
      <c r="M24" s="82" t="s">
        <v>548</v>
      </c>
      <c r="N24" s="417">
        <v>2</v>
      </c>
      <c r="O24" s="436" t="s">
        <v>467</v>
      </c>
      <c r="P24" s="154"/>
      <c r="Q24" s="154"/>
    </row>
    <row r="25" spans="1:17" ht="54.75" customHeight="1" x14ac:dyDescent="0.45">
      <c r="A25" s="414">
        <v>33</v>
      </c>
      <c r="B25" s="418" t="s">
        <v>313</v>
      </c>
      <c r="C25" s="153" t="s">
        <v>286</v>
      </c>
      <c r="D25" s="199" t="s">
        <v>143</v>
      </c>
      <c r="E25" s="449" t="s">
        <v>287</v>
      </c>
      <c r="F25" s="200">
        <v>4059358</v>
      </c>
      <c r="G25" s="280" t="s">
        <v>577</v>
      </c>
      <c r="H25" s="198" t="s">
        <v>288</v>
      </c>
      <c r="I25" s="198" t="s">
        <v>240</v>
      </c>
      <c r="J25" s="82">
        <v>2026</v>
      </c>
      <c r="K25" s="82" t="s">
        <v>43</v>
      </c>
      <c r="L25" s="416">
        <v>0.26301319909464732</v>
      </c>
      <c r="M25" s="82" t="s">
        <v>550</v>
      </c>
      <c r="N25" s="417">
        <v>2</v>
      </c>
      <c r="O25" s="436" t="s">
        <v>252</v>
      </c>
      <c r="P25" s="154"/>
      <c r="Q25" s="154"/>
    </row>
    <row r="26" spans="1:17" ht="65.25" customHeight="1" x14ac:dyDescent="0.45">
      <c r="A26" s="414">
        <v>29</v>
      </c>
      <c r="B26" s="411" t="s">
        <v>313</v>
      </c>
      <c r="C26" s="153" t="s">
        <v>273</v>
      </c>
      <c r="D26" s="199" t="s">
        <v>274</v>
      </c>
      <c r="E26" s="447" t="s">
        <v>511</v>
      </c>
      <c r="F26" s="433">
        <v>6327000</v>
      </c>
      <c r="G26" s="280" t="s">
        <v>260</v>
      </c>
      <c r="H26" s="198" t="s">
        <v>245</v>
      </c>
      <c r="I26" s="198" t="s">
        <v>240</v>
      </c>
      <c r="J26" s="82">
        <v>2030</v>
      </c>
      <c r="K26" s="82" t="s">
        <v>43</v>
      </c>
      <c r="L26" s="416">
        <v>0.11669811557649569</v>
      </c>
      <c r="M26" s="82" t="s">
        <v>551</v>
      </c>
      <c r="N26" s="417">
        <v>2</v>
      </c>
      <c r="O26" s="436" t="s">
        <v>520</v>
      </c>
      <c r="P26" s="154"/>
      <c r="Q26" s="154"/>
    </row>
    <row r="27" spans="1:17" ht="69" customHeight="1" x14ac:dyDescent="0.45">
      <c r="A27" s="414">
        <v>36</v>
      </c>
      <c r="B27" s="411" t="s">
        <v>316</v>
      </c>
      <c r="C27" s="153" t="s">
        <v>286</v>
      </c>
      <c r="D27" s="199" t="s">
        <v>143</v>
      </c>
      <c r="E27" s="447" t="s">
        <v>294</v>
      </c>
      <c r="F27" s="433">
        <v>1141073</v>
      </c>
      <c r="G27" s="280" t="s">
        <v>260</v>
      </c>
      <c r="H27" s="198" t="s">
        <v>242</v>
      </c>
      <c r="I27" s="198" t="s">
        <v>240</v>
      </c>
      <c r="J27" s="82" t="s">
        <v>547</v>
      </c>
      <c r="K27" s="82" t="s">
        <v>43</v>
      </c>
      <c r="L27" s="416">
        <v>1.2524928087082781E-2</v>
      </c>
      <c r="M27" s="82" t="s">
        <v>550</v>
      </c>
      <c r="N27" s="417">
        <v>2</v>
      </c>
      <c r="O27" s="436" t="s">
        <v>264</v>
      </c>
      <c r="P27" s="154"/>
      <c r="Q27" s="154"/>
    </row>
    <row r="28" spans="1:17" ht="45" customHeight="1" x14ac:dyDescent="0.45">
      <c r="A28" s="414">
        <v>38</v>
      </c>
      <c r="B28" s="411" t="s">
        <v>316</v>
      </c>
      <c r="C28" s="153" t="s">
        <v>286</v>
      </c>
      <c r="D28" s="199" t="s">
        <v>143</v>
      </c>
      <c r="E28" s="447" t="s">
        <v>529</v>
      </c>
      <c r="F28" s="433">
        <v>5200000</v>
      </c>
      <c r="G28" s="280" t="s">
        <v>577</v>
      </c>
      <c r="H28" s="198" t="s">
        <v>242</v>
      </c>
      <c r="I28" s="198" t="s">
        <v>240</v>
      </c>
      <c r="J28" s="82" t="s">
        <v>547</v>
      </c>
      <c r="K28" s="82" t="s">
        <v>43</v>
      </c>
      <c r="L28" s="416">
        <v>6.9898713678886804E-3</v>
      </c>
      <c r="M28" s="82" t="s">
        <v>548</v>
      </c>
      <c r="N28" s="417">
        <v>2</v>
      </c>
      <c r="O28" s="436" t="s">
        <v>534</v>
      </c>
      <c r="P28" s="154"/>
      <c r="Q28" s="154"/>
    </row>
    <row r="29" spans="1:17" ht="50.25" customHeight="1" x14ac:dyDescent="0.45">
      <c r="A29" s="414">
        <v>14</v>
      </c>
      <c r="B29" s="411" t="s">
        <v>312</v>
      </c>
      <c r="C29" s="153" t="s">
        <v>259</v>
      </c>
      <c r="D29" s="208" t="s">
        <v>77</v>
      </c>
      <c r="E29" s="450" t="s">
        <v>478</v>
      </c>
      <c r="F29" s="438">
        <v>7620000</v>
      </c>
      <c r="G29" s="280" t="s">
        <v>464</v>
      </c>
      <c r="H29" s="198" t="s">
        <v>242</v>
      </c>
      <c r="I29" s="198" t="s">
        <v>240</v>
      </c>
      <c r="J29" s="82" t="s">
        <v>547</v>
      </c>
      <c r="K29" s="82" t="s">
        <v>43</v>
      </c>
      <c r="L29" s="416">
        <v>0</v>
      </c>
      <c r="M29" s="82">
        <v>2027</v>
      </c>
      <c r="N29" s="417">
        <v>2</v>
      </c>
      <c r="O29" s="436">
        <v>2027</v>
      </c>
      <c r="P29" s="154"/>
      <c r="Q29" s="154"/>
    </row>
    <row r="30" spans="1:17" ht="44.25" customHeight="1" x14ac:dyDescent="0.45">
      <c r="A30" s="414">
        <v>15</v>
      </c>
      <c r="B30" s="411" t="s">
        <v>312</v>
      </c>
      <c r="C30" s="153" t="s">
        <v>259</v>
      </c>
      <c r="D30" s="208" t="s">
        <v>77</v>
      </c>
      <c r="E30" s="451" t="s">
        <v>479</v>
      </c>
      <c r="F30" s="438">
        <v>1150000</v>
      </c>
      <c r="G30" s="280" t="s">
        <v>464</v>
      </c>
      <c r="H30" s="198" t="s">
        <v>245</v>
      </c>
      <c r="I30" s="198" t="s">
        <v>240</v>
      </c>
      <c r="J30" s="82" t="s">
        <v>547</v>
      </c>
      <c r="K30" s="82" t="s">
        <v>43</v>
      </c>
      <c r="L30" s="416">
        <v>0</v>
      </c>
      <c r="M30" s="82">
        <v>2028</v>
      </c>
      <c r="N30" s="417">
        <v>2</v>
      </c>
      <c r="O30" s="436">
        <v>2028</v>
      </c>
    </row>
    <row r="31" spans="1:17" ht="45" customHeight="1" x14ac:dyDescent="0.45">
      <c r="A31" s="414">
        <v>17</v>
      </c>
      <c r="B31" s="418" t="s">
        <v>312</v>
      </c>
      <c r="C31" s="153" t="s">
        <v>259</v>
      </c>
      <c r="D31" s="199" t="s">
        <v>77</v>
      </c>
      <c r="E31" s="446" t="s">
        <v>481</v>
      </c>
      <c r="F31" s="200">
        <v>1000000</v>
      </c>
      <c r="G31" s="280" t="s">
        <v>464</v>
      </c>
      <c r="H31" s="198" t="s">
        <v>245</v>
      </c>
      <c r="I31" s="198" t="s">
        <v>240</v>
      </c>
      <c r="J31" s="82" t="s">
        <v>547</v>
      </c>
      <c r="K31" s="82" t="s">
        <v>43</v>
      </c>
      <c r="L31" s="416">
        <v>0</v>
      </c>
      <c r="M31" s="82">
        <v>2028</v>
      </c>
      <c r="N31" s="417">
        <v>2</v>
      </c>
      <c r="O31" s="436">
        <v>2028</v>
      </c>
      <c r="P31" s="154"/>
      <c r="Q31" s="154"/>
    </row>
    <row r="32" spans="1:17" ht="47.25" customHeight="1" x14ac:dyDescent="0.45">
      <c r="A32" s="414">
        <v>37</v>
      </c>
      <c r="B32" s="411" t="s">
        <v>316</v>
      </c>
      <c r="C32" s="153" t="s">
        <v>286</v>
      </c>
      <c r="D32" s="199" t="s">
        <v>143</v>
      </c>
      <c r="E32" s="446" t="s">
        <v>299</v>
      </c>
      <c r="F32" s="200">
        <v>2550000</v>
      </c>
      <c r="G32" s="280" t="s">
        <v>464</v>
      </c>
      <c r="H32" s="198" t="s">
        <v>242</v>
      </c>
      <c r="I32" s="198" t="s">
        <v>240</v>
      </c>
      <c r="J32" s="82" t="s">
        <v>547</v>
      </c>
      <c r="K32" s="82" t="s">
        <v>43</v>
      </c>
      <c r="L32" s="416">
        <v>0</v>
      </c>
      <c r="M32" s="82" t="s">
        <v>551</v>
      </c>
      <c r="N32" s="417">
        <v>2</v>
      </c>
      <c r="O32" s="436" t="s">
        <v>520</v>
      </c>
      <c r="P32"/>
      <c r="Q32"/>
    </row>
    <row r="33" spans="1:17" ht="41.25" customHeight="1" x14ac:dyDescent="0.45">
      <c r="A33" s="414">
        <v>22</v>
      </c>
      <c r="B33" s="411" t="s">
        <v>314</v>
      </c>
      <c r="C33" s="153" t="s">
        <v>269</v>
      </c>
      <c r="D33" s="199" t="s">
        <v>109</v>
      </c>
      <c r="E33" s="448" t="s">
        <v>494</v>
      </c>
      <c r="F33" s="433">
        <v>4000000</v>
      </c>
      <c r="G33" s="280" t="s">
        <v>503</v>
      </c>
      <c r="H33" s="198" t="s">
        <v>43</v>
      </c>
      <c r="I33" s="198" t="s">
        <v>202</v>
      </c>
      <c r="J33" s="82" t="s">
        <v>547</v>
      </c>
      <c r="K33" s="82" t="s">
        <v>90</v>
      </c>
      <c r="L33" s="416">
        <v>8.0958953984933455</v>
      </c>
      <c r="M33" s="82">
        <v>2027</v>
      </c>
      <c r="N33" s="417">
        <v>3</v>
      </c>
      <c r="O33" s="436">
        <v>2027</v>
      </c>
    </row>
    <row r="34" spans="1:17" ht="33" x14ac:dyDescent="0.45">
      <c r="A34" s="414">
        <v>39</v>
      </c>
      <c r="B34" s="411" t="s">
        <v>316</v>
      </c>
      <c r="C34" s="153" t="s">
        <v>286</v>
      </c>
      <c r="D34" s="199" t="s">
        <v>143</v>
      </c>
      <c r="E34" s="452" t="s">
        <v>531</v>
      </c>
      <c r="F34" s="200">
        <v>1622644</v>
      </c>
      <c r="G34" s="280" t="s">
        <v>504</v>
      </c>
      <c r="H34" s="198" t="s">
        <v>261</v>
      </c>
      <c r="I34" s="198" t="s">
        <v>202</v>
      </c>
      <c r="J34" s="82">
        <v>2025</v>
      </c>
      <c r="K34" s="82" t="s">
        <v>43</v>
      </c>
      <c r="L34" s="416">
        <v>2.7686529290515516</v>
      </c>
      <c r="M34" s="82" t="s">
        <v>550</v>
      </c>
      <c r="N34" s="417">
        <v>4</v>
      </c>
      <c r="O34" s="436" t="s">
        <v>264</v>
      </c>
      <c r="P34" s="154"/>
      <c r="Q34" s="154"/>
    </row>
    <row r="35" spans="1:17" ht="49.5" x14ac:dyDescent="0.45">
      <c r="A35" s="414">
        <v>8</v>
      </c>
      <c r="B35" s="411" t="s">
        <v>315</v>
      </c>
      <c r="C35" s="255" t="s">
        <v>238</v>
      </c>
      <c r="D35" s="441" t="s">
        <v>36</v>
      </c>
      <c r="E35" s="447" t="s">
        <v>461</v>
      </c>
      <c r="F35" s="433">
        <v>1600000</v>
      </c>
      <c r="G35" s="280" t="s">
        <v>466</v>
      </c>
      <c r="H35" s="198" t="s">
        <v>43</v>
      </c>
      <c r="I35" s="198" t="s">
        <v>202</v>
      </c>
      <c r="J35" s="82">
        <v>2027</v>
      </c>
      <c r="K35" s="82" t="s">
        <v>43</v>
      </c>
      <c r="L35" s="416">
        <v>1.9873922107471509</v>
      </c>
      <c r="M35" s="82">
        <v>2028</v>
      </c>
      <c r="N35" s="417">
        <v>4</v>
      </c>
      <c r="O35" s="436">
        <v>2028</v>
      </c>
      <c r="P35" s="154"/>
      <c r="Q35" s="154"/>
    </row>
    <row r="36" spans="1:17" ht="66" x14ac:dyDescent="0.45">
      <c r="A36" s="414">
        <v>23</v>
      </c>
      <c r="B36" s="411" t="s">
        <v>314</v>
      </c>
      <c r="C36" s="153" t="s">
        <v>269</v>
      </c>
      <c r="D36" s="199" t="s">
        <v>109</v>
      </c>
      <c r="E36" s="446" t="s">
        <v>495</v>
      </c>
      <c r="F36" s="438">
        <v>10000000</v>
      </c>
      <c r="G36" s="280" t="s">
        <v>464</v>
      </c>
      <c r="H36" s="198" t="s">
        <v>579</v>
      </c>
      <c r="I36" s="198" t="s">
        <v>502</v>
      </c>
      <c r="J36" s="82">
        <v>2028</v>
      </c>
      <c r="K36" s="82" t="s">
        <v>43</v>
      </c>
      <c r="L36" s="416">
        <v>1.605660447966182</v>
      </c>
      <c r="M36" s="82">
        <v>2028</v>
      </c>
      <c r="N36" s="417">
        <v>4</v>
      </c>
      <c r="O36" s="436">
        <v>2028</v>
      </c>
      <c r="P36" s="154"/>
      <c r="Q36" s="154"/>
    </row>
    <row r="37" spans="1:17" ht="49.5" x14ac:dyDescent="0.45">
      <c r="A37" s="414">
        <v>31</v>
      </c>
      <c r="B37" s="411" t="s">
        <v>313</v>
      </c>
      <c r="C37" s="153" t="s">
        <v>273</v>
      </c>
      <c r="D37" s="199" t="s">
        <v>274</v>
      </c>
      <c r="E37" s="446" t="s">
        <v>513</v>
      </c>
      <c r="F37" s="438">
        <v>4000000</v>
      </c>
      <c r="G37" s="280" t="s">
        <v>521</v>
      </c>
      <c r="H37" s="198" t="s">
        <v>261</v>
      </c>
      <c r="I37" s="198" t="s">
        <v>202</v>
      </c>
      <c r="J37" s="82">
        <v>2030</v>
      </c>
      <c r="K37" s="82" t="s">
        <v>43</v>
      </c>
      <c r="L37" s="416">
        <v>0.54249516237378725</v>
      </c>
      <c r="M37" s="82" t="s">
        <v>548</v>
      </c>
      <c r="N37" s="417">
        <v>4</v>
      </c>
      <c r="O37" s="436" t="s">
        <v>505</v>
      </c>
    </row>
    <row r="38" spans="1:17" ht="49.5" x14ac:dyDescent="0.45">
      <c r="A38" s="414">
        <v>12</v>
      </c>
      <c r="B38" s="411" t="s">
        <v>312</v>
      </c>
      <c r="C38" s="153" t="s">
        <v>259</v>
      </c>
      <c r="D38" s="199" t="s">
        <v>77</v>
      </c>
      <c r="E38" s="446" t="s">
        <v>558</v>
      </c>
      <c r="F38" s="200">
        <v>4400000</v>
      </c>
      <c r="G38" s="280" t="s">
        <v>563</v>
      </c>
      <c r="H38" s="198" t="s">
        <v>261</v>
      </c>
      <c r="I38" s="198" t="s">
        <v>202</v>
      </c>
      <c r="J38" s="82" t="s">
        <v>547</v>
      </c>
      <c r="K38" s="82" t="s">
        <v>43</v>
      </c>
      <c r="L38" s="416">
        <v>0.46831859277613402</v>
      </c>
      <c r="M38" s="82" t="s">
        <v>550</v>
      </c>
      <c r="N38" s="417">
        <v>4</v>
      </c>
      <c r="O38" s="436" t="s">
        <v>264</v>
      </c>
      <c r="P38" s="154"/>
      <c r="Q38" s="154"/>
    </row>
    <row r="39" spans="1:17" customFormat="1" ht="33" x14ac:dyDescent="0.45">
      <c r="A39" s="414">
        <v>32</v>
      </c>
      <c r="B39" s="411" t="s">
        <v>313</v>
      </c>
      <c r="C39" s="153" t="s">
        <v>273</v>
      </c>
      <c r="D39" s="199" t="s">
        <v>274</v>
      </c>
      <c r="E39" s="452" t="s">
        <v>514</v>
      </c>
      <c r="F39" s="200">
        <v>2500000</v>
      </c>
      <c r="G39" s="280" t="s">
        <v>521</v>
      </c>
      <c r="H39" s="198" t="s">
        <v>261</v>
      </c>
      <c r="I39" s="198" t="s">
        <v>202</v>
      </c>
      <c r="J39" s="82" t="s">
        <v>547</v>
      </c>
      <c r="K39" s="82" t="s">
        <v>43</v>
      </c>
      <c r="L39" s="416">
        <v>0.38313720842648735</v>
      </c>
      <c r="M39" s="82" t="s">
        <v>551</v>
      </c>
      <c r="N39" s="417">
        <v>4</v>
      </c>
      <c r="O39" s="436" t="s">
        <v>520</v>
      </c>
      <c r="P39" s="70"/>
      <c r="Q39" s="70"/>
    </row>
    <row r="40" spans="1:17" ht="33" x14ac:dyDescent="0.45">
      <c r="A40" s="414">
        <v>24</v>
      </c>
      <c r="B40" s="411" t="s">
        <v>314</v>
      </c>
      <c r="C40" s="153" t="s">
        <v>269</v>
      </c>
      <c r="D40" s="199" t="s">
        <v>109</v>
      </c>
      <c r="E40" s="446" t="s">
        <v>496</v>
      </c>
      <c r="F40" s="200">
        <v>3000000</v>
      </c>
      <c r="G40" s="280" t="s">
        <v>504</v>
      </c>
      <c r="H40" s="198" t="s">
        <v>43</v>
      </c>
      <c r="I40" s="198" t="s">
        <v>202</v>
      </c>
      <c r="J40" s="82">
        <v>2027</v>
      </c>
      <c r="K40" s="82" t="s">
        <v>43</v>
      </c>
      <c r="L40" s="416">
        <v>9.7126030077507974E-2</v>
      </c>
      <c r="M40" s="82" t="s">
        <v>548</v>
      </c>
      <c r="N40" s="417">
        <v>4</v>
      </c>
      <c r="O40" s="436" t="s">
        <v>505</v>
      </c>
    </row>
    <row r="41" spans="1:17" ht="33" x14ac:dyDescent="0.45">
      <c r="A41" s="414">
        <v>13</v>
      </c>
      <c r="B41" s="411" t="s">
        <v>312</v>
      </c>
      <c r="C41" s="153" t="s">
        <v>259</v>
      </c>
      <c r="D41" s="199" t="s">
        <v>77</v>
      </c>
      <c r="E41" s="446" t="s">
        <v>477</v>
      </c>
      <c r="F41" s="200">
        <v>10000000</v>
      </c>
      <c r="G41" s="280" t="s">
        <v>267</v>
      </c>
      <c r="H41" s="198" t="s">
        <v>261</v>
      </c>
      <c r="I41" s="198" t="s">
        <v>202</v>
      </c>
      <c r="J41" s="82">
        <v>2026</v>
      </c>
      <c r="K41" s="82" t="s">
        <v>43</v>
      </c>
      <c r="L41" s="416">
        <v>1.1331469421925429E-2</v>
      </c>
      <c r="M41" s="82">
        <v>2026</v>
      </c>
      <c r="N41" s="417">
        <v>4</v>
      </c>
      <c r="O41" s="436">
        <v>2026</v>
      </c>
    </row>
    <row r="42" spans="1:17" ht="66" x14ac:dyDescent="0.45">
      <c r="A42" s="414">
        <v>28</v>
      </c>
      <c r="B42" s="411" t="s">
        <v>313</v>
      </c>
      <c r="C42" s="255" t="s">
        <v>273</v>
      </c>
      <c r="D42" s="441" t="s">
        <v>274</v>
      </c>
      <c r="E42" s="453" t="s">
        <v>281</v>
      </c>
      <c r="F42" s="433">
        <v>1200000</v>
      </c>
      <c r="G42" s="280" t="s">
        <v>283</v>
      </c>
      <c r="H42" s="198" t="s">
        <v>261</v>
      </c>
      <c r="I42" s="198" t="s">
        <v>202</v>
      </c>
      <c r="J42" s="82" t="s">
        <v>547</v>
      </c>
      <c r="K42" s="82" t="s">
        <v>43</v>
      </c>
      <c r="L42" s="416">
        <v>0</v>
      </c>
      <c r="M42" s="82" t="s">
        <v>551</v>
      </c>
      <c r="N42" s="417">
        <v>4</v>
      </c>
      <c r="O42" s="436" t="s">
        <v>520</v>
      </c>
    </row>
    <row r="43" spans="1:17" x14ac:dyDescent="0.45">
      <c r="A43" s="414"/>
      <c r="B43" s="411"/>
      <c r="C43" s="255"/>
      <c r="D43" s="441"/>
      <c r="E43" s="454"/>
      <c r="F43" s="200"/>
      <c r="G43" s="280"/>
      <c r="H43" s="198"/>
      <c r="I43" s="198"/>
      <c r="J43" s="82"/>
      <c r="K43" s="82"/>
      <c r="L43" s="416"/>
      <c r="M43" s="82"/>
      <c r="N43" s="417"/>
      <c r="O43" s="436"/>
    </row>
    <row r="44" spans="1:17" x14ac:dyDescent="0.45">
      <c r="A44" s="414"/>
      <c r="B44" s="198"/>
      <c r="C44" s="198"/>
      <c r="D44" s="199"/>
      <c r="E44" s="448"/>
      <c r="F44" s="433"/>
      <c r="G44" s="280"/>
      <c r="H44" s="198"/>
      <c r="I44" s="198"/>
      <c r="J44" s="82"/>
      <c r="K44" s="82"/>
      <c r="L44" s="416"/>
      <c r="M44" s="82"/>
      <c r="N44" s="417"/>
      <c r="O44" s="436"/>
    </row>
    <row r="45" spans="1:17" x14ac:dyDescent="0.45">
      <c r="A45" s="69"/>
      <c r="B45" s="69"/>
      <c r="C45" s="69"/>
      <c r="D45" s="69"/>
      <c r="E45" s="69"/>
      <c r="F45" s="69"/>
      <c r="G45" s="69"/>
      <c r="H45" s="69"/>
      <c r="I45" s="69"/>
    </row>
    <row r="46" spans="1:17" x14ac:dyDescent="0.45">
      <c r="A46" s="69"/>
      <c r="B46" s="69"/>
      <c r="C46" s="69"/>
      <c r="D46" s="69"/>
      <c r="E46" s="69"/>
      <c r="F46" s="69"/>
      <c r="G46" s="69"/>
      <c r="H46" s="69"/>
      <c r="I46" s="69"/>
    </row>
    <row r="47" spans="1:17" x14ac:dyDescent="0.45">
      <c r="A47" s="69"/>
      <c r="B47" s="69"/>
      <c r="C47" s="69"/>
      <c r="D47" s="69"/>
      <c r="E47" s="69"/>
      <c r="F47" s="69"/>
      <c r="G47" s="69"/>
      <c r="H47" s="69"/>
      <c r="I47" s="69"/>
    </row>
    <row r="48" spans="1:17" x14ac:dyDescent="0.45">
      <c r="A48" s="69"/>
      <c r="B48" s="69"/>
      <c r="C48" s="69"/>
      <c r="D48" s="69"/>
      <c r="E48" s="69"/>
      <c r="F48" s="69"/>
      <c r="G48" s="69"/>
      <c r="H48" s="69"/>
      <c r="I48" s="69"/>
    </row>
    <row r="49" spans="1:9" x14ac:dyDescent="0.45">
      <c r="A49" s="69"/>
      <c r="B49" s="69"/>
      <c r="C49" s="69"/>
      <c r="D49" s="69"/>
      <c r="E49" s="69"/>
      <c r="F49" s="69"/>
      <c r="G49" s="69"/>
      <c r="H49" s="69"/>
      <c r="I49" s="69"/>
    </row>
    <row r="50" spans="1:9" x14ac:dyDescent="0.45">
      <c r="A50" s="69"/>
      <c r="B50" s="69"/>
      <c r="C50" s="69"/>
      <c r="D50" s="69"/>
      <c r="E50" s="69"/>
      <c r="F50" s="69"/>
      <c r="G50" s="69"/>
      <c r="H50" s="69"/>
      <c r="I50" s="69"/>
    </row>
    <row r="51" spans="1:9" x14ac:dyDescent="0.45">
      <c r="A51" s="69"/>
      <c r="B51" s="69"/>
      <c r="C51" s="69"/>
      <c r="D51" s="69"/>
      <c r="E51" s="69"/>
      <c r="F51" s="69"/>
      <c r="G51" s="69"/>
      <c r="H51" s="69"/>
      <c r="I51" s="69"/>
    </row>
    <row r="52" spans="1:9" x14ac:dyDescent="0.45">
      <c r="A52" s="69"/>
      <c r="B52" s="69"/>
      <c r="C52" s="69"/>
      <c r="D52" s="69"/>
      <c r="E52" s="69"/>
      <c r="F52" s="69"/>
      <c r="G52" s="69"/>
      <c r="H52" s="69"/>
      <c r="I52" s="69"/>
    </row>
    <row r="53" spans="1:9" x14ac:dyDescent="0.45">
      <c r="A53" s="69"/>
      <c r="B53" s="69"/>
      <c r="C53" s="69"/>
      <c r="D53" s="69"/>
      <c r="E53" s="69"/>
      <c r="F53" s="69"/>
      <c r="G53" s="69"/>
      <c r="H53" s="69"/>
      <c r="I53" s="69"/>
    </row>
    <row r="54" spans="1:9" x14ac:dyDescent="0.45">
      <c r="A54" s="69"/>
      <c r="B54" s="69"/>
      <c r="C54" s="69"/>
      <c r="D54" s="69"/>
      <c r="E54" s="69"/>
      <c r="F54" s="69"/>
      <c r="G54" s="69"/>
      <c r="H54" s="69"/>
      <c r="I54" s="69"/>
    </row>
    <row r="55" spans="1:9" x14ac:dyDescent="0.45">
      <c r="A55" s="69"/>
      <c r="B55" s="69"/>
      <c r="C55" s="69"/>
      <c r="D55" s="69"/>
      <c r="E55" s="69"/>
      <c r="F55" s="69"/>
      <c r="G55" s="69"/>
      <c r="H55" s="69"/>
      <c r="I55" s="69"/>
    </row>
    <row r="56" spans="1:9" x14ac:dyDescent="0.45">
      <c r="A56" s="69"/>
      <c r="B56" s="69"/>
      <c r="C56" s="69"/>
      <c r="D56" s="69"/>
      <c r="E56" s="69"/>
      <c r="F56" s="69"/>
      <c r="G56" s="69"/>
      <c r="H56" s="69"/>
      <c r="I56" s="69"/>
    </row>
    <row r="57" spans="1:9" x14ac:dyDescent="0.45">
      <c r="A57" s="69"/>
      <c r="B57" s="69"/>
      <c r="C57" s="69"/>
      <c r="D57" s="69"/>
      <c r="E57" s="69"/>
      <c r="F57" s="69"/>
      <c r="G57" s="69"/>
      <c r="H57" s="69"/>
      <c r="I57" s="69"/>
    </row>
    <row r="58" spans="1:9" x14ac:dyDescent="0.45">
      <c r="A58" s="69"/>
      <c r="B58" s="69"/>
      <c r="C58" s="69"/>
      <c r="D58" s="69"/>
      <c r="E58" s="69"/>
      <c r="F58" s="69"/>
      <c r="G58" s="69"/>
      <c r="H58" s="69"/>
      <c r="I58" s="69"/>
    </row>
    <row r="59" spans="1:9" x14ac:dyDescent="0.45">
      <c r="A59" s="69"/>
      <c r="B59" s="69"/>
      <c r="C59" s="69"/>
      <c r="D59" s="69"/>
      <c r="E59" s="69"/>
      <c r="F59" s="69"/>
      <c r="G59" s="69"/>
      <c r="H59" s="69"/>
      <c r="I59" s="69"/>
    </row>
    <row r="60" spans="1:9" x14ac:dyDescent="0.45">
      <c r="A60" s="69"/>
      <c r="B60" s="69"/>
      <c r="C60" s="69"/>
      <c r="D60" s="69"/>
      <c r="E60" s="69"/>
      <c r="F60" s="69"/>
      <c r="G60" s="69"/>
      <c r="H60" s="69"/>
      <c r="I60" s="69"/>
    </row>
    <row r="61" spans="1:9" x14ac:dyDescent="0.45">
      <c r="A61" s="69"/>
      <c r="B61" s="69"/>
      <c r="C61" s="69"/>
      <c r="D61" s="69"/>
      <c r="E61" s="69"/>
      <c r="F61" s="69"/>
      <c r="G61" s="69"/>
      <c r="H61" s="69"/>
      <c r="I61" s="69"/>
    </row>
    <row r="62" spans="1:9" x14ac:dyDescent="0.45">
      <c r="A62" s="69"/>
      <c r="B62" s="69"/>
      <c r="C62" s="69"/>
      <c r="D62" s="69"/>
      <c r="E62" s="69"/>
      <c r="F62" s="69"/>
      <c r="G62" s="69"/>
      <c r="H62" s="69"/>
      <c r="I62" s="69"/>
    </row>
    <row r="63" spans="1:9" x14ac:dyDescent="0.45">
      <c r="A63" s="69"/>
      <c r="B63" s="69"/>
      <c r="C63" s="69"/>
      <c r="D63" s="69"/>
      <c r="E63" s="69"/>
      <c r="F63" s="69"/>
      <c r="G63" s="69"/>
      <c r="H63" s="69"/>
      <c r="I63" s="69"/>
    </row>
    <row r="64" spans="1:9" x14ac:dyDescent="0.45">
      <c r="A64" s="69"/>
      <c r="B64" s="69"/>
      <c r="C64" s="69"/>
      <c r="D64" s="69"/>
      <c r="E64" s="69"/>
      <c r="F64" s="69"/>
      <c r="G64" s="69"/>
      <c r="H64" s="69"/>
      <c r="I64" s="69"/>
    </row>
    <row r="65" spans="1:9" x14ac:dyDescent="0.45">
      <c r="A65" s="69"/>
      <c r="B65" s="69"/>
      <c r="C65" s="69"/>
      <c r="D65" s="69"/>
      <c r="E65" s="69"/>
      <c r="F65" s="69"/>
      <c r="G65" s="69"/>
      <c r="H65" s="69"/>
      <c r="I65" s="69"/>
    </row>
    <row r="66" spans="1:9" x14ac:dyDescent="0.45">
      <c r="A66" s="69"/>
      <c r="B66" s="69"/>
      <c r="C66" s="69"/>
      <c r="D66" s="69"/>
      <c r="E66" s="69"/>
      <c r="F66" s="69"/>
      <c r="G66" s="69"/>
      <c r="H66" s="69"/>
      <c r="I66" s="69"/>
    </row>
    <row r="67" spans="1:9" x14ac:dyDescent="0.45">
      <c r="A67" s="69"/>
      <c r="B67" s="69"/>
      <c r="C67" s="69"/>
      <c r="D67" s="69"/>
      <c r="E67" s="69"/>
      <c r="F67" s="69"/>
      <c r="G67" s="69"/>
      <c r="H67" s="69"/>
      <c r="I67" s="69"/>
    </row>
    <row r="68" spans="1:9" x14ac:dyDescent="0.45">
      <c r="A68" s="69"/>
      <c r="B68" s="69"/>
      <c r="C68" s="69"/>
      <c r="D68" s="69"/>
      <c r="E68" s="69"/>
      <c r="F68" s="69"/>
      <c r="G68" s="69"/>
      <c r="H68" s="69"/>
      <c r="I68" s="69"/>
    </row>
    <row r="69" spans="1:9" x14ac:dyDescent="0.45">
      <c r="A69" s="69"/>
      <c r="B69" s="69"/>
      <c r="C69" s="69"/>
      <c r="D69" s="69"/>
      <c r="E69" s="69"/>
      <c r="F69" s="69"/>
      <c r="G69" s="69"/>
      <c r="H69" s="69"/>
      <c r="I69" s="69"/>
    </row>
    <row r="70" spans="1:9" x14ac:dyDescent="0.45">
      <c r="A70" s="69"/>
      <c r="B70" s="69"/>
      <c r="C70" s="69"/>
      <c r="D70" s="69"/>
      <c r="E70" s="69"/>
      <c r="F70" s="69"/>
      <c r="G70" s="69"/>
      <c r="H70" s="69"/>
      <c r="I70" s="69"/>
    </row>
    <row r="71" spans="1:9" x14ac:dyDescent="0.45">
      <c r="A71" s="69"/>
      <c r="B71" s="69"/>
      <c r="C71" s="69"/>
      <c r="D71" s="69"/>
      <c r="E71" s="69"/>
      <c r="F71" s="69"/>
      <c r="G71" s="69"/>
      <c r="H71" s="69"/>
      <c r="I71" s="69"/>
    </row>
    <row r="72" spans="1:9" x14ac:dyDescent="0.45">
      <c r="A72" s="69"/>
      <c r="B72" s="69"/>
      <c r="C72" s="69"/>
      <c r="D72" s="69"/>
      <c r="E72" s="69"/>
      <c r="F72" s="69"/>
      <c r="G72" s="69"/>
      <c r="H72" s="69"/>
      <c r="I72" s="69"/>
    </row>
    <row r="73" spans="1:9" x14ac:dyDescent="0.45">
      <c r="A73" s="69"/>
      <c r="B73" s="69"/>
      <c r="C73" s="69"/>
      <c r="D73" s="69"/>
      <c r="E73" s="69"/>
      <c r="F73" s="69"/>
      <c r="G73" s="69"/>
      <c r="H73" s="69"/>
      <c r="I73" s="69"/>
    </row>
    <row r="74" spans="1:9" x14ac:dyDescent="0.45">
      <c r="A74" s="69"/>
      <c r="B74" s="69"/>
      <c r="C74" s="69"/>
      <c r="D74" s="69"/>
      <c r="E74" s="69"/>
      <c r="F74" s="69"/>
      <c r="G74" s="69"/>
      <c r="H74" s="69"/>
      <c r="I74" s="69"/>
    </row>
    <row r="75" spans="1:9" x14ac:dyDescent="0.45">
      <c r="A75" s="69"/>
      <c r="B75" s="69"/>
      <c r="C75" s="69"/>
      <c r="D75" s="69"/>
      <c r="E75" s="69"/>
      <c r="F75" s="69"/>
      <c r="G75" s="69"/>
      <c r="H75" s="69"/>
      <c r="I75" s="69"/>
    </row>
    <row r="76" spans="1:9" x14ac:dyDescent="0.45">
      <c r="A76" s="69"/>
      <c r="B76" s="69"/>
      <c r="C76" s="69"/>
      <c r="D76" s="69"/>
      <c r="E76" s="69"/>
      <c r="F76" s="69"/>
      <c r="G76" s="69"/>
      <c r="H76" s="69"/>
      <c r="I76" s="69"/>
    </row>
    <row r="77" spans="1:9" x14ac:dyDescent="0.45">
      <c r="A77" s="69"/>
      <c r="B77" s="69"/>
      <c r="C77" s="69"/>
      <c r="D77" s="69"/>
      <c r="E77" s="69"/>
      <c r="F77" s="69"/>
      <c r="G77" s="69"/>
      <c r="H77" s="69"/>
      <c r="I77" s="69"/>
    </row>
    <row r="78" spans="1:9" x14ac:dyDescent="0.45">
      <c r="A78" s="69"/>
      <c r="B78" s="69"/>
      <c r="C78" s="69"/>
      <c r="D78" s="69"/>
      <c r="E78" s="69"/>
      <c r="F78" s="69"/>
      <c r="G78" s="69"/>
      <c r="H78" s="69"/>
      <c r="I78" s="69"/>
    </row>
    <row r="79" spans="1:9" x14ac:dyDescent="0.45">
      <c r="A79" s="69"/>
      <c r="B79" s="69"/>
      <c r="C79" s="69"/>
      <c r="D79" s="69"/>
      <c r="E79" s="69"/>
      <c r="F79" s="69"/>
      <c r="G79" s="69"/>
      <c r="H79" s="69"/>
      <c r="I79" s="69"/>
    </row>
    <row r="80" spans="1:9" x14ac:dyDescent="0.45">
      <c r="A80" s="69"/>
      <c r="B80" s="69"/>
      <c r="C80" s="69"/>
      <c r="D80" s="69"/>
      <c r="E80" s="69"/>
      <c r="F80" s="69"/>
      <c r="G80" s="69"/>
      <c r="H80" s="69"/>
      <c r="I80" s="69"/>
    </row>
    <row r="81" spans="1:9" x14ac:dyDescent="0.45">
      <c r="A81" s="69"/>
      <c r="B81" s="69"/>
      <c r="C81" s="69"/>
      <c r="D81" s="69"/>
      <c r="E81" s="69"/>
      <c r="F81" s="69"/>
      <c r="G81" s="69"/>
      <c r="H81" s="69"/>
      <c r="I81" s="69"/>
    </row>
    <row r="82" spans="1:9" x14ac:dyDescent="0.45">
      <c r="A82" s="69"/>
      <c r="B82" s="69"/>
      <c r="C82" s="69"/>
      <c r="D82" s="69"/>
      <c r="E82" s="69"/>
      <c r="F82" s="69"/>
      <c r="G82" s="69"/>
      <c r="H82" s="69"/>
      <c r="I82" s="69"/>
    </row>
    <row r="83" spans="1:9" x14ac:dyDescent="0.45">
      <c r="A83" s="69"/>
      <c r="B83" s="69"/>
      <c r="C83" s="69"/>
      <c r="D83" s="69"/>
      <c r="E83" s="69"/>
      <c r="F83" s="69"/>
      <c r="G83" s="69"/>
      <c r="H83" s="69"/>
      <c r="I83" s="69"/>
    </row>
    <row r="84" spans="1:9" x14ac:dyDescent="0.45">
      <c r="A84" s="69"/>
      <c r="B84" s="69"/>
      <c r="C84" s="69"/>
      <c r="D84" s="69"/>
      <c r="E84" s="69"/>
      <c r="F84" s="69"/>
      <c r="G84" s="69"/>
      <c r="H84" s="69"/>
      <c r="I84" s="69"/>
    </row>
    <row r="85" spans="1:9" x14ac:dyDescent="0.45">
      <c r="A85" s="69"/>
      <c r="B85" s="69"/>
      <c r="C85" s="69"/>
      <c r="D85" s="69"/>
      <c r="E85" s="69"/>
      <c r="F85" s="69"/>
      <c r="G85" s="69"/>
      <c r="H85" s="69"/>
      <c r="I85" s="69"/>
    </row>
    <row r="86" spans="1:9" x14ac:dyDescent="0.45">
      <c r="A86" s="69"/>
      <c r="B86" s="69"/>
      <c r="C86" s="69"/>
      <c r="D86" s="69"/>
      <c r="E86" s="69"/>
      <c r="F86" s="69"/>
      <c r="G86" s="69"/>
      <c r="H86" s="69"/>
      <c r="I86" s="69"/>
    </row>
    <row r="87" spans="1:9" x14ac:dyDescent="0.45">
      <c r="A87" s="69"/>
      <c r="B87" s="69"/>
      <c r="C87" s="69"/>
      <c r="D87" s="69"/>
      <c r="E87" s="69"/>
      <c r="F87" s="69"/>
      <c r="G87" s="69"/>
      <c r="H87" s="69"/>
      <c r="I87" s="69"/>
    </row>
    <row r="88" spans="1:9" x14ac:dyDescent="0.45">
      <c r="A88" s="69"/>
      <c r="B88" s="69"/>
      <c r="C88" s="69"/>
      <c r="D88" s="69"/>
      <c r="E88" s="69"/>
      <c r="F88" s="69"/>
      <c r="G88" s="69"/>
      <c r="H88" s="69"/>
      <c r="I88" s="69"/>
    </row>
    <row r="89" spans="1:9" x14ac:dyDescent="0.45">
      <c r="A89" s="69"/>
      <c r="B89" s="69"/>
      <c r="C89" s="69"/>
      <c r="D89" s="69"/>
      <c r="E89" s="69"/>
      <c r="F89" s="69"/>
      <c r="G89" s="69"/>
      <c r="H89" s="69"/>
      <c r="I89" s="69"/>
    </row>
    <row r="90" spans="1:9" x14ac:dyDescent="0.45">
      <c r="A90" s="69"/>
      <c r="B90" s="69"/>
      <c r="C90" s="69"/>
      <c r="D90" s="69"/>
      <c r="E90" s="69"/>
      <c r="F90" s="69"/>
      <c r="G90" s="69"/>
      <c r="H90" s="69"/>
      <c r="I90" s="69"/>
    </row>
    <row r="91" spans="1:9" x14ac:dyDescent="0.45">
      <c r="A91" s="69"/>
      <c r="B91" s="69"/>
      <c r="C91" s="69"/>
      <c r="D91" s="69"/>
      <c r="E91" s="69"/>
      <c r="F91" s="69"/>
      <c r="G91" s="69"/>
      <c r="H91" s="69"/>
      <c r="I91" s="69"/>
    </row>
    <row r="92" spans="1:9" x14ac:dyDescent="0.45">
      <c r="A92" s="69"/>
      <c r="B92" s="69"/>
      <c r="C92" s="69"/>
      <c r="D92" s="69"/>
      <c r="E92" s="69"/>
      <c r="F92" s="69"/>
      <c r="G92" s="69"/>
      <c r="H92" s="69"/>
      <c r="I92" s="69"/>
    </row>
    <row r="93" spans="1:9" x14ac:dyDescent="0.45">
      <c r="A93" s="69"/>
      <c r="B93" s="69"/>
      <c r="C93" s="69"/>
      <c r="D93" s="69"/>
      <c r="E93" s="69"/>
      <c r="F93" s="69"/>
      <c r="G93" s="69"/>
      <c r="H93" s="69"/>
      <c r="I93" s="69"/>
    </row>
    <row r="94" spans="1:9" x14ac:dyDescent="0.45">
      <c r="A94" s="69"/>
      <c r="B94" s="69"/>
      <c r="C94" s="69"/>
      <c r="D94" s="69"/>
      <c r="E94" s="69"/>
      <c r="F94" s="69"/>
      <c r="G94" s="69"/>
      <c r="H94" s="69"/>
      <c r="I94" s="69"/>
    </row>
    <row r="95" spans="1:9" x14ac:dyDescent="0.45">
      <c r="A95" s="69"/>
      <c r="B95" s="69"/>
      <c r="C95" s="69"/>
      <c r="D95" s="69"/>
      <c r="E95" s="69"/>
      <c r="F95" s="69"/>
      <c r="G95" s="69"/>
      <c r="H95" s="69"/>
      <c r="I95" s="69"/>
    </row>
    <row r="96" spans="1:9" x14ac:dyDescent="0.45">
      <c r="A96" s="69"/>
      <c r="B96" s="69"/>
      <c r="C96" s="69"/>
      <c r="D96" s="69"/>
      <c r="E96" s="69"/>
      <c r="F96" s="69"/>
      <c r="G96" s="69"/>
      <c r="H96" s="69"/>
      <c r="I96" s="69"/>
    </row>
    <row r="97" spans="1:9" x14ac:dyDescent="0.45">
      <c r="A97" s="69"/>
      <c r="B97" s="69"/>
      <c r="C97" s="69"/>
      <c r="D97" s="69"/>
      <c r="E97" s="69"/>
      <c r="F97" s="69"/>
      <c r="G97" s="69"/>
      <c r="H97" s="69"/>
      <c r="I97" s="69"/>
    </row>
    <row r="98" spans="1:9" x14ac:dyDescent="0.45">
      <c r="A98" s="69"/>
      <c r="B98" s="69"/>
      <c r="C98" s="69"/>
      <c r="D98" s="69"/>
      <c r="E98" s="69"/>
      <c r="F98" s="69"/>
      <c r="G98" s="69"/>
      <c r="H98" s="69"/>
      <c r="I98" s="69"/>
    </row>
    <row r="99" spans="1:9" x14ac:dyDescent="0.45">
      <c r="A99" s="69"/>
      <c r="B99" s="69"/>
      <c r="C99" s="69"/>
      <c r="D99" s="69"/>
      <c r="E99" s="69"/>
      <c r="F99" s="69"/>
      <c r="G99" s="69"/>
      <c r="H99" s="69"/>
      <c r="I99" s="69"/>
    </row>
    <row r="100" spans="1:9" x14ac:dyDescent="0.45">
      <c r="A100" s="69"/>
      <c r="B100" s="69"/>
      <c r="C100" s="69"/>
      <c r="D100" s="69"/>
      <c r="E100" s="69"/>
      <c r="F100" s="69"/>
      <c r="G100" s="69"/>
      <c r="H100" s="69"/>
      <c r="I100" s="69"/>
    </row>
    <row r="101" spans="1:9" x14ac:dyDescent="0.45">
      <c r="A101" s="69"/>
      <c r="B101" s="69"/>
      <c r="C101" s="69"/>
      <c r="D101" s="69"/>
      <c r="E101" s="69"/>
      <c r="F101" s="69"/>
      <c r="G101" s="69"/>
      <c r="H101" s="69"/>
      <c r="I101" s="69"/>
    </row>
    <row r="102" spans="1:9" x14ac:dyDescent="0.45">
      <c r="A102" s="69"/>
      <c r="B102" s="69"/>
      <c r="C102" s="69"/>
      <c r="D102" s="69"/>
      <c r="E102" s="69"/>
      <c r="F102" s="69"/>
      <c r="G102" s="69"/>
      <c r="H102" s="69"/>
      <c r="I102" s="69"/>
    </row>
    <row r="103" spans="1:9" x14ac:dyDescent="0.45">
      <c r="A103" s="69"/>
      <c r="B103" s="69"/>
      <c r="C103" s="69"/>
      <c r="D103" s="69"/>
      <c r="E103" s="69"/>
      <c r="F103" s="69"/>
      <c r="G103" s="69"/>
      <c r="H103" s="69"/>
      <c r="I103" s="69"/>
    </row>
    <row r="104" spans="1:9" x14ac:dyDescent="0.45">
      <c r="A104" s="69"/>
      <c r="B104" s="69"/>
      <c r="C104" s="69"/>
      <c r="D104" s="69"/>
      <c r="E104" s="69"/>
      <c r="F104" s="69"/>
      <c r="G104" s="69"/>
      <c r="H104" s="69"/>
      <c r="I104" s="69"/>
    </row>
    <row r="105" spans="1:9" x14ac:dyDescent="0.45">
      <c r="A105" s="69"/>
      <c r="B105" s="69"/>
      <c r="C105" s="69"/>
      <c r="D105" s="69"/>
      <c r="E105" s="69"/>
      <c r="F105" s="69"/>
      <c r="G105" s="69"/>
      <c r="H105" s="69"/>
      <c r="I105" s="69"/>
    </row>
    <row r="106" spans="1:9" x14ac:dyDescent="0.45">
      <c r="A106" s="69"/>
      <c r="B106" s="69"/>
      <c r="C106" s="69"/>
      <c r="D106" s="69"/>
      <c r="E106" s="69"/>
      <c r="F106" s="69"/>
      <c r="G106" s="69"/>
      <c r="H106" s="69"/>
      <c r="I106" s="69"/>
    </row>
    <row r="107" spans="1:9" x14ac:dyDescent="0.45">
      <c r="A107" s="69"/>
      <c r="B107" s="69"/>
      <c r="C107" s="69"/>
      <c r="D107" s="69"/>
      <c r="E107" s="69"/>
      <c r="F107" s="69"/>
      <c r="G107" s="69"/>
      <c r="H107" s="69"/>
      <c r="I107" s="69"/>
    </row>
    <row r="108" spans="1:9" x14ac:dyDescent="0.45">
      <c r="A108" s="69"/>
      <c r="B108" s="69"/>
      <c r="C108" s="69"/>
      <c r="D108" s="69"/>
      <c r="E108" s="69"/>
      <c r="F108" s="69"/>
      <c r="G108" s="69"/>
      <c r="H108" s="69"/>
      <c r="I108" s="69"/>
    </row>
    <row r="109" spans="1:9" x14ac:dyDescent="0.45">
      <c r="A109" s="69"/>
      <c r="B109" s="69"/>
      <c r="C109" s="69"/>
      <c r="D109" s="69"/>
      <c r="E109" s="69"/>
      <c r="F109" s="69"/>
      <c r="G109" s="69"/>
      <c r="H109" s="69"/>
      <c r="I109" s="69"/>
    </row>
    <row r="110" spans="1:9" x14ac:dyDescent="0.45">
      <c r="A110" s="69"/>
      <c r="B110" s="69"/>
      <c r="C110" s="69"/>
      <c r="D110" s="69"/>
      <c r="E110" s="69"/>
      <c r="F110" s="69"/>
      <c r="G110" s="69"/>
      <c r="H110" s="69"/>
      <c r="I110" s="69"/>
    </row>
    <row r="111" spans="1:9" x14ac:dyDescent="0.45">
      <c r="A111" s="69"/>
      <c r="B111" s="69"/>
      <c r="C111" s="69"/>
      <c r="D111" s="69"/>
      <c r="E111" s="69"/>
      <c r="F111" s="69"/>
      <c r="G111" s="69"/>
      <c r="H111" s="69"/>
      <c r="I111" s="69"/>
    </row>
    <row r="112" spans="1:9" x14ac:dyDescent="0.45">
      <c r="A112" s="69"/>
      <c r="B112" s="69"/>
      <c r="C112" s="69"/>
      <c r="D112" s="69"/>
      <c r="E112" s="69"/>
      <c r="F112" s="69"/>
      <c r="G112" s="69"/>
      <c r="H112" s="69"/>
      <c r="I112" s="69"/>
    </row>
    <row r="113" spans="1:9" x14ac:dyDescent="0.45">
      <c r="A113" s="69"/>
      <c r="B113" s="69"/>
      <c r="C113" s="69"/>
      <c r="D113" s="69"/>
      <c r="E113" s="69"/>
      <c r="F113" s="69"/>
      <c r="G113" s="69"/>
      <c r="H113" s="69"/>
      <c r="I113" s="69"/>
    </row>
    <row r="114" spans="1:9" x14ac:dyDescent="0.45">
      <c r="A114" s="69"/>
      <c r="B114" s="69"/>
      <c r="C114" s="69"/>
      <c r="D114" s="69"/>
      <c r="E114" s="69"/>
      <c r="F114" s="69"/>
      <c r="G114" s="69"/>
      <c r="H114" s="69"/>
      <c r="I114" s="69"/>
    </row>
    <row r="115" spans="1:9" x14ac:dyDescent="0.45">
      <c r="A115" s="69"/>
      <c r="B115" s="69"/>
      <c r="C115" s="69"/>
      <c r="D115" s="69"/>
      <c r="E115" s="69"/>
      <c r="F115" s="69"/>
      <c r="G115" s="69"/>
      <c r="H115" s="69"/>
      <c r="I115" s="69"/>
    </row>
    <row r="116" spans="1:9" x14ac:dyDescent="0.45">
      <c r="A116" s="69"/>
      <c r="B116" s="69"/>
      <c r="C116" s="69"/>
      <c r="D116" s="69"/>
      <c r="E116" s="69"/>
      <c r="F116" s="69"/>
      <c r="G116" s="69"/>
      <c r="H116" s="69"/>
      <c r="I116" s="69"/>
    </row>
    <row r="117" spans="1:9" x14ac:dyDescent="0.45">
      <c r="A117" s="69"/>
      <c r="B117" s="69"/>
      <c r="C117" s="69"/>
      <c r="D117" s="69"/>
      <c r="E117" s="69"/>
      <c r="F117" s="69"/>
      <c r="G117" s="69"/>
      <c r="H117" s="69"/>
      <c r="I117" s="69"/>
    </row>
    <row r="118" spans="1:9" x14ac:dyDescent="0.45">
      <c r="A118" s="69"/>
      <c r="B118" s="69"/>
      <c r="C118" s="69"/>
      <c r="D118" s="69"/>
      <c r="E118" s="69"/>
      <c r="F118" s="69"/>
      <c r="G118" s="69"/>
      <c r="H118" s="69"/>
      <c r="I118" s="69"/>
    </row>
    <row r="119" spans="1:9" x14ac:dyDescent="0.45">
      <c r="A119" s="69"/>
      <c r="B119" s="69"/>
      <c r="C119" s="69"/>
      <c r="D119" s="69"/>
      <c r="E119" s="69"/>
      <c r="F119" s="69"/>
      <c r="G119" s="69"/>
      <c r="H119" s="69"/>
      <c r="I119" s="69"/>
    </row>
    <row r="120" spans="1:9" x14ac:dyDescent="0.45">
      <c r="A120" s="69"/>
      <c r="B120" s="69"/>
      <c r="C120" s="69"/>
      <c r="D120" s="69"/>
      <c r="E120" s="69"/>
      <c r="F120" s="69"/>
      <c r="G120" s="69"/>
      <c r="H120" s="69"/>
      <c r="I120" s="69"/>
    </row>
    <row r="121" spans="1:9" x14ac:dyDescent="0.45">
      <c r="A121" s="69"/>
      <c r="B121" s="69"/>
      <c r="C121" s="69"/>
      <c r="D121" s="69"/>
      <c r="E121" s="69"/>
      <c r="F121" s="69"/>
      <c r="G121" s="69"/>
      <c r="H121" s="69"/>
      <c r="I121" s="69"/>
    </row>
    <row r="122" spans="1:9" x14ac:dyDescent="0.45">
      <c r="A122" s="69"/>
      <c r="B122" s="69"/>
      <c r="C122" s="69"/>
      <c r="D122" s="69"/>
      <c r="E122" s="69"/>
      <c r="F122" s="69"/>
      <c r="G122" s="69"/>
      <c r="H122" s="69"/>
      <c r="I122" s="69"/>
    </row>
    <row r="123" spans="1:9" x14ac:dyDescent="0.45">
      <c r="A123" s="69"/>
      <c r="B123" s="69"/>
      <c r="C123" s="69"/>
      <c r="D123" s="69"/>
      <c r="E123" s="69"/>
      <c r="F123" s="69"/>
      <c r="G123" s="69"/>
      <c r="H123" s="69"/>
      <c r="I123" s="69"/>
    </row>
    <row r="124" spans="1:9" x14ac:dyDescent="0.45">
      <c r="A124" s="69"/>
      <c r="B124" s="69"/>
      <c r="C124" s="69"/>
      <c r="D124" s="69"/>
      <c r="E124" s="69"/>
      <c r="F124" s="69"/>
      <c r="G124" s="69"/>
      <c r="H124" s="69"/>
      <c r="I124" s="69"/>
    </row>
    <row r="125" spans="1:9" x14ac:dyDescent="0.45">
      <c r="A125" s="69"/>
      <c r="B125" s="69"/>
      <c r="C125" s="69"/>
      <c r="D125" s="69"/>
      <c r="E125" s="69"/>
      <c r="F125" s="69"/>
      <c r="G125" s="69"/>
      <c r="H125" s="69"/>
      <c r="I125" s="69"/>
    </row>
    <row r="126" spans="1:9" x14ac:dyDescent="0.45">
      <c r="A126" s="69"/>
      <c r="B126" s="69"/>
      <c r="C126" s="69"/>
      <c r="D126" s="69"/>
      <c r="E126" s="69"/>
      <c r="F126" s="69"/>
      <c r="G126" s="69"/>
      <c r="H126" s="69"/>
      <c r="I126" s="69"/>
    </row>
    <row r="127" spans="1:9" x14ac:dyDescent="0.45">
      <c r="A127" s="69"/>
      <c r="B127" s="69"/>
      <c r="C127" s="69"/>
      <c r="D127" s="69"/>
      <c r="E127" s="69"/>
      <c r="F127" s="69"/>
      <c r="G127" s="69"/>
      <c r="H127" s="69"/>
      <c r="I127" s="69"/>
    </row>
    <row r="128" spans="1:9" x14ac:dyDescent="0.45">
      <c r="A128" s="69"/>
      <c r="B128" s="69"/>
      <c r="C128" s="69"/>
      <c r="D128" s="69"/>
      <c r="E128" s="69"/>
      <c r="F128" s="69"/>
      <c r="G128" s="69"/>
      <c r="H128" s="69"/>
      <c r="I128" s="69"/>
    </row>
    <row r="129" spans="1:9" x14ac:dyDescent="0.45">
      <c r="A129" s="69"/>
      <c r="B129" s="69"/>
      <c r="C129" s="69"/>
      <c r="D129" s="69"/>
      <c r="E129" s="69"/>
      <c r="F129" s="69"/>
      <c r="G129" s="69"/>
      <c r="H129" s="69"/>
      <c r="I129" s="69"/>
    </row>
    <row r="130" spans="1:9" x14ac:dyDescent="0.45">
      <c r="A130" s="69"/>
      <c r="B130" s="69"/>
      <c r="C130" s="69"/>
      <c r="D130" s="69"/>
      <c r="E130" s="69"/>
      <c r="F130" s="69"/>
      <c r="G130" s="69"/>
      <c r="H130" s="69"/>
      <c r="I130" s="69"/>
    </row>
    <row r="131" spans="1:9" x14ac:dyDescent="0.45">
      <c r="A131" s="69"/>
      <c r="B131" s="69"/>
      <c r="C131" s="69"/>
      <c r="D131" s="69"/>
      <c r="E131" s="69"/>
      <c r="F131" s="69"/>
      <c r="G131" s="69"/>
      <c r="H131" s="69"/>
      <c r="I131" s="69"/>
    </row>
    <row r="132" spans="1:9" x14ac:dyDescent="0.45">
      <c r="A132" s="69"/>
      <c r="B132" s="69"/>
      <c r="C132" s="69"/>
      <c r="D132" s="69"/>
      <c r="E132" s="69"/>
      <c r="F132" s="69"/>
      <c r="G132" s="69"/>
      <c r="H132" s="69"/>
      <c r="I132" s="69"/>
    </row>
    <row r="133" spans="1:9" x14ac:dyDescent="0.45">
      <c r="A133" s="69"/>
      <c r="B133" s="69"/>
      <c r="C133" s="69"/>
      <c r="D133" s="69"/>
      <c r="E133" s="69"/>
      <c r="F133" s="69"/>
      <c r="G133" s="69"/>
      <c r="H133" s="69"/>
      <c r="I133" s="69"/>
    </row>
    <row r="134" spans="1:9" x14ac:dyDescent="0.45">
      <c r="A134" s="69"/>
      <c r="B134" s="69"/>
      <c r="C134" s="69"/>
      <c r="D134" s="69"/>
      <c r="E134" s="69"/>
      <c r="F134" s="69"/>
      <c r="G134" s="69"/>
      <c r="H134" s="69"/>
      <c r="I134" s="69"/>
    </row>
    <row r="135" spans="1:9" x14ac:dyDescent="0.45">
      <c r="A135" s="69"/>
      <c r="B135" s="69"/>
      <c r="C135" s="69"/>
      <c r="D135" s="69"/>
      <c r="E135" s="69"/>
      <c r="F135" s="69"/>
      <c r="G135" s="69"/>
      <c r="H135" s="69"/>
      <c r="I135" s="69"/>
    </row>
  </sheetData>
  <autoFilter ref="A2:O44">
    <sortState ref="A3:O44">
      <sortCondition ref="N2:N44"/>
    </sortState>
  </autoFilter>
  <sortState ref="A3:O42">
    <sortCondition ref="N3:N42"/>
    <sortCondition descending="1" ref="L3:L42"/>
  </sortState>
  <conditionalFormatting sqref="K2">
    <cfRule type="containsText" dxfId="0" priority="2" operator="containsText" text="áno">
      <formula>NOT(ISERROR(SEARCH("áno",K2)))</formula>
    </cfRule>
  </conditionalFormatting>
  <conditionalFormatting sqref="L2">
    <cfRule type="colorScale" priority="3">
      <colorScale>
        <cfvo type="min"/>
        <cfvo type="percentile" val="50"/>
        <cfvo type="max"/>
        <color rgb="FFF8696B"/>
        <color rgb="FFFFEB84"/>
        <color rgb="FF63BE7B"/>
      </colorScale>
    </cfRule>
  </conditionalFormatting>
  <conditionalFormatting sqref="L3:L44">
    <cfRule type="colorScale" priority="20">
      <colorScale>
        <cfvo type="min"/>
        <cfvo type="percentile" val="50"/>
        <cfvo type="max"/>
        <color rgb="FFF8696B"/>
        <color rgb="FFFFEB84"/>
        <color rgb="FF63BE7B"/>
      </colorScale>
    </cfRule>
  </conditionalFormatting>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N186"/>
  <sheetViews>
    <sheetView showGridLines="0" topLeftCell="A7" zoomScale="40" zoomScaleNormal="40" workbookViewId="0">
      <selection activeCell="E18" sqref="E18"/>
    </sheetView>
  </sheetViews>
  <sheetFormatPr defaultColWidth="8.81640625" defaultRowHeight="16.5" x14ac:dyDescent="0.45"/>
  <cols>
    <col min="1" max="1" width="8.81640625" style="70" customWidth="1"/>
    <col min="2" max="2" width="19.1796875" style="70" customWidth="1"/>
    <col min="3" max="3" width="17.54296875" style="70" customWidth="1"/>
    <col min="4" max="4" width="18.7265625" style="70" customWidth="1"/>
    <col min="5" max="5" width="19.1796875" style="70" customWidth="1"/>
    <col min="6" max="7" width="17.54296875" style="70" customWidth="1"/>
    <col min="8" max="8" width="10.54296875" style="70" bestFit="1" customWidth="1"/>
    <col min="9" max="9" width="22.81640625" style="70" customWidth="1"/>
    <col min="10" max="10" width="11.453125" style="70" bestFit="1" customWidth="1"/>
    <col min="11" max="11" width="11.54296875" style="70" bestFit="1" customWidth="1"/>
    <col min="12" max="12" width="11.81640625" style="70" bestFit="1" customWidth="1"/>
    <col min="13" max="13" width="8.1796875" style="70" bestFit="1" customWidth="1"/>
    <col min="14" max="14" width="11.453125" style="70" bestFit="1" customWidth="1"/>
    <col min="15" max="66" width="9" style="70" bestFit="1" customWidth="1"/>
    <col min="67" max="16384" width="8.81640625" style="70"/>
  </cols>
  <sheetData>
    <row r="2" spans="2:61" x14ac:dyDescent="0.45">
      <c r="B2" s="84" t="s">
        <v>456</v>
      </c>
      <c r="AF2" s="70" t="s">
        <v>317</v>
      </c>
      <c r="AG2" s="244" t="s">
        <v>318</v>
      </c>
    </row>
    <row r="3" spans="2:61" x14ac:dyDescent="0.45">
      <c r="B3" s="489" t="s">
        <v>319</v>
      </c>
      <c r="C3" s="490"/>
      <c r="D3" s="488" t="s">
        <v>320</v>
      </c>
      <c r="E3" s="489" t="s">
        <v>321</v>
      </c>
      <c r="F3" s="490"/>
      <c r="G3" s="488" t="s">
        <v>322</v>
      </c>
      <c r="I3" s="85" t="s">
        <v>323</v>
      </c>
      <c r="J3" s="260">
        <v>2009</v>
      </c>
      <c r="K3" s="260">
        <v>2010</v>
      </c>
      <c r="L3" s="260">
        <v>2011</v>
      </c>
      <c r="M3" s="260">
        <v>2012</v>
      </c>
      <c r="N3" s="260">
        <v>2013</v>
      </c>
      <c r="O3" s="260">
        <v>2014</v>
      </c>
      <c r="P3" s="260">
        <v>2015</v>
      </c>
      <c r="Q3" s="260">
        <v>2016</v>
      </c>
      <c r="R3" s="260">
        <v>2017</v>
      </c>
      <c r="S3" s="260">
        <v>2018</v>
      </c>
      <c r="T3" s="260">
        <v>2019</v>
      </c>
      <c r="U3" s="260">
        <v>2020</v>
      </c>
      <c r="V3" s="79">
        <v>2021</v>
      </c>
      <c r="W3" s="79">
        <v>2022</v>
      </c>
      <c r="X3" s="79">
        <v>2023</v>
      </c>
      <c r="Y3" s="79">
        <v>2024</v>
      </c>
      <c r="Z3" s="79">
        <v>2025</v>
      </c>
      <c r="AA3" s="79">
        <v>2026</v>
      </c>
      <c r="AB3" s="79">
        <v>2027</v>
      </c>
      <c r="AC3" s="79">
        <v>2028</v>
      </c>
      <c r="AD3" s="79">
        <v>2029</v>
      </c>
      <c r="AE3" s="79">
        <v>2030</v>
      </c>
      <c r="AF3" s="79">
        <v>2031</v>
      </c>
      <c r="AG3" s="79">
        <v>2032</v>
      </c>
      <c r="AH3" s="79">
        <v>2033</v>
      </c>
      <c r="AI3" s="79">
        <v>2034</v>
      </c>
      <c r="AJ3" s="79">
        <v>2035</v>
      </c>
      <c r="AK3" s="79">
        <v>2036</v>
      </c>
      <c r="AL3" s="79">
        <v>2037</v>
      </c>
      <c r="AM3" s="79">
        <v>2038</v>
      </c>
      <c r="AN3" s="79">
        <v>2039</v>
      </c>
      <c r="AO3" s="79">
        <v>2040</v>
      </c>
      <c r="AP3" s="79">
        <v>2041</v>
      </c>
      <c r="AQ3" s="79">
        <v>2042</v>
      </c>
      <c r="AR3" s="79">
        <v>2043</v>
      </c>
      <c r="AS3" s="79">
        <v>2044</v>
      </c>
      <c r="AT3" s="79">
        <v>2045</v>
      </c>
      <c r="AU3" s="79">
        <v>2046</v>
      </c>
      <c r="AV3" s="79">
        <v>2047</v>
      </c>
      <c r="AW3" s="79">
        <v>2048</v>
      </c>
      <c r="AX3" s="79">
        <v>2049</v>
      </c>
      <c r="AY3" s="79">
        <v>2050</v>
      </c>
      <c r="AZ3" s="79">
        <v>2051</v>
      </c>
      <c r="BA3" s="79">
        <v>2052</v>
      </c>
      <c r="BB3" s="79">
        <v>2053</v>
      </c>
      <c r="BC3" s="79">
        <v>2054</v>
      </c>
      <c r="BD3" s="79">
        <v>2055</v>
      </c>
      <c r="BE3" s="79">
        <v>2056</v>
      </c>
      <c r="BF3" s="79">
        <v>2057</v>
      </c>
      <c r="BG3" s="79">
        <v>2058</v>
      </c>
      <c r="BH3" s="79">
        <v>2059</v>
      </c>
      <c r="BI3" s="79">
        <v>2060</v>
      </c>
    </row>
    <row r="4" spans="2:61" ht="49.5" x14ac:dyDescent="0.45">
      <c r="B4" s="81" t="s">
        <v>457</v>
      </c>
      <c r="C4" s="81" t="s">
        <v>324</v>
      </c>
      <c r="D4" s="488"/>
      <c r="E4" s="81" t="s">
        <v>457</v>
      </c>
      <c r="F4" s="81" t="s">
        <v>324</v>
      </c>
      <c r="G4" s="488"/>
      <c r="I4" s="86" t="s">
        <v>325</v>
      </c>
      <c r="J4" s="261">
        <v>64095.5</v>
      </c>
      <c r="K4" s="261">
        <v>68764.899999999994</v>
      </c>
      <c r="L4" s="261">
        <v>71785.8</v>
      </c>
      <c r="M4" s="261">
        <v>73649.3</v>
      </c>
      <c r="N4" s="261">
        <v>74492.800000000003</v>
      </c>
      <c r="O4" s="261">
        <v>76354.5</v>
      </c>
      <c r="P4" s="261">
        <v>80126</v>
      </c>
      <c r="Q4" s="261">
        <v>81265.2</v>
      </c>
      <c r="R4" s="261">
        <v>84669.9</v>
      </c>
      <c r="S4" s="261">
        <v>89874.7</v>
      </c>
      <c r="T4" s="261">
        <v>94437.5</v>
      </c>
      <c r="U4" s="261">
        <v>93413.8</v>
      </c>
      <c r="V4" s="87">
        <v>98523</v>
      </c>
      <c r="W4" s="88">
        <v>107730.1</v>
      </c>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row>
    <row r="5" spans="2:61" x14ac:dyDescent="0.45">
      <c r="B5" s="87">
        <v>16700</v>
      </c>
      <c r="C5" s="87">
        <v>28200</v>
      </c>
      <c r="D5" s="87">
        <v>11735</v>
      </c>
      <c r="E5" s="87">
        <v>67100</v>
      </c>
      <c r="F5" s="87">
        <v>119400</v>
      </c>
      <c r="G5" s="87">
        <v>800</v>
      </c>
      <c r="I5" s="70" t="s">
        <v>455</v>
      </c>
      <c r="J5" s="89"/>
      <c r="K5" s="257">
        <f t="shared" ref="K5:V5" si="0">K4/J4</f>
        <v>1.0728506681436294</v>
      </c>
      <c r="L5" s="257">
        <f t="shared" si="0"/>
        <v>1.0439308426246532</v>
      </c>
      <c r="M5" s="257">
        <f t="shared" si="0"/>
        <v>1.025959172984072</v>
      </c>
      <c r="N5" s="257">
        <f t="shared" si="0"/>
        <v>1.0114529262328358</v>
      </c>
      <c r="O5" s="257">
        <f t="shared" si="0"/>
        <v>1.0249916770479832</v>
      </c>
      <c r="P5" s="257">
        <f t="shared" si="0"/>
        <v>1.0493946001872843</v>
      </c>
      <c r="Q5" s="257">
        <f t="shared" si="0"/>
        <v>1.014217607268552</v>
      </c>
      <c r="R5" s="257">
        <f t="shared" si="0"/>
        <v>1.0418961621948879</v>
      </c>
      <c r="S5" s="257">
        <f t="shared" si="0"/>
        <v>1.0614716682079464</v>
      </c>
      <c r="T5" s="257">
        <f t="shared" si="0"/>
        <v>1.0507684587542434</v>
      </c>
      <c r="U5" s="257">
        <f t="shared" si="0"/>
        <v>0.98916002647253476</v>
      </c>
      <c r="V5" s="256">
        <f t="shared" si="0"/>
        <v>1.0546942742935197</v>
      </c>
      <c r="W5" s="90">
        <f>(W6*0.7)/100+1</f>
        <v>1.0119</v>
      </c>
      <c r="X5" s="90">
        <f>(X6*0.7)/100+1</f>
        <v>1.0084</v>
      </c>
      <c r="Y5" s="90">
        <f t="shared" ref="Y5:BI5" si="1">(Y6*0.7)/100+1</f>
        <v>1.0091000000000001</v>
      </c>
      <c r="Z5" s="90">
        <f t="shared" si="1"/>
        <v>1.0217000000000001</v>
      </c>
      <c r="AA5" s="90">
        <f t="shared" si="1"/>
        <v>1.0146999999999999</v>
      </c>
      <c r="AB5" s="90">
        <f t="shared" si="1"/>
        <v>1.0146999999999999</v>
      </c>
      <c r="AC5" s="90">
        <f t="shared" si="1"/>
        <v>1.0119</v>
      </c>
      <c r="AD5" s="90">
        <f t="shared" si="1"/>
        <v>1.0119</v>
      </c>
      <c r="AE5" s="90">
        <f t="shared" si="1"/>
        <v>1.0119</v>
      </c>
      <c r="AF5" s="90">
        <f t="shared" si="1"/>
        <v>1.0084</v>
      </c>
      <c r="AG5" s="90">
        <f t="shared" si="1"/>
        <v>1.0084</v>
      </c>
      <c r="AH5" s="90">
        <f t="shared" si="1"/>
        <v>1.0084</v>
      </c>
      <c r="AI5" s="90">
        <f t="shared" si="1"/>
        <v>1.0084</v>
      </c>
      <c r="AJ5" s="90">
        <f t="shared" si="1"/>
        <v>1.0084</v>
      </c>
      <c r="AK5" s="90">
        <f t="shared" si="1"/>
        <v>1.0084</v>
      </c>
      <c r="AL5" s="90">
        <f t="shared" si="1"/>
        <v>1.0084</v>
      </c>
      <c r="AM5" s="90">
        <f t="shared" si="1"/>
        <v>1.0084</v>
      </c>
      <c r="AN5" s="90">
        <f t="shared" si="1"/>
        <v>1.0084</v>
      </c>
      <c r="AO5" s="90">
        <f t="shared" si="1"/>
        <v>1.0084</v>
      </c>
      <c r="AP5" s="90">
        <f t="shared" si="1"/>
        <v>1.0069999999999999</v>
      </c>
      <c r="AQ5" s="90">
        <f t="shared" si="1"/>
        <v>1.0069999999999999</v>
      </c>
      <c r="AR5" s="90">
        <f t="shared" si="1"/>
        <v>1.0069999999999999</v>
      </c>
      <c r="AS5" s="90">
        <f t="shared" si="1"/>
        <v>1.0069999999999999</v>
      </c>
      <c r="AT5" s="90">
        <f t="shared" si="1"/>
        <v>1.0069999999999999</v>
      </c>
      <c r="AU5" s="90">
        <f t="shared" si="1"/>
        <v>1.0069999999999999</v>
      </c>
      <c r="AV5" s="90">
        <f t="shared" si="1"/>
        <v>1.0069999999999999</v>
      </c>
      <c r="AW5" s="90">
        <f t="shared" si="1"/>
        <v>1.0069999999999999</v>
      </c>
      <c r="AX5" s="90">
        <f t="shared" si="1"/>
        <v>1.0069999999999999</v>
      </c>
      <c r="AY5" s="90">
        <f t="shared" si="1"/>
        <v>1.0069999999999999</v>
      </c>
      <c r="AZ5" s="90">
        <f t="shared" si="1"/>
        <v>1.0091000000000001</v>
      </c>
      <c r="BA5" s="90">
        <f t="shared" si="1"/>
        <v>1.0091000000000001</v>
      </c>
      <c r="BB5" s="90">
        <f t="shared" si="1"/>
        <v>1.0091000000000001</v>
      </c>
      <c r="BC5" s="90">
        <f t="shared" si="1"/>
        <v>1.0091000000000001</v>
      </c>
      <c r="BD5" s="90">
        <f t="shared" si="1"/>
        <v>1.0091000000000001</v>
      </c>
      <c r="BE5" s="90">
        <f t="shared" si="1"/>
        <v>1.0091000000000001</v>
      </c>
      <c r="BF5" s="90">
        <f t="shared" si="1"/>
        <v>1.0091000000000001</v>
      </c>
      <c r="BG5" s="90">
        <f t="shared" si="1"/>
        <v>1.0091000000000001</v>
      </c>
      <c r="BH5" s="90">
        <f t="shared" si="1"/>
        <v>1.0091000000000001</v>
      </c>
      <c r="BI5" s="90">
        <f t="shared" si="1"/>
        <v>1.0091000000000001</v>
      </c>
    </row>
    <row r="6" spans="2:61" x14ac:dyDescent="0.45">
      <c r="B6" s="91" t="s">
        <v>211</v>
      </c>
      <c r="I6" s="92" t="s">
        <v>326</v>
      </c>
      <c r="K6" s="93"/>
      <c r="T6" s="94"/>
      <c r="U6" s="95"/>
      <c r="V6" s="95"/>
      <c r="W6" s="96">
        <v>1.7</v>
      </c>
      <c r="X6" s="96">
        <v>1.2</v>
      </c>
      <c r="Y6" s="96">
        <v>1.3</v>
      </c>
      <c r="Z6" s="96">
        <v>3.1</v>
      </c>
      <c r="AA6" s="96">
        <v>2.1</v>
      </c>
      <c r="AB6" s="96">
        <v>2.1</v>
      </c>
      <c r="AC6" s="96">
        <v>1.7</v>
      </c>
      <c r="AD6" s="96">
        <v>1.7</v>
      </c>
      <c r="AE6" s="96">
        <v>1.7</v>
      </c>
      <c r="AF6" s="96">
        <v>1.2</v>
      </c>
      <c r="AG6" s="96">
        <v>1.2</v>
      </c>
      <c r="AH6" s="96">
        <v>1.2</v>
      </c>
      <c r="AI6" s="96">
        <v>1.2</v>
      </c>
      <c r="AJ6" s="96">
        <v>1.2</v>
      </c>
      <c r="AK6" s="96">
        <v>1.2</v>
      </c>
      <c r="AL6" s="96">
        <v>1.2</v>
      </c>
      <c r="AM6" s="96">
        <v>1.2</v>
      </c>
      <c r="AN6" s="96">
        <v>1.2</v>
      </c>
      <c r="AO6" s="96">
        <v>1.2</v>
      </c>
      <c r="AP6" s="96">
        <v>1</v>
      </c>
      <c r="AQ6" s="96">
        <v>1</v>
      </c>
      <c r="AR6" s="96">
        <v>1</v>
      </c>
      <c r="AS6" s="96">
        <v>1</v>
      </c>
      <c r="AT6" s="96">
        <v>1</v>
      </c>
      <c r="AU6" s="96">
        <v>1</v>
      </c>
      <c r="AV6" s="96">
        <v>1</v>
      </c>
      <c r="AW6" s="96">
        <v>1</v>
      </c>
      <c r="AX6" s="96">
        <v>1</v>
      </c>
      <c r="AY6" s="96">
        <v>1</v>
      </c>
      <c r="AZ6" s="96">
        <v>1.3</v>
      </c>
      <c r="BA6" s="96">
        <v>1.3</v>
      </c>
      <c r="BB6" s="96">
        <v>1.3</v>
      </c>
      <c r="BC6" s="96">
        <v>1.3</v>
      </c>
      <c r="BD6" s="96">
        <v>1.3</v>
      </c>
      <c r="BE6" s="96">
        <v>1.3</v>
      </c>
      <c r="BF6" s="96">
        <v>1.3</v>
      </c>
      <c r="BG6" s="96">
        <v>1.3</v>
      </c>
      <c r="BH6" s="96">
        <v>1.3</v>
      </c>
      <c r="BI6" s="96">
        <v>1.3</v>
      </c>
    </row>
    <row r="7" spans="2:61" x14ac:dyDescent="0.45">
      <c r="B7" s="91"/>
      <c r="K7" s="93"/>
      <c r="L7" s="93"/>
      <c r="M7" s="93"/>
      <c r="N7" s="93"/>
      <c r="O7" s="93"/>
      <c r="P7" s="93"/>
    </row>
    <row r="8" spans="2:61" x14ac:dyDescent="0.45">
      <c r="B8" s="91"/>
      <c r="G8" s="93"/>
      <c r="H8" s="93"/>
      <c r="I8" s="93"/>
      <c r="J8" s="84" t="s">
        <v>327</v>
      </c>
    </row>
    <row r="9" spans="2:61" x14ac:dyDescent="0.45">
      <c r="B9" s="91"/>
      <c r="G9" s="93"/>
      <c r="H9" s="93"/>
      <c r="I9" s="93"/>
      <c r="J9" s="260">
        <v>2010</v>
      </c>
      <c r="K9" s="260">
        <v>2011</v>
      </c>
      <c r="L9" s="260">
        <v>2012</v>
      </c>
      <c r="M9" s="260">
        <v>2013</v>
      </c>
      <c r="N9" s="260">
        <v>2014</v>
      </c>
      <c r="O9" s="260">
        <v>2015</v>
      </c>
      <c r="P9" s="260">
        <v>2016</v>
      </c>
      <c r="Q9" s="260">
        <v>2017</v>
      </c>
      <c r="R9" s="260">
        <v>2018</v>
      </c>
      <c r="S9" s="260">
        <v>2019</v>
      </c>
      <c r="T9" s="260">
        <v>2020</v>
      </c>
      <c r="U9" s="79">
        <v>2021</v>
      </c>
      <c r="V9" s="79">
        <v>2022</v>
      </c>
      <c r="W9" s="79">
        <v>2023</v>
      </c>
      <c r="X9" s="79">
        <v>2024</v>
      </c>
      <c r="Y9" s="79">
        <v>2025</v>
      </c>
      <c r="Z9" s="79">
        <v>2026</v>
      </c>
      <c r="AA9" s="79">
        <v>2027</v>
      </c>
      <c r="AB9" s="79">
        <v>2028</v>
      </c>
      <c r="AC9" s="79">
        <v>2029</v>
      </c>
      <c r="AD9" s="79">
        <v>2030</v>
      </c>
      <c r="AE9" s="79">
        <v>2031</v>
      </c>
      <c r="AF9" s="79">
        <v>2032</v>
      </c>
      <c r="AG9" s="79">
        <v>2033</v>
      </c>
      <c r="AH9" s="79">
        <v>2034</v>
      </c>
      <c r="AI9" s="79">
        <v>2035</v>
      </c>
      <c r="AJ9" s="79">
        <v>2036</v>
      </c>
      <c r="AK9" s="79">
        <v>2037</v>
      </c>
      <c r="AL9" s="79">
        <v>2038</v>
      </c>
      <c r="AM9" s="79">
        <v>2039</v>
      </c>
      <c r="AN9" s="79">
        <v>2040</v>
      </c>
      <c r="AO9" s="79">
        <v>2041</v>
      </c>
      <c r="AP9" s="79">
        <v>2042</v>
      </c>
      <c r="AQ9" s="79">
        <v>2043</v>
      </c>
      <c r="AR9" s="79">
        <v>2044</v>
      </c>
      <c r="AS9" s="79">
        <v>2045</v>
      </c>
      <c r="AT9" s="79">
        <v>2046</v>
      </c>
      <c r="AU9" s="79">
        <v>2047</v>
      </c>
      <c r="AV9" s="79">
        <v>2048</v>
      </c>
      <c r="AW9" s="79">
        <v>2049</v>
      </c>
      <c r="AX9" s="79">
        <v>2050</v>
      </c>
      <c r="AY9" s="79">
        <v>2051</v>
      </c>
      <c r="AZ9" s="79">
        <v>2052</v>
      </c>
      <c r="BA9" s="79">
        <v>2053</v>
      </c>
      <c r="BB9" s="79">
        <v>2054</v>
      </c>
      <c r="BC9" s="79">
        <v>2055</v>
      </c>
      <c r="BD9" s="79">
        <v>2056</v>
      </c>
      <c r="BE9" s="79">
        <v>2057</v>
      </c>
      <c r="BF9" s="79">
        <v>2058</v>
      </c>
      <c r="BG9" s="79">
        <v>2059</v>
      </c>
      <c r="BH9" s="79">
        <v>2060</v>
      </c>
    </row>
    <row r="10" spans="2:61" x14ac:dyDescent="0.45">
      <c r="B10" s="91"/>
      <c r="G10" s="93"/>
      <c r="H10" s="98" t="s">
        <v>319</v>
      </c>
      <c r="I10" s="81" t="s">
        <v>457</v>
      </c>
      <c r="J10" s="258">
        <f>B5</f>
        <v>16700</v>
      </c>
      <c r="K10" s="258">
        <f t="shared" ref="K10:T10" si="2">J10*L$5</f>
        <v>17433.645071831706</v>
      </c>
      <c r="L10" s="258">
        <f t="shared" si="2"/>
        <v>17886.2080799943</v>
      </c>
      <c r="M10" s="258">
        <f t="shared" si="2"/>
        <v>18091.057501719624</v>
      </c>
      <c r="N10" s="258">
        <f t="shared" si="2"/>
        <v>18543.183368259095</v>
      </c>
      <c r="O10" s="258">
        <f t="shared" si="2"/>
        <v>19459.116496933751</v>
      </c>
      <c r="P10" s="258">
        <f t="shared" si="2"/>
        <v>19735.778573080159</v>
      </c>
      <c r="Q10" s="258">
        <f t="shared" si="2"/>
        <v>20562.63195322032</v>
      </c>
      <c r="R10" s="258">
        <f t="shared" si="2"/>
        <v>21826.651242130796</v>
      </c>
      <c r="S10" s="258">
        <f t="shared" si="2"/>
        <v>22934.756685460168</v>
      </c>
      <c r="T10" s="258">
        <f t="shared" si="2"/>
        <v>22686.144530130925</v>
      </c>
      <c r="U10" s="259">
        <f>B5</f>
        <v>16700</v>
      </c>
      <c r="V10" s="259">
        <f t="shared" ref="V10:BH10" si="3">U10*W$5</f>
        <v>16898.73</v>
      </c>
      <c r="W10" s="259">
        <f t="shared" si="3"/>
        <v>17040.679332</v>
      </c>
      <c r="X10" s="87">
        <f t="shared" si="3"/>
        <v>17195.749513921201</v>
      </c>
      <c r="Y10" s="87">
        <f t="shared" si="3"/>
        <v>17568.89727837329</v>
      </c>
      <c r="Z10" s="87">
        <f t="shared" si="3"/>
        <v>17827.160068365374</v>
      </c>
      <c r="AA10" s="87">
        <f t="shared" si="3"/>
        <v>18089.219321370343</v>
      </c>
      <c r="AB10" s="87">
        <f t="shared" si="3"/>
        <v>18304.48103129465</v>
      </c>
      <c r="AC10" s="87">
        <f t="shared" si="3"/>
        <v>18522.304355567056</v>
      </c>
      <c r="AD10" s="87">
        <f t="shared" si="3"/>
        <v>18742.719777398303</v>
      </c>
      <c r="AE10" s="87">
        <f t="shared" si="3"/>
        <v>18900.158623528449</v>
      </c>
      <c r="AF10" s="87">
        <f t="shared" si="3"/>
        <v>19058.919955966088</v>
      </c>
      <c r="AG10" s="87">
        <f t="shared" si="3"/>
        <v>19219.014883596203</v>
      </c>
      <c r="AH10" s="87">
        <f t="shared" si="3"/>
        <v>19380.454608618409</v>
      </c>
      <c r="AI10" s="87">
        <f t="shared" si="3"/>
        <v>19543.250427330804</v>
      </c>
      <c r="AJ10" s="87">
        <f t="shared" si="3"/>
        <v>19707.413730920383</v>
      </c>
      <c r="AK10" s="87">
        <f t="shared" si="3"/>
        <v>19872.956006260112</v>
      </c>
      <c r="AL10" s="87">
        <f t="shared" si="3"/>
        <v>20039.888836712697</v>
      </c>
      <c r="AM10" s="87">
        <f t="shared" si="3"/>
        <v>20208.223902941081</v>
      </c>
      <c r="AN10" s="87">
        <f t="shared" si="3"/>
        <v>20377.972983725784</v>
      </c>
      <c r="AO10" s="87">
        <f t="shared" si="3"/>
        <v>20520.618794611863</v>
      </c>
      <c r="AP10" s="87">
        <f t="shared" si="3"/>
        <v>20664.263126174144</v>
      </c>
      <c r="AQ10" s="87">
        <f t="shared" si="3"/>
        <v>20808.912968057361</v>
      </c>
      <c r="AR10" s="87">
        <f t="shared" si="3"/>
        <v>20954.575358833761</v>
      </c>
      <c r="AS10" s="87">
        <f t="shared" si="3"/>
        <v>21101.257386345595</v>
      </c>
      <c r="AT10" s="87">
        <f t="shared" si="3"/>
        <v>21248.96618805001</v>
      </c>
      <c r="AU10" s="87">
        <f t="shared" si="3"/>
        <v>21397.708951366356</v>
      </c>
      <c r="AV10" s="87">
        <f t="shared" si="3"/>
        <v>21547.492914025919</v>
      </c>
      <c r="AW10" s="87">
        <f t="shared" si="3"/>
        <v>21698.325364424098</v>
      </c>
      <c r="AX10" s="87">
        <f t="shared" si="3"/>
        <v>21850.213641975064</v>
      </c>
      <c r="AY10" s="87">
        <f t="shared" si="3"/>
        <v>22049.050586117039</v>
      </c>
      <c r="AZ10" s="87">
        <f t="shared" si="3"/>
        <v>22249.696946450706</v>
      </c>
      <c r="BA10" s="87">
        <f t="shared" si="3"/>
        <v>22452.169188663411</v>
      </c>
      <c r="BB10" s="87">
        <f t="shared" si="3"/>
        <v>22656.48392828025</v>
      </c>
      <c r="BC10" s="87">
        <f t="shared" si="3"/>
        <v>22862.657932027603</v>
      </c>
      <c r="BD10" s="87">
        <f t="shared" si="3"/>
        <v>23070.708119209055</v>
      </c>
      <c r="BE10" s="87">
        <f t="shared" si="3"/>
        <v>23280.651563093859</v>
      </c>
      <c r="BF10" s="87">
        <f t="shared" si="3"/>
        <v>23492.505492318014</v>
      </c>
      <c r="BG10" s="87">
        <f t="shared" si="3"/>
        <v>23706.287292298111</v>
      </c>
      <c r="BH10" s="87">
        <f t="shared" si="3"/>
        <v>23922.014506658026</v>
      </c>
    </row>
    <row r="11" spans="2:61" x14ac:dyDescent="0.45">
      <c r="B11" s="91"/>
      <c r="G11" s="93"/>
      <c r="H11" s="101"/>
      <c r="I11" s="81" t="s">
        <v>324</v>
      </c>
      <c r="J11" s="258">
        <f>$U$11</f>
        <v>28200</v>
      </c>
      <c r="K11" s="258">
        <f t="shared" ref="K11:T11" si="4">$U$11</f>
        <v>28200</v>
      </c>
      <c r="L11" s="258">
        <f t="shared" si="4"/>
        <v>28200</v>
      </c>
      <c r="M11" s="258">
        <f t="shared" si="4"/>
        <v>28200</v>
      </c>
      <c r="N11" s="258">
        <f t="shared" si="4"/>
        <v>28200</v>
      </c>
      <c r="O11" s="258">
        <f t="shared" si="4"/>
        <v>28200</v>
      </c>
      <c r="P11" s="258">
        <f t="shared" si="4"/>
        <v>28200</v>
      </c>
      <c r="Q11" s="258">
        <f t="shared" si="4"/>
        <v>28200</v>
      </c>
      <c r="R11" s="258">
        <f t="shared" si="4"/>
        <v>28200</v>
      </c>
      <c r="S11" s="258">
        <f t="shared" si="4"/>
        <v>28200</v>
      </c>
      <c r="T11" s="258">
        <f t="shared" si="4"/>
        <v>28200</v>
      </c>
      <c r="U11" s="259">
        <f>C5</f>
        <v>28200</v>
      </c>
      <c r="V11" s="259">
        <f>U11*W$5</f>
        <v>28535.58</v>
      </c>
      <c r="W11" s="259">
        <f t="shared" ref="W11:BH11" si="5">V11*X$5</f>
        <v>28775.278871999999</v>
      </c>
      <c r="X11" s="259">
        <f t="shared" si="5"/>
        <v>29037.133909735203</v>
      </c>
      <c r="Y11" s="259">
        <f t="shared" si="5"/>
        <v>29667.239715576459</v>
      </c>
      <c r="Z11" s="259">
        <f t="shared" si="5"/>
        <v>30103.348139395432</v>
      </c>
      <c r="AA11" s="259">
        <f t="shared" si="5"/>
        <v>30545.867357044543</v>
      </c>
      <c r="AB11" s="259">
        <f t="shared" si="5"/>
        <v>30909.363178593372</v>
      </c>
      <c r="AC11" s="259">
        <f t="shared" si="5"/>
        <v>31277.184600418634</v>
      </c>
      <c r="AD11" s="259">
        <f t="shared" si="5"/>
        <v>31649.383097163616</v>
      </c>
      <c r="AE11" s="259">
        <f t="shared" si="5"/>
        <v>31915.23791517979</v>
      </c>
      <c r="AF11" s="259">
        <f t="shared" si="5"/>
        <v>32183.3259136673</v>
      </c>
      <c r="AG11" s="259">
        <f t="shared" si="5"/>
        <v>32453.665851342106</v>
      </c>
      <c r="AH11" s="259">
        <f t="shared" si="5"/>
        <v>32726.27664449338</v>
      </c>
      <c r="AI11" s="259">
        <f t="shared" si="5"/>
        <v>33001.177368307122</v>
      </c>
      <c r="AJ11" s="259">
        <f t="shared" si="5"/>
        <v>33278.387258200899</v>
      </c>
      <c r="AK11" s="259">
        <f t="shared" si="5"/>
        <v>33557.925711169788</v>
      </c>
      <c r="AL11" s="259">
        <f t="shared" si="5"/>
        <v>33839.812287143614</v>
      </c>
      <c r="AM11" s="259">
        <f t="shared" si="5"/>
        <v>34124.066710355619</v>
      </c>
      <c r="AN11" s="259">
        <f t="shared" si="5"/>
        <v>34410.708870722607</v>
      </c>
      <c r="AO11" s="259">
        <f t="shared" si="5"/>
        <v>34651.583832817661</v>
      </c>
      <c r="AP11" s="259">
        <f t="shared" si="5"/>
        <v>34894.144919647384</v>
      </c>
      <c r="AQ11" s="259">
        <f t="shared" si="5"/>
        <v>35138.403934084912</v>
      </c>
      <c r="AR11" s="259">
        <f t="shared" si="5"/>
        <v>35384.372761623505</v>
      </c>
      <c r="AS11" s="259">
        <f t="shared" si="5"/>
        <v>35632.063370954864</v>
      </c>
      <c r="AT11" s="259">
        <f t="shared" si="5"/>
        <v>35881.487814551547</v>
      </c>
      <c r="AU11" s="259">
        <f t="shared" si="5"/>
        <v>36132.6582292534</v>
      </c>
      <c r="AV11" s="259">
        <f t="shared" si="5"/>
        <v>36385.586836858172</v>
      </c>
      <c r="AW11" s="259">
        <f t="shared" si="5"/>
        <v>36640.285944716175</v>
      </c>
      <c r="AX11" s="259">
        <f t="shared" si="5"/>
        <v>36896.767946329186</v>
      </c>
      <c r="AY11" s="259">
        <f t="shared" si="5"/>
        <v>37232.528534640784</v>
      </c>
      <c r="AZ11" s="259">
        <f t="shared" si="5"/>
        <v>37571.344544306019</v>
      </c>
      <c r="BA11" s="259">
        <f t="shared" si="5"/>
        <v>37913.243779659206</v>
      </c>
      <c r="BB11" s="259">
        <f t="shared" si="5"/>
        <v>38258.254298054111</v>
      </c>
      <c r="BC11" s="259">
        <f t="shared" si="5"/>
        <v>38606.404412166405</v>
      </c>
      <c r="BD11" s="259">
        <f t="shared" si="5"/>
        <v>38957.722692317126</v>
      </c>
      <c r="BE11" s="259">
        <f t="shared" si="5"/>
        <v>39312.237968817215</v>
      </c>
      <c r="BF11" s="259">
        <f t="shared" si="5"/>
        <v>39669.979334333453</v>
      </c>
      <c r="BG11" s="259">
        <f t="shared" si="5"/>
        <v>40030.976146275891</v>
      </c>
      <c r="BH11" s="259">
        <f t="shared" si="5"/>
        <v>40395.258029207005</v>
      </c>
    </row>
    <row r="12" spans="2:61" x14ac:dyDescent="0.45">
      <c r="B12" s="91"/>
      <c r="G12" s="93"/>
      <c r="I12" s="97" t="s">
        <v>320</v>
      </c>
      <c r="J12" s="258">
        <f>D5</f>
        <v>11735</v>
      </c>
      <c r="K12" s="258">
        <f t="shared" ref="K12:T12" si="6">J12*L$5</f>
        <v>12250.528438200305</v>
      </c>
      <c r="L12" s="258">
        <f t="shared" si="6"/>
        <v>12568.542025073841</v>
      </c>
      <c r="M12" s="258">
        <f t="shared" si="6"/>
        <v>12712.488609741307</v>
      </c>
      <c r="N12" s="258">
        <f t="shared" si="6"/>
        <v>13030.195019552128</v>
      </c>
      <c r="O12" s="258">
        <f t="shared" si="6"/>
        <v>13673.816292905247</v>
      </c>
      <c r="P12" s="258">
        <f t="shared" si="6"/>
        <v>13868.225242820101</v>
      </c>
      <c r="Q12" s="258">
        <f t="shared" si="6"/>
        <v>14449.25065694853</v>
      </c>
      <c r="R12" s="258">
        <f t="shared" si="6"/>
        <v>15337.470199185922</v>
      </c>
      <c r="S12" s="258">
        <f t="shared" si="6"/>
        <v>16116.12992238773</v>
      </c>
      <c r="T12" s="258">
        <f t="shared" si="6"/>
        <v>15941.431500663857</v>
      </c>
      <c r="U12" s="259">
        <f>D5</f>
        <v>11735</v>
      </c>
      <c r="V12" s="259">
        <f>U12*W$5</f>
        <v>11874.646500000001</v>
      </c>
      <c r="W12" s="259">
        <f t="shared" ref="W12:BH12" si="7">V12*X$5</f>
        <v>11974.3935306</v>
      </c>
      <c r="X12" s="87">
        <f t="shared" si="7"/>
        <v>12083.360511728462</v>
      </c>
      <c r="Y12" s="87">
        <f t="shared" si="7"/>
        <v>12345.569434832971</v>
      </c>
      <c r="Z12" s="87">
        <f t="shared" si="7"/>
        <v>12527.049305525015</v>
      </c>
      <c r="AA12" s="87">
        <f t="shared" si="7"/>
        <v>12711.196930316233</v>
      </c>
      <c r="AB12" s="87">
        <f t="shared" si="7"/>
        <v>12862.460173786996</v>
      </c>
      <c r="AC12" s="87">
        <f t="shared" si="7"/>
        <v>13015.523449855062</v>
      </c>
      <c r="AD12" s="87">
        <f t="shared" si="7"/>
        <v>13170.408178908338</v>
      </c>
      <c r="AE12" s="87">
        <f t="shared" si="7"/>
        <v>13281.039607611167</v>
      </c>
      <c r="AF12" s="87">
        <f t="shared" si="7"/>
        <v>13392.600340315099</v>
      </c>
      <c r="AG12" s="87">
        <f t="shared" si="7"/>
        <v>13505.098183173744</v>
      </c>
      <c r="AH12" s="87">
        <f t="shared" si="7"/>
        <v>13618.541007912403</v>
      </c>
      <c r="AI12" s="87">
        <f t="shared" si="7"/>
        <v>13732.936752378866</v>
      </c>
      <c r="AJ12" s="87">
        <f t="shared" si="7"/>
        <v>13848.293421098848</v>
      </c>
      <c r="AK12" s="87">
        <f t="shared" si="7"/>
        <v>13964.619085836077</v>
      </c>
      <c r="AL12" s="87">
        <f t="shared" si="7"/>
        <v>14081.921886157099</v>
      </c>
      <c r="AM12" s="87">
        <f t="shared" si="7"/>
        <v>14200.210030000819</v>
      </c>
      <c r="AN12" s="87">
        <f t="shared" si="7"/>
        <v>14319.491794252825</v>
      </c>
      <c r="AO12" s="87">
        <f t="shared" si="7"/>
        <v>14419.728236812593</v>
      </c>
      <c r="AP12" s="87">
        <f t="shared" si="7"/>
        <v>14520.666334470279</v>
      </c>
      <c r="AQ12" s="87">
        <f t="shared" si="7"/>
        <v>14622.31099881157</v>
      </c>
      <c r="AR12" s="87">
        <f t="shared" si="7"/>
        <v>14724.66717580325</v>
      </c>
      <c r="AS12" s="87">
        <f t="shared" si="7"/>
        <v>14827.739846033872</v>
      </c>
      <c r="AT12" s="87">
        <f t="shared" si="7"/>
        <v>14931.534024956107</v>
      </c>
      <c r="AU12" s="87">
        <f t="shared" si="7"/>
        <v>15036.054763130798</v>
      </c>
      <c r="AV12" s="87">
        <f t="shared" si="7"/>
        <v>15141.307146472713</v>
      </c>
      <c r="AW12" s="87">
        <f t="shared" si="7"/>
        <v>15247.29629649802</v>
      </c>
      <c r="AX12" s="87">
        <f t="shared" si="7"/>
        <v>15354.027370573504</v>
      </c>
      <c r="AY12" s="87">
        <f t="shared" si="7"/>
        <v>15493.749019645724</v>
      </c>
      <c r="AZ12" s="87">
        <f t="shared" si="7"/>
        <v>15634.742135724502</v>
      </c>
      <c r="BA12" s="87">
        <f t="shared" si="7"/>
        <v>15777.018289159596</v>
      </c>
      <c r="BB12" s="87">
        <f t="shared" si="7"/>
        <v>15920.589155590949</v>
      </c>
      <c r="BC12" s="87">
        <f t="shared" si="7"/>
        <v>16065.466516906828</v>
      </c>
      <c r="BD12" s="87">
        <f t="shared" si="7"/>
        <v>16211.662262210682</v>
      </c>
      <c r="BE12" s="87">
        <f t="shared" si="7"/>
        <v>16359.188388796802</v>
      </c>
      <c r="BF12" s="87">
        <f t="shared" si="7"/>
        <v>16508.057003134854</v>
      </c>
      <c r="BG12" s="87">
        <f t="shared" si="7"/>
        <v>16658.280321863382</v>
      </c>
      <c r="BH12" s="87">
        <f t="shared" si="7"/>
        <v>16809.870672792342</v>
      </c>
    </row>
    <row r="13" spans="2:61" x14ac:dyDescent="0.45">
      <c r="G13" s="93"/>
      <c r="H13" s="98" t="s">
        <v>321</v>
      </c>
      <c r="I13" s="81" t="s">
        <v>457</v>
      </c>
      <c r="J13" s="258">
        <f>E5</f>
        <v>67100</v>
      </c>
      <c r="K13" s="258">
        <f t="shared" ref="K13:T13" si="8">J13*L$5</f>
        <v>70047.759540114232</v>
      </c>
      <c r="L13" s="258">
        <f t="shared" si="8"/>
        <v>71866.141447162736</v>
      </c>
      <c r="M13" s="258">
        <f t="shared" si="8"/>
        <v>72689.219063795637</v>
      </c>
      <c r="N13" s="258">
        <f t="shared" si="8"/>
        <v>74505.844551508126</v>
      </c>
      <c r="O13" s="258">
        <f t="shared" si="8"/>
        <v>78186.030954745816</v>
      </c>
      <c r="P13" s="258">
        <f t="shared" si="8"/>
        <v>79297.649236747238</v>
      </c>
      <c r="Q13" s="258">
        <f t="shared" si="8"/>
        <v>82619.916410843332</v>
      </c>
      <c r="R13" s="258">
        <f t="shared" si="8"/>
        <v>87698.700499818951</v>
      </c>
      <c r="S13" s="258">
        <f t="shared" si="8"/>
        <v>92151.02835894475</v>
      </c>
      <c r="T13" s="258">
        <f t="shared" si="8"/>
        <v>91152.113651005086</v>
      </c>
      <c r="U13" s="259">
        <f>E5</f>
        <v>67100</v>
      </c>
      <c r="V13" s="259">
        <f>U13*W$5</f>
        <v>67898.490000000005</v>
      </c>
      <c r="W13" s="259">
        <f t="shared" ref="W13:BH13" si="9">V13*X$5</f>
        <v>68468.837316000005</v>
      </c>
      <c r="X13" s="87">
        <f t="shared" si="9"/>
        <v>69091.903735575615</v>
      </c>
      <c r="Y13" s="87">
        <f t="shared" si="9"/>
        <v>70591.198046637612</v>
      </c>
      <c r="Z13" s="87">
        <f t="shared" si="9"/>
        <v>71628.888657923177</v>
      </c>
      <c r="AA13" s="87">
        <f t="shared" si="9"/>
        <v>72681.833321194645</v>
      </c>
      <c r="AB13" s="87">
        <f t="shared" si="9"/>
        <v>73546.747137716869</v>
      </c>
      <c r="AC13" s="87">
        <f t="shared" si="9"/>
        <v>74421.953428655703</v>
      </c>
      <c r="AD13" s="87">
        <f t="shared" si="9"/>
        <v>75307.5746744567</v>
      </c>
      <c r="AE13" s="87">
        <f t="shared" si="9"/>
        <v>75940.158301722127</v>
      </c>
      <c r="AF13" s="87">
        <f t="shared" si="9"/>
        <v>76578.055631456591</v>
      </c>
      <c r="AG13" s="87">
        <f t="shared" si="9"/>
        <v>77221.311298760818</v>
      </c>
      <c r="AH13" s="87">
        <f t="shared" si="9"/>
        <v>77869.970313670405</v>
      </c>
      <c r="AI13" s="87">
        <f t="shared" si="9"/>
        <v>78524.078064305228</v>
      </c>
      <c r="AJ13" s="87">
        <f t="shared" si="9"/>
        <v>79183.680320045387</v>
      </c>
      <c r="AK13" s="87">
        <f t="shared" si="9"/>
        <v>79848.823234733762</v>
      </c>
      <c r="AL13" s="87">
        <f t="shared" si="9"/>
        <v>80519.553349905516</v>
      </c>
      <c r="AM13" s="87">
        <f t="shared" si="9"/>
        <v>81195.917598044718</v>
      </c>
      <c r="AN13" s="87">
        <f t="shared" si="9"/>
        <v>81877.963305868296</v>
      </c>
      <c r="AO13" s="87">
        <f t="shared" si="9"/>
        <v>82451.109049009363</v>
      </c>
      <c r="AP13" s="87">
        <f t="shared" si="9"/>
        <v>83028.26681235242</v>
      </c>
      <c r="AQ13" s="87">
        <f t="shared" si="9"/>
        <v>83609.464680038873</v>
      </c>
      <c r="AR13" s="87">
        <f t="shared" si="9"/>
        <v>84194.730932799139</v>
      </c>
      <c r="AS13" s="87">
        <f t="shared" si="9"/>
        <v>84784.09404932872</v>
      </c>
      <c r="AT13" s="87">
        <f t="shared" si="9"/>
        <v>85377.58270767401</v>
      </c>
      <c r="AU13" s="87">
        <f t="shared" si="9"/>
        <v>85975.225786627721</v>
      </c>
      <c r="AV13" s="87">
        <f t="shared" si="9"/>
        <v>86577.052367134107</v>
      </c>
      <c r="AW13" s="87">
        <f t="shared" si="9"/>
        <v>87183.09173370403</v>
      </c>
      <c r="AX13" s="87">
        <f t="shared" si="9"/>
        <v>87793.373375839947</v>
      </c>
      <c r="AY13" s="87">
        <f t="shared" si="9"/>
        <v>88592.293073560097</v>
      </c>
      <c r="AZ13" s="87">
        <f t="shared" si="9"/>
        <v>89398.482940529502</v>
      </c>
      <c r="BA13" s="87">
        <f t="shared" si="9"/>
        <v>90212.009135288332</v>
      </c>
      <c r="BB13" s="87">
        <f t="shared" si="9"/>
        <v>91032.938418419464</v>
      </c>
      <c r="BC13" s="87">
        <f t="shared" si="9"/>
        <v>91861.338158027094</v>
      </c>
      <c r="BD13" s="87">
        <f t="shared" si="9"/>
        <v>92697.276335265153</v>
      </c>
      <c r="BE13" s="87">
        <f t="shared" si="9"/>
        <v>93540.821549916072</v>
      </c>
      <c r="BF13" s="87">
        <f t="shared" si="9"/>
        <v>94392.043026020314</v>
      </c>
      <c r="BG13" s="87">
        <f t="shared" si="9"/>
        <v>95251.010617557113</v>
      </c>
      <c r="BH13" s="87">
        <f t="shared" si="9"/>
        <v>96117.794814176887</v>
      </c>
    </row>
    <row r="14" spans="2:61" x14ac:dyDescent="0.45">
      <c r="B14" s="99"/>
      <c r="C14" s="99"/>
      <c r="D14" s="100" t="s">
        <v>328</v>
      </c>
      <c r="H14" s="101"/>
      <c r="I14" s="81" t="s">
        <v>324</v>
      </c>
      <c r="J14" s="258">
        <f>F5</f>
        <v>119400</v>
      </c>
      <c r="K14" s="258">
        <f t="shared" ref="K14:T14" si="10">J14*L$5</f>
        <v>124645.34260938359</v>
      </c>
      <c r="L14" s="258">
        <f t="shared" si="10"/>
        <v>127881.03261983951</v>
      </c>
      <c r="M14" s="258">
        <f t="shared" si="10"/>
        <v>129345.6446530134</v>
      </c>
      <c r="N14" s="258">
        <f t="shared" si="10"/>
        <v>132578.20923174469</v>
      </c>
      <c r="O14" s="258">
        <f t="shared" si="10"/>
        <v>139126.85687029283</v>
      </c>
      <c r="P14" s="258">
        <f t="shared" si="10"/>
        <v>141104.90788178271</v>
      </c>
      <c r="Q14" s="258">
        <f t="shared" si="10"/>
        <v>147016.66198889259</v>
      </c>
      <c r="R14" s="258">
        <f t="shared" si="10"/>
        <v>156054.02145571361</v>
      </c>
      <c r="S14" s="258">
        <f t="shared" si="10"/>
        <v>163976.64360742181</v>
      </c>
      <c r="T14" s="258">
        <f t="shared" si="10"/>
        <v>162199.14113159475</v>
      </c>
      <c r="U14" s="259">
        <f>F5</f>
        <v>119400</v>
      </c>
      <c r="V14" s="259">
        <f>U14*W$5</f>
        <v>120820.86</v>
      </c>
      <c r="W14" s="259">
        <f t="shared" ref="W14:BH14" si="11">V14*X$5</f>
        <v>121835.75522399999</v>
      </c>
      <c r="X14" s="87">
        <f t="shared" si="11"/>
        <v>122944.46059653841</v>
      </c>
      <c r="Y14" s="87">
        <f t="shared" si="11"/>
        <v>125612.3553914833</v>
      </c>
      <c r="Z14" s="87">
        <f t="shared" si="11"/>
        <v>127458.8570157381</v>
      </c>
      <c r="AA14" s="87">
        <f t="shared" si="11"/>
        <v>129332.50221386945</v>
      </c>
      <c r="AB14" s="87">
        <f t="shared" si="11"/>
        <v>130871.5589902145</v>
      </c>
      <c r="AC14" s="87">
        <f t="shared" si="11"/>
        <v>132428.93054219807</v>
      </c>
      <c r="AD14" s="87">
        <f t="shared" si="11"/>
        <v>134004.83481565022</v>
      </c>
      <c r="AE14" s="87">
        <f t="shared" si="11"/>
        <v>135130.47542810166</v>
      </c>
      <c r="AF14" s="87">
        <f t="shared" si="11"/>
        <v>136265.57142169771</v>
      </c>
      <c r="AG14" s="87">
        <f t="shared" si="11"/>
        <v>137410.20222163995</v>
      </c>
      <c r="AH14" s="87">
        <f t="shared" si="11"/>
        <v>138564.44792030173</v>
      </c>
      <c r="AI14" s="87">
        <f t="shared" si="11"/>
        <v>139728.38928283224</v>
      </c>
      <c r="AJ14" s="87">
        <f t="shared" si="11"/>
        <v>140902.10775280802</v>
      </c>
      <c r="AK14" s="87">
        <f t="shared" si="11"/>
        <v>142085.6854579316</v>
      </c>
      <c r="AL14" s="87">
        <f t="shared" si="11"/>
        <v>143279.20521577823</v>
      </c>
      <c r="AM14" s="87">
        <f t="shared" si="11"/>
        <v>144482.75053959075</v>
      </c>
      <c r="AN14" s="87">
        <f t="shared" si="11"/>
        <v>145696.4056441233</v>
      </c>
      <c r="AO14" s="87">
        <f t="shared" si="11"/>
        <v>146716.28048363214</v>
      </c>
      <c r="AP14" s="87">
        <f t="shared" si="11"/>
        <v>147743.29444701754</v>
      </c>
      <c r="AQ14" s="87">
        <f t="shared" si="11"/>
        <v>148777.49750814665</v>
      </c>
      <c r="AR14" s="87">
        <f t="shared" si="11"/>
        <v>149818.93999070366</v>
      </c>
      <c r="AS14" s="87">
        <f t="shared" si="11"/>
        <v>150867.67257063856</v>
      </c>
      <c r="AT14" s="87">
        <f t="shared" si="11"/>
        <v>151923.74627863301</v>
      </c>
      <c r="AU14" s="87">
        <f t="shared" si="11"/>
        <v>152987.21250258342</v>
      </c>
      <c r="AV14" s="87">
        <f t="shared" si="11"/>
        <v>154058.12299010149</v>
      </c>
      <c r="AW14" s="87">
        <f t="shared" si="11"/>
        <v>155136.52985103219</v>
      </c>
      <c r="AX14" s="87">
        <f t="shared" si="11"/>
        <v>156222.48555998941</v>
      </c>
      <c r="AY14" s="87">
        <f t="shared" si="11"/>
        <v>157644.11017858534</v>
      </c>
      <c r="AZ14" s="87">
        <f t="shared" si="11"/>
        <v>159078.67158121048</v>
      </c>
      <c r="BA14" s="87">
        <f t="shared" si="11"/>
        <v>160526.28749259951</v>
      </c>
      <c r="BB14" s="87">
        <f t="shared" si="11"/>
        <v>161987.07670878217</v>
      </c>
      <c r="BC14" s="87">
        <f t="shared" si="11"/>
        <v>163461.15910683211</v>
      </c>
      <c r="BD14" s="87">
        <f t="shared" si="11"/>
        <v>164948.65565470431</v>
      </c>
      <c r="BE14" s="87">
        <f t="shared" si="11"/>
        <v>166449.68842116214</v>
      </c>
      <c r="BF14" s="87">
        <f t="shared" si="11"/>
        <v>167964.38058579472</v>
      </c>
      <c r="BG14" s="87">
        <f t="shared" si="11"/>
        <v>169492.85644912545</v>
      </c>
      <c r="BH14" s="87">
        <f t="shared" si="11"/>
        <v>171035.24144281252</v>
      </c>
    </row>
    <row r="15" spans="2:61" x14ac:dyDescent="0.45">
      <c r="B15" s="90" t="s">
        <v>329</v>
      </c>
      <c r="C15" s="81" t="s">
        <v>330</v>
      </c>
      <c r="D15" s="81">
        <v>1</v>
      </c>
      <c r="I15" s="97" t="s">
        <v>322</v>
      </c>
      <c r="J15" s="258">
        <f>G5</f>
        <v>800</v>
      </c>
      <c r="K15" s="258">
        <f t="shared" ref="K15:T15" si="12">J15*L$5</f>
        <v>835.14467409972258</v>
      </c>
      <c r="L15" s="258">
        <f t="shared" si="12"/>
        <v>856.82433916140371</v>
      </c>
      <c r="M15" s="258">
        <f t="shared" si="12"/>
        <v>866.63748511231756</v>
      </c>
      <c r="N15" s="258">
        <f t="shared" si="12"/>
        <v>888.29620925792096</v>
      </c>
      <c r="O15" s="258">
        <f t="shared" si="12"/>
        <v>932.17324536209617</v>
      </c>
      <c r="P15" s="258">
        <f t="shared" si="12"/>
        <v>945.42651847090599</v>
      </c>
      <c r="Q15" s="258">
        <f t="shared" si="12"/>
        <v>985.0362612321112</v>
      </c>
      <c r="R15" s="258">
        <f t="shared" si="12"/>
        <v>1045.5880834553675</v>
      </c>
      <c r="S15" s="258">
        <f t="shared" si="12"/>
        <v>1098.6709789441998</v>
      </c>
      <c r="T15" s="258">
        <f t="shared" si="12"/>
        <v>1086.7614146170504</v>
      </c>
      <c r="U15" s="259">
        <f>G5</f>
        <v>800</v>
      </c>
      <c r="V15" s="259">
        <f>U15*W$5</f>
        <v>809.52</v>
      </c>
      <c r="W15" s="259">
        <f t="shared" ref="W15:BH15" si="13">V15*X$5</f>
        <v>816.3199679999999</v>
      </c>
      <c r="X15" s="87">
        <f t="shared" si="13"/>
        <v>823.74847970880001</v>
      </c>
      <c r="Y15" s="87">
        <f t="shared" si="13"/>
        <v>841.62382171848105</v>
      </c>
      <c r="Z15" s="87">
        <f t="shared" si="13"/>
        <v>853.99569189774263</v>
      </c>
      <c r="AA15" s="87">
        <f t="shared" si="13"/>
        <v>866.54942856863943</v>
      </c>
      <c r="AB15" s="87">
        <f t="shared" si="13"/>
        <v>876.86136676860622</v>
      </c>
      <c r="AC15" s="87">
        <f t="shared" si="13"/>
        <v>887.29601703315268</v>
      </c>
      <c r="AD15" s="87">
        <f t="shared" si="13"/>
        <v>897.85483963584727</v>
      </c>
      <c r="AE15" s="87">
        <f t="shared" si="13"/>
        <v>905.39682028878838</v>
      </c>
      <c r="AF15" s="87">
        <f t="shared" si="13"/>
        <v>913.00215357921411</v>
      </c>
      <c r="AG15" s="87">
        <f t="shared" si="13"/>
        <v>920.67137166927944</v>
      </c>
      <c r="AH15" s="87">
        <f t="shared" si="13"/>
        <v>928.40501119130136</v>
      </c>
      <c r="AI15" s="87">
        <f t="shared" si="13"/>
        <v>936.20361328530828</v>
      </c>
      <c r="AJ15" s="87">
        <f t="shared" si="13"/>
        <v>944.06772363690482</v>
      </c>
      <c r="AK15" s="87">
        <f t="shared" si="13"/>
        <v>951.99789251545474</v>
      </c>
      <c r="AL15" s="87">
        <f t="shared" si="13"/>
        <v>959.99467481258455</v>
      </c>
      <c r="AM15" s="87">
        <f t="shared" si="13"/>
        <v>968.05863008101028</v>
      </c>
      <c r="AN15" s="87">
        <f t="shared" si="13"/>
        <v>976.19032257369076</v>
      </c>
      <c r="AO15" s="87">
        <f t="shared" si="13"/>
        <v>983.02365483170649</v>
      </c>
      <c r="AP15" s="87">
        <f t="shared" si="13"/>
        <v>989.90482041552832</v>
      </c>
      <c r="AQ15" s="87">
        <f t="shared" si="13"/>
        <v>996.83415415843695</v>
      </c>
      <c r="AR15" s="87">
        <f t="shared" si="13"/>
        <v>1003.8119932375459</v>
      </c>
      <c r="AS15" s="87">
        <f t="shared" si="13"/>
        <v>1010.8386771902086</v>
      </c>
      <c r="AT15" s="87">
        <f t="shared" si="13"/>
        <v>1017.9145479305399</v>
      </c>
      <c r="AU15" s="87">
        <f t="shared" si="13"/>
        <v>1025.0399497660535</v>
      </c>
      <c r="AV15" s="87">
        <f t="shared" si="13"/>
        <v>1032.2152294144157</v>
      </c>
      <c r="AW15" s="87">
        <f t="shared" si="13"/>
        <v>1039.4407360203165</v>
      </c>
      <c r="AX15" s="87">
        <f t="shared" si="13"/>
        <v>1046.7168211724586</v>
      </c>
      <c r="AY15" s="87">
        <f t="shared" si="13"/>
        <v>1056.241944245128</v>
      </c>
      <c r="AZ15" s="87">
        <f t="shared" si="13"/>
        <v>1065.8537459377587</v>
      </c>
      <c r="BA15" s="87">
        <f t="shared" si="13"/>
        <v>1075.5530150257925</v>
      </c>
      <c r="BB15" s="87">
        <f t="shared" si="13"/>
        <v>1085.3405474625274</v>
      </c>
      <c r="BC15" s="87">
        <f t="shared" si="13"/>
        <v>1095.2171464444366</v>
      </c>
      <c r="BD15" s="87">
        <f t="shared" si="13"/>
        <v>1105.1836224770811</v>
      </c>
      <c r="BE15" s="87">
        <f t="shared" si="13"/>
        <v>1115.2407934416226</v>
      </c>
      <c r="BF15" s="87">
        <f t="shared" si="13"/>
        <v>1125.3894846619414</v>
      </c>
      <c r="BG15" s="87">
        <f t="shared" si="13"/>
        <v>1135.6305289723653</v>
      </c>
      <c r="BH15" s="87">
        <f t="shared" si="13"/>
        <v>1145.9647667860138</v>
      </c>
    </row>
    <row r="16" spans="2:61" x14ac:dyDescent="0.45">
      <c r="B16" s="90" t="s">
        <v>331</v>
      </c>
      <c r="C16" s="81" t="s">
        <v>332</v>
      </c>
      <c r="D16" s="81">
        <v>25</v>
      </c>
      <c r="I16" s="91" t="s">
        <v>333</v>
      </c>
    </row>
    <row r="17" spans="2:66" x14ac:dyDescent="0.45">
      <c r="B17" s="90" t="s">
        <v>334</v>
      </c>
      <c r="C17" s="81" t="s">
        <v>335</v>
      </c>
      <c r="D17" s="81">
        <v>298</v>
      </c>
    </row>
    <row r="18" spans="2:66" x14ac:dyDescent="0.45">
      <c r="B18" s="91" t="s">
        <v>211</v>
      </c>
    </row>
    <row r="21" spans="2:66" x14ac:dyDescent="0.45">
      <c r="B21" s="84" t="s">
        <v>336</v>
      </c>
    </row>
    <row r="22" spans="2:66" ht="66" x14ac:dyDescent="0.45">
      <c r="B22" s="78" t="s">
        <v>337</v>
      </c>
      <c r="C22" s="102" t="s">
        <v>338</v>
      </c>
      <c r="D22" s="103" t="s">
        <v>339</v>
      </c>
      <c r="I22" s="104"/>
    </row>
    <row r="23" spans="2:66" x14ac:dyDescent="0.45">
      <c r="B23" s="81" t="s">
        <v>340</v>
      </c>
      <c r="C23" s="81">
        <v>40</v>
      </c>
      <c r="D23" s="81">
        <v>2</v>
      </c>
      <c r="I23" s="105"/>
    </row>
    <row r="24" spans="2:66" x14ac:dyDescent="0.45">
      <c r="B24" s="81" t="s">
        <v>341</v>
      </c>
      <c r="C24" s="81">
        <v>25</v>
      </c>
      <c r="D24" s="81">
        <v>1</v>
      </c>
      <c r="F24" s="78" t="s">
        <v>323</v>
      </c>
      <c r="G24" s="79">
        <v>2021</v>
      </c>
      <c r="H24" s="79">
        <v>2022</v>
      </c>
      <c r="I24" s="79">
        <v>2023</v>
      </c>
      <c r="J24" s="79">
        <v>2024</v>
      </c>
      <c r="K24" s="79">
        <v>2025</v>
      </c>
      <c r="L24" s="79">
        <v>2026</v>
      </c>
      <c r="M24" s="79">
        <v>2027</v>
      </c>
      <c r="N24" s="79">
        <v>2028</v>
      </c>
      <c r="O24" s="79">
        <v>2029</v>
      </c>
      <c r="P24" s="79">
        <v>2030</v>
      </c>
      <c r="Q24" s="79">
        <v>2031</v>
      </c>
      <c r="R24" s="79">
        <v>2032</v>
      </c>
      <c r="S24" s="79">
        <v>2033</v>
      </c>
      <c r="T24" s="79">
        <v>2034</v>
      </c>
      <c r="U24" s="79">
        <v>2035</v>
      </c>
      <c r="V24" s="79">
        <v>2036</v>
      </c>
      <c r="W24" s="79">
        <v>2037</v>
      </c>
      <c r="X24" s="79">
        <v>2038</v>
      </c>
      <c r="Y24" s="79">
        <v>2039</v>
      </c>
      <c r="Z24" s="79">
        <v>2040</v>
      </c>
      <c r="AA24" s="79">
        <v>2041</v>
      </c>
      <c r="AB24" s="79">
        <v>2042</v>
      </c>
      <c r="AC24" s="79">
        <v>2043</v>
      </c>
      <c r="AD24" s="79">
        <v>2044</v>
      </c>
      <c r="AE24" s="79">
        <v>2045</v>
      </c>
      <c r="AF24" s="79">
        <v>2046</v>
      </c>
      <c r="AG24" s="79">
        <v>2047</v>
      </c>
      <c r="AH24" s="79">
        <v>2048</v>
      </c>
      <c r="AI24" s="79">
        <v>2049</v>
      </c>
      <c r="AJ24" s="79">
        <v>2050</v>
      </c>
      <c r="AK24" s="79">
        <v>2051</v>
      </c>
      <c r="AL24" s="79">
        <v>2052</v>
      </c>
      <c r="AM24" s="79">
        <v>2053</v>
      </c>
      <c r="AN24" s="79">
        <v>2054</v>
      </c>
      <c r="AO24" s="79">
        <v>2055</v>
      </c>
      <c r="AP24" s="79">
        <v>2056</v>
      </c>
      <c r="AQ24" s="79">
        <v>2057</v>
      </c>
      <c r="AR24" s="79">
        <v>2058</v>
      </c>
      <c r="AS24" s="79">
        <v>2059</v>
      </c>
      <c r="AT24" s="79">
        <v>2060</v>
      </c>
      <c r="AU24" s="79">
        <v>2061</v>
      </c>
      <c r="AV24" s="79">
        <v>2062</v>
      </c>
      <c r="AW24" s="79">
        <v>2063</v>
      </c>
      <c r="AX24" s="79">
        <v>2064</v>
      </c>
      <c r="AY24" s="79">
        <v>2065</v>
      </c>
      <c r="AZ24" s="79">
        <v>2066</v>
      </c>
      <c r="BA24" s="79">
        <v>2067</v>
      </c>
      <c r="BB24" s="79">
        <v>2068</v>
      </c>
      <c r="BC24" s="79">
        <v>2069</v>
      </c>
      <c r="BD24" s="79">
        <v>2070</v>
      </c>
      <c r="BE24" s="79">
        <v>2071</v>
      </c>
      <c r="BF24" s="79">
        <v>2072</v>
      </c>
      <c r="BG24" s="79">
        <v>2073</v>
      </c>
      <c r="BH24" s="79">
        <v>2074</v>
      </c>
      <c r="BI24" s="79">
        <v>2075</v>
      </c>
      <c r="BJ24" s="79">
        <v>2076</v>
      </c>
      <c r="BK24" s="79">
        <v>2077</v>
      </c>
      <c r="BL24" s="79">
        <v>2078</v>
      </c>
      <c r="BM24" s="79">
        <v>2079</v>
      </c>
      <c r="BN24" s="79">
        <v>2080</v>
      </c>
    </row>
    <row r="25" spans="2:66" x14ac:dyDescent="0.45">
      <c r="B25" s="81" t="s">
        <v>342</v>
      </c>
      <c r="C25" s="81">
        <v>10</v>
      </c>
      <c r="D25" s="81">
        <v>0.5</v>
      </c>
      <c r="F25" s="78" t="s">
        <v>343</v>
      </c>
      <c r="G25" s="81">
        <v>104.2</v>
      </c>
      <c r="H25" s="81">
        <v>122.4</v>
      </c>
      <c r="I25" s="81">
        <v>140.6</v>
      </c>
      <c r="J25" s="81">
        <v>158.79999999999998</v>
      </c>
      <c r="K25" s="81">
        <v>177</v>
      </c>
      <c r="L25" s="81">
        <v>195.2</v>
      </c>
      <c r="M25" s="81">
        <v>213.39999999999998</v>
      </c>
      <c r="N25" s="81">
        <v>231.59999999999997</v>
      </c>
      <c r="O25" s="81">
        <v>249.79999999999995</v>
      </c>
      <c r="P25" s="81">
        <v>268</v>
      </c>
      <c r="Q25" s="81">
        <v>298</v>
      </c>
      <c r="R25" s="82">
        <v>328</v>
      </c>
      <c r="S25" s="82">
        <v>358</v>
      </c>
      <c r="T25" s="82">
        <v>388</v>
      </c>
      <c r="U25" s="82">
        <v>418</v>
      </c>
      <c r="V25" s="82">
        <v>447</v>
      </c>
      <c r="W25" s="82">
        <v>476</v>
      </c>
      <c r="X25" s="82">
        <v>505</v>
      </c>
      <c r="Y25" s="82">
        <v>534</v>
      </c>
      <c r="Z25" s="82">
        <v>563</v>
      </c>
      <c r="AA25" s="82">
        <v>592</v>
      </c>
      <c r="AB25" s="82">
        <v>621</v>
      </c>
      <c r="AC25" s="82">
        <v>650</v>
      </c>
      <c r="AD25" s="82">
        <v>679</v>
      </c>
      <c r="AE25" s="82">
        <v>708</v>
      </c>
      <c r="AF25" s="82">
        <v>738</v>
      </c>
      <c r="AG25" s="82">
        <v>768</v>
      </c>
      <c r="AH25" s="82">
        <v>798</v>
      </c>
      <c r="AI25" s="82">
        <v>828</v>
      </c>
      <c r="AJ25" s="82">
        <v>858</v>
      </c>
      <c r="AK25" s="82">
        <v>858</v>
      </c>
      <c r="AL25" s="82">
        <v>858</v>
      </c>
      <c r="AM25" s="82">
        <v>858</v>
      </c>
      <c r="AN25" s="82">
        <v>858</v>
      </c>
      <c r="AO25" s="82">
        <v>858</v>
      </c>
      <c r="AP25" s="82">
        <v>858</v>
      </c>
      <c r="AQ25" s="82">
        <v>858</v>
      </c>
      <c r="AR25" s="82">
        <v>858</v>
      </c>
      <c r="AS25" s="82">
        <v>858</v>
      </c>
      <c r="AT25" s="82">
        <v>858</v>
      </c>
      <c r="AU25" s="82">
        <v>858</v>
      </c>
      <c r="AV25" s="82">
        <v>858</v>
      </c>
      <c r="AW25" s="82">
        <v>858</v>
      </c>
      <c r="AX25" s="82">
        <v>858</v>
      </c>
      <c r="AY25" s="82">
        <v>858</v>
      </c>
      <c r="AZ25" s="82">
        <v>858</v>
      </c>
      <c r="BA25" s="82">
        <v>858</v>
      </c>
      <c r="BB25" s="82">
        <v>858</v>
      </c>
      <c r="BC25" s="82">
        <v>858</v>
      </c>
      <c r="BD25" s="82">
        <v>858</v>
      </c>
      <c r="BE25" s="400">
        <f t="shared" ref="BE25" si="14">BD25+0.5</f>
        <v>858.5</v>
      </c>
      <c r="BF25" s="400">
        <f t="shared" ref="BF25" si="15">BE25+0.5</f>
        <v>859</v>
      </c>
      <c r="BG25" s="400">
        <f t="shared" ref="BG25" si="16">BF25+0.5</f>
        <v>859.5</v>
      </c>
      <c r="BH25" s="400">
        <f t="shared" ref="BH25" si="17">BG25+0.5</f>
        <v>860</v>
      </c>
      <c r="BI25" s="400">
        <f>BH25+0.5</f>
        <v>860.5</v>
      </c>
      <c r="BJ25" s="400">
        <f t="shared" ref="BJ25" si="18">BI25+0.5</f>
        <v>861</v>
      </c>
      <c r="BK25" s="400">
        <f t="shared" ref="BK25" si="19">BJ25+0.5</f>
        <v>861.5</v>
      </c>
      <c r="BL25" s="400">
        <f t="shared" ref="BL25" si="20">BK25+0.5</f>
        <v>862</v>
      </c>
      <c r="BM25" s="400">
        <f t="shared" ref="BM25" si="21">BL25+0.5</f>
        <v>862.5</v>
      </c>
      <c r="BN25" s="400">
        <f t="shared" ref="BN25" si="22">BM25+0.5</f>
        <v>863</v>
      </c>
    </row>
    <row r="26" spans="2:66" x14ac:dyDescent="0.45">
      <c r="B26" s="91" t="s">
        <v>211</v>
      </c>
    </row>
    <row r="27" spans="2:66" x14ac:dyDescent="0.45">
      <c r="D27" s="106"/>
    </row>
    <row r="28" spans="2:66" x14ac:dyDescent="0.45">
      <c r="D28" s="106"/>
    </row>
    <row r="29" spans="2:66" x14ac:dyDescent="0.45">
      <c r="D29" s="106"/>
    </row>
    <row r="30" spans="2:66" x14ac:dyDescent="0.45">
      <c r="B30" s="84" t="s">
        <v>344</v>
      </c>
      <c r="D30" s="106"/>
      <c r="O30" s="107"/>
    </row>
    <row r="31" spans="2:66" x14ac:dyDescent="0.45">
      <c r="B31" s="108" t="s">
        <v>345</v>
      </c>
      <c r="C31" s="90"/>
      <c r="D31" s="109"/>
      <c r="O31" s="107"/>
    </row>
    <row r="32" spans="2:66" x14ac:dyDescent="0.45">
      <c r="B32" s="85" t="s">
        <v>346</v>
      </c>
      <c r="C32" s="97">
        <v>65.900000000000006</v>
      </c>
      <c r="D32" s="110"/>
      <c r="O32" s="107"/>
    </row>
    <row r="33" spans="2:15" x14ac:dyDescent="0.45">
      <c r="B33" s="111" t="s">
        <v>347</v>
      </c>
      <c r="C33" s="90">
        <v>2.4</v>
      </c>
      <c r="D33" s="112"/>
      <c r="O33" s="107"/>
    </row>
    <row r="34" spans="2:15" ht="33" x14ac:dyDescent="0.45">
      <c r="B34" s="111" t="s">
        <v>348</v>
      </c>
      <c r="C34" s="90">
        <v>59.6</v>
      </c>
      <c r="D34" s="112"/>
      <c r="O34" s="107"/>
    </row>
    <row r="35" spans="2:15" x14ac:dyDescent="0.45">
      <c r="B35" s="111" t="s">
        <v>349</v>
      </c>
      <c r="C35" s="90">
        <v>3.9</v>
      </c>
      <c r="D35" s="112"/>
      <c r="O35" s="107"/>
    </row>
    <row r="36" spans="2:15" x14ac:dyDescent="0.45">
      <c r="B36" s="85" t="s">
        <v>350</v>
      </c>
      <c r="C36" s="97">
        <v>-14.8</v>
      </c>
      <c r="D36" s="112"/>
      <c r="O36" s="107"/>
    </row>
    <row r="37" spans="2:15" ht="49.5" x14ac:dyDescent="0.45">
      <c r="B37" s="111" t="s">
        <v>351</v>
      </c>
      <c r="C37" s="90">
        <v>-25.4</v>
      </c>
      <c r="D37" s="109"/>
      <c r="O37" s="107"/>
    </row>
    <row r="38" spans="2:15" x14ac:dyDescent="0.45">
      <c r="B38" s="111" t="s">
        <v>352</v>
      </c>
      <c r="C38" s="90">
        <v>0.8</v>
      </c>
      <c r="D38" s="110"/>
      <c r="O38" s="107"/>
    </row>
    <row r="39" spans="2:15" x14ac:dyDescent="0.45">
      <c r="B39" s="111" t="s">
        <v>353</v>
      </c>
      <c r="C39" s="90">
        <v>0</v>
      </c>
      <c r="D39" s="112"/>
      <c r="O39" s="107"/>
    </row>
    <row r="40" spans="2:15" x14ac:dyDescent="0.45">
      <c r="B40" s="111" t="s">
        <v>354</v>
      </c>
      <c r="C40" s="90">
        <v>0</v>
      </c>
      <c r="D40" s="112"/>
      <c r="O40" s="107"/>
    </row>
    <row r="41" spans="2:15" ht="33" x14ac:dyDescent="0.45">
      <c r="B41" s="111" t="s">
        <v>348</v>
      </c>
      <c r="C41" s="90">
        <v>9.4</v>
      </c>
      <c r="D41" s="112"/>
      <c r="O41" s="107"/>
    </row>
    <row r="42" spans="2:15" x14ac:dyDescent="0.45">
      <c r="B42" s="111" t="s">
        <v>349</v>
      </c>
      <c r="C42" s="90">
        <v>0.4</v>
      </c>
      <c r="D42" s="112"/>
    </row>
    <row r="43" spans="2:15" x14ac:dyDescent="0.45">
      <c r="B43" s="85" t="s">
        <v>355</v>
      </c>
      <c r="C43" s="97">
        <v>51.1</v>
      </c>
      <c r="D43" s="109"/>
    </row>
    <row r="44" spans="2:15" x14ac:dyDescent="0.45">
      <c r="B44" s="91" t="s">
        <v>356</v>
      </c>
      <c r="D44" s="110"/>
    </row>
    <row r="45" spans="2:15" x14ac:dyDescent="0.45">
      <c r="D45" s="112"/>
    </row>
    <row r="46" spans="2:15" x14ac:dyDescent="0.45">
      <c r="D46" s="112"/>
    </row>
    <row r="47" spans="2:15" x14ac:dyDescent="0.45">
      <c r="B47" s="245" t="s">
        <v>357</v>
      </c>
      <c r="C47" s="246"/>
      <c r="D47" s="247"/>
      <c r="E47" s="246"/>
    </row>
    <row r="48" spans="2:15" x14ac:dyDescent="0.45">
      <c r="B48" s="78" t="s">
        <v>311</v>
      </c>
      <c r="C48" s="78">
        <v>2021</v>
      </c>
      <c r="D48" s="78">
        <v>2022</v>
      </c>
      <c r="E48" s="78">
        <v>2023</v>
      </c>
      <c r="F48" s="78">
        <v>2024</v>
      </c>
      <c r="G48" s="78">
        <v>2025</v>
      </c>
      <c r="H48" s="78">
        <v>2026</v>
      </c>
      <c r="I48" s="78">
        <v>2027</v>
      </c>
      <c r="J48" s="78">
        <v>2028</v>
      </c>
      <c r="K48" s="78">
        <v>2029</v>
      </c>
      <c r="L48" s="78">
        <v>2030</v>
      </c>
    </row>
    <row r="49" spans="2:13" ht="45" customHeight="1" x14ac:dyDescent="0.45">
      <c r="B49" s="102" t="s">
        <v>358</v>
      </c>
      <c r="C49" s="113">
        <v>12710218</v>
      </c>
      <c r="D49" s="113">
        <v>12430593</v>
      </c>
      <c r="E49" s="113">
        <v>12157120</v>
      </c>
      <c r="F49" s="113">
        <v>11889664</v>
      </c>
      <c r="G49" s="113">
        <v>11628091</v>
      </c>
      <c r="H49" s="113">
        <v>11372273</v>
      </c>
      <c r="I49" s="113">
        <v>11122083</v>
      </c>
      <c r="J49" s="113">
        <v>10877397</v>
      </c>
      <c r="K49" s="113">
        <v>10638094</v>
      </c>
      <c r="L49" s="113">
        <v>10404056</v>
      </c>
    </row>
    <row r="50" spans="2:13" ht="45" customHeight="1" x14ac:dyDescent="0.45">
      <c r="B50" s="102" t="s">
        <v>359</v>
      </c>
      <c r="C50" s="113">
        <v>14485360</v>
      </c>
      <c r="D50" s="113">
        <v>14164255</v>
      </c>
      <c r="E50" s="113">
        <v>13850215</v>
      </c>
      <c r="F50" s="113">
        <v>13543083</v>
      </c>
      <c r="G50" s="113">
        <v>13242708</v>
      </c>
      <c r="H50" s="113">
        <v>12948942</v>
      </c>
      <c r="I50" s="113">
        <v>12661638</v>
      </c>
      <c r="J50" s="113">
        <v>12380655</v>
      </c>
      <c r="K50" s="113">
        <v>12105854</v>
      </c>
      <c r="L50" s="113">
        <v>11837099</v>
      </c>
    </row>
    <row r="51" spans="2:13" ht="45" customHeight="1" x14ac:dyDescent="0.45">
      <c r="B51" s="102" t="s">
        <v>360</v>
      </c>
      <c r="C51" s="113">
        <v>4345608</v>
      </c>
      <c r="D51" s="113">
        <v>4249277</v>
      </c>
      <c r="E51" s="113">
        <v>4155065</v>
      </c>
      <c r="F51" s="113">
        <v>4062925</v>
      </c>
      <c r="G51" s="113">
        <v>3972812</v>
      </c>
      <c r="H51" s="113">
        <v>3884683</v>
      </c>
      <c r="I51" s="113">
        <v>3798491</v>
      </c>
      <c r="J51" s="113">
        <v>3714197</v>
      </c>
      <c r="K51" s="113">
        <v>3631756</v>
      </c>
      <c r="L51" s="113">
        <v>3551130</v>
      </c>
    </row>
    <row r="52" spans="2:13" ht="45" customHeight="1" x14ac:dyDescent="0.45">
      <c r="B52" s="102" t="s">
        <v>361</v>
      </c>
      <c r="C52" s="113">
        <v>2372395</v>
      </c>
      <c r="D52" s="113">
        <v>2416455</v>
      </c>
      <c r="E52" s="113">
        <v>0</v>
      </c>
      <c r="F52" s="113">
        <v>0</v>
      </c>
      <c r="G52" s="113">
        <v>0</v>
      </c>
      <c r="H52" s="113">
        <v>0</v>
      </c>
      <c r="I52" s="113">
        <v>0</v>
      </c>
      <c r="J52" s="113">
        <v>0</v>
      </c>
      <c r="K52" s="113">
        <v>0</v>
      </c>
      <c r="L52" s="113">
        <v>0</v>
      </c>
    </row>
    <row r="53" spans="2:13" ht="45" customHeight="1" x14ac:dyDescent="0.45">
      <c r="B53" s="102" t="s">
        <v>362</v>
      </c>
      <c r="C53" s="113">
        <v>7767357</v>
      </c>
      <c r="D53" s="113">
        <v>7498523</v>
      </c>
      <c r="E53" s="113">
        <v>9695150</v>
      </c>
      <c r="F53" s="113">
        <v>9480158</v>
      </c>
      <c r="G53" s="113">
        <v>9269896</v>
      </c>
      <c r="H53" s="113">
        <v>9064259</v>
      </c>
      <c r="I53" s="113">
        <v>8863147</v>
      </c>
      <c r="J53" s="113">
        <v>8666459</v>
      </c>
      <c r="K53" s="113">
        <v>8474098</v>
      </c>
      <c r="L53" s="113">
        <v>8285969</v>
      </c>
    </row>
    <row r="54" spans="2:13" x14ac:dyDescent="0.45">
      <c r="B54" s="91" t="s">
        <v>363</v>
      </c>
      <c r="D54" s="114"/>
    </row>
    <row r="55" spans="2:13" x14ac:dyDescent="0.45">
      <c r="B55" s="115" t="s">
        <v>364</v>
      </c>
      <c r="D55" s="114"/>
    </row>
    <row r="56" spans="2:13" x14ac:dyDescent="0.45">
      <c r="B56" s="115"/>
      <c r="D56" s="114"/>
    </row>
    <row r="57" spans="2:13" x14ac:dyDescent="0.45">
      <c r="D57" s="110"/>
    </row>
    <row r="58" spans="2:13" x14ac:dyDescent="0.45">
      <c r="B58" s="84" t="s">
        <v>365</v>
      </c>
      <c r="D58" s="114"/>
    </row>
    <row r="59" spans="2:13" x14ac:dyDescent="0.45">
      <c r="B59" s="100" t="s">
        <v>366</v>
      </c>
      <c r="C59" s="100" t="s">
        <v>367</v>
      </c>
      <c r="D59" s="116"/>
      <c r="E59" s="116" t="s">
        <v>368</v>
      </c>
      <c r="F59" s="70">
        <f>AVERAGE(C94:C133)</f>
        <v>71.08750000000002</v>
      </c>
    </row>
    <row r="60" spans="2:13" x14ac:dyDescent="0.45">
      <c r="B60" s="117">
        <v>43101</v>
      </c>
      <c r="C60" s="82">
        <v>9.65</v>
      </c>
      <c r="D60" s="118"/>
      <c r="E60" s="118"/>
      <c r="F60" s="119"/>
      <c r="G60" s="120"/>
      <c r="H60" s="121"/>
      <c r="I60" s="122"/>
      <c r="J60" s="122"/>
      <c r="K60" s="122"/>
      <c r="L60" s="122"/>
      <c r="M60" s="123"/>
    </row>
    <row r="61" spans="2:13" x14ac:dyDescent="0.45">
      <c r="B61" s="117">
        <v>43132</v>
      </c>
      <c r="C61" s="82">
        <v>10.51</v>
      </c>
      <c r="D61" s="118"/>
      <c r="E61" s="118"/>
      <c r="F61" s="119"/>
      <c r="G61" s="124"/>
      <c r="H61" s="125"/>
      <c r="I61" s="122"/>
      <c r="J61" s="122"/>
      <c r="K61" s="122"/>
      <c r="L61" s="122"/>
      <c r="M61" s="126"/>
    </row>
    <row r="62" spans="2:13" x14ac:dyDescent="0.45">
      <c r="B62" s="117">
        <v>43160</v>
      </c>
      <c r="C62" s="82">
        <v>13.73</v>
      </c>
      <c r="D62" s="118"/>
      <c r="E62" s="118"/>
      <c r="F62" s="119"/>
      <c r="G62" s="124"/>
      <c r="H62" s="125"/>
      <c r="I62" s="122"/>
      <c r="J62" s="122"/>
      <c r="K62" s="122"/>
      <c r="L62" s="122"/>
      <c r="M62" s="126"/>
    </row>
    <row r="63" spans="2:13" x14ac:dyDescent="0.45">
      <c r="B63" s="117">
        <v>43191</v>
      </c>
      <c r="C63" s="82">
        <v>14.27</v>
      </c>
      <c r="D63" s="118"/>
      <c r="E63" s="118"/>
      <c r="F63" s="119"/>
      <c r="G63" s="120"/>
      <c r="H63" s="121"/>
      <c r="I63" s="122"/>
      <c r="J63" s="122"/>
      <c r="K63" s="122"/>
      <c r="L63" s="122"/>
      <c r="M63" s="123"/>
    </row>
    <row r="64" spans="2:13" x14ac:dyDescent="0.45">
      <c r="B64" s="117">
        <v>43221</v>
      </c>
      <c r="C64" s="82">
        <v>15.76</v>
      </c>
      <c r="D64" s="118"/>
      <c r="E64" s="118"/>
      <c r="F64" s="119"/>
      <c r="G64" s="120"/>
      <c r="H64" s="125"/>
      <c r="I64" s="122"/>
      <c r="J64" s="122"/>
      <c r="K64" s="122"/>
      <c r="L64" s="122"/>
      <c r="M64" s="126"/>
    </row>
    <row r="65" spans="2:13" x14ac:dyDescent="0.45">
      <c r="B65" s="117">
        <v>43252</v>
      </c>
      <c r="C65" s="82">
        <v>16</v>
      </c>
      <c r="D65" s="118"/>
      <c r="E65" s="118"/>
      <c r="F65" s="119"/>
      <c r="G65" s="120"/>
      <c r="H65" s="125"/>
      <c r="I65" s="122"/>
      <c r="J65" s="122"/>
      <c r="K65" s="122"/>
      <c r="L65" s="122"/>
      <c r="M65" s="126"/>
    </row>
    <row r="66" spans="2:13" x14ac:dyDescent="0.45">
      <c r="B66" s="117">
        <v>43282</v>
      </c>
      <c r="C66" s="82">
        <v>18.739999999999998</v>
      </c>
      <c r="D66" s="118"/>
      <c r="E66" s="118"/>
      <c r="F66" s="119"/>
      <c r="G66" s="124"/>
      <c r="H66" s="125"/>
      <c r="I66" s="122"/>
      <c r="J66" s="122"/>
      <c r="K66" s="122"/>
      <c r="L66" s="122"/>
      <c r="M66" s="126"/>
    </row>
    <row r="67" spans="2:13" x14ac:dyDescent="0.45">
      <c r="B67" s="117">
        <v>43313</v>
      </c>
      <c r="C67" s="82">
        <v>22.52</v>
      </c>
      <c r="D67" s="118"/>
      <c r="E67" s="118"/>
      <c r="F67" s="119"/>
      <c r="G67" s="124"/>
      <c r="H67" s="125"/>
      <c r="I67" s="122"/>
      <c r="J67" s="122"/>
      <c r="K67" s="122"/>
      <c r="L67" s="122"/>
      <c r="M67" s="126"/>
    </row>
    <row r="68" spans="2:13" x14ac:dyDescent="0.45">
      <c r="B68" s="117">
        <v>43344</v>
      </c>
      <c r="C68" s="82">
        <v>23.63</v>
      </c>
      <c r="D68" s="118"/>
      <c r="E68" s="118"/>
      <c r="F68" s="119"/>
      <c r="G68" s="124"/>
      <c r="H68" s="125"/>
      <c r="I68" s="122"/>
      <c r="J68" s="122"/>
      <c r="K68" s="122"/>
      <c r="L68" s="122"/>
      <c r="M68" s="126"/>
    </row>
    <row r="69" spans="2:13" x14ac:dyDescent="0.45">
      <c r="B69" s="117">
        <v>43374</v>
      </c>
      <c r="C69" s="82">
        <v>17.79</v>
      </c>
      <c r="D69" s="118"/>
      <c r="E69" s="118"/>
      <c r="F69" s="119"/>
      <c r="G69" s="124"/>
      <c r="H69" s="125"/>
      <c r="I69" s="122"/>
      <c r="J69" s="122"/>
      <c r="K69" s="122"/>
      <c r="L69" s="122"/>
      <c r="M69" s="126"/>
    </row>
    <row r="70" spans="2:13" x14ac:dyDescent="0.45">
      <c r="B70" s="117">
        <v>43405</v>
      </c>
      <c r="C70" s="82">
        <v>22.7</v>
      </c>
      <c r="D70" s="118"/>
      <c r="E70" s="118"/>
      <c r="F70" s="119"/>
      <c r="G70" s="124"/>
      <c r="H70" s="125"/>
      <c r="I70" s="122"/>
      <c r="J70" s="122"/>
      <c r="K70" s="122"/>
      <c r="L70" s="122"/>
      <c r="M70" s="126"/>
    </row>
    <row r="71" spans="2:13" x14ac:dyDescent="0.45">
      <c r="B71" s="117">
        <v>43435</v>
      </c>
      <c r="C71" s="82">
        <v>26.3</v>
      </c>
      <c r="D71" s="118"/>
      <c r="E71" s="118"/>
      <c r="F71" s="119"/>
      <c r="G71" s="124"/>
      <c r="H71" s="125"/>
      <c r="I71" s="122"/>
      <c r="J71" s="122"/>
      <c r="K71" s="122"/>
      <c r="L71" s="122"/>
      <c r="M71" s="126"/>
    </row>
    <row r="72" spans="2:13" x14ac:dyDescent="0.45">
      <c r="B72" s="117">
        <v>43466</v>
      </c>
      <c r="C72" s="82">
        <v>23.27</v>
      </c>
      <c r="D72" s="118"/>
      <c r="E72" s="118"/>
      <c r="F72" s="127"/>
      <c r="G72" s="120"/>
      <c r="H72" s="121"/>
      <c r="I72" s="122"/>
      <c r="J72" s="122"/>
      <c r="K72" s="128"/>
      <c r="L72" s="122"/>
      <c r="M72" s="123"/>
    </row>
    <row r="73" spans="2:13" x14ac:dyDescent="0.45">
      <c r="B73" s="117">
        <v>43497</v>
      </c>
      <c r="C73" s="82">
        <v>22.52</v>
      </c>
      <c r="D73" s="118"/>
      <c r="E73" s="118"/>
      <c r="F73" s="119"/>
      <c r="G73" s="124"/>
      <c r="H73" s="121"/>
      <c r="I73" s="122"/>
      <c r="J73" s="122"/>
      <c r="K73" s="122"/>
      <c r="L73" s="122"/>
      <c r="M73" s="123"/>
    </row>
    <row r="74" spans="2:13" x14ac:dyDescent="0.45">
      <c r="B74" s="117">
        <v>43525</v>
      </c>
      <c r="C74" s="82">
        <v>22.3</v>
      </c>
      <c r="D74" s="118"/>
      <c r="E74" s="118"/>
      <c r="F74" s="119"/>
      <c r="G74" s="124"/>
      <c r="H74" s="125"/>
      <c r="I74" s="122"/>
      <c r="J74" s="122"/>
      <c r="K74" s="122"/>
      <c r="L74" s="122"/>
      <c r="M74" s="126"/>
    </row>
    <row r="75" spans="2:13" x14ac:dyDescent="0.45">
      <c r="B75" s="117">
        <v>43556</v>
      </c>
      <c r="C75" s="82">
        <v>26.95</v>
      </c>
      <c r="D75" s="118"/>
      <c r="E75" s="118"/>
      <c r="F75" s="119"/>
      <c r="G75" s="120"/>
      <c r="H75" s="121"/>
      <c r="I75" s="128"/>
      <c r="J75" s="128"/>
      <c r="K75" s="122"/>
      <c r="L75" s="122"/>
      <c r="M75" s="123"/>
    </row>
    <row r="76" spans="2:13" x14ac:dyDescent="0.45">
      <c r="B76" s="117">
        <v>43586</v>
      </c>
      <c r="C76" s="82">
        <v>25.2</v>
      </c>
      <c r="D76" s="118"/>
      <c r="E76" s="118"/>
      <c r="F76" s="119"/>
      <c r="G76" s="120"/>
      <c r="H76" s="125"/>
      <c r="I76" s="122"/>
      <c r="J76" s="122"/>
      <c r="K76" s="122"/>
      <c r="L76" s="122"/>
      <c r="M76" s="126"/>
    </row>
    <row r="77" spans="2:13" x14ac:dyDescent="0.45">
      <c r="B77" s="117">
        <v>43617</v>
      </c>
      <c r="C77" s="82">
        <v>27.5</v>
      </c>
      <c r="D77" s="118"/>
      <c r="E77" s="118"/>
      <c r="F77" s="119"/>
      <c r="G77" s="120"/>
      <c r="H77" s="125"/>
      <c r="I77" s="122"/>
      <c r="J77" s="122"/>
      <c r="K77" s="122"/>
      <c r="L77" s="122"/>
      <c r="M77" s="126"/>
    </row>
    <row r="78" spans="2:13" x14ac:dyDescent="0.45">
      <c r="B78" s="117">
        <v>43647</v>
      </c>
      <c r="C78" s="82">
        <v>28.84</v>
      </c>
      <c r="D78" s="118"/>
      <c r="E78" s="118"/>
      <c r="F78" s="119"/>
      <c r="G78" s="124"/>
      <c r="H78" s="125"/>
      <c r="I78" s="122"/>
      <c r="J78" s="122"/>
      <c r="K78" s="122"/>
      <c r="L78" s="122"/>
      <c r="M78" s="126"/>
    </row>
    <row r="79" spans="2:13" x14ac:dyDescent="0.45">
      <c r="B79" s="117">
        <v>43678</v>
      </c>
      <c r="C79" s="82">
        <v>26.95</v>
      </c>
      <c r="D79" s="118"/>
      <c r="E79" s="118"/>
      <c r="F79" s="119"/>
      <c r="G79" s="124"/>
      <c r="H79" s="129"/>
      <c r="I79" s="122"/>
      <c r="J79" s="122"/>
      <c r="K79" s="122"/>
      <c r="L79" s="122"/>
      <c r="M79" s="123"/>
    </row>
    <row r="80" spans="2:13" x14ac:dyDescent="0.45">
      <c r="B80" s="117">
        <v>43709</v>
      </c>
      <c r="C80" s="82">
        <v>25.36</v>
      </c>
      <c r="D80" s="118"/>
      <c r="E80" s="118"/>
      <c r="F80" s="127"/>
      <c r="G80" s="124"/>
      <c r="H80" s="121"/>
      <c r="I80" s="128"/>
      <c r="J80" s="128"/>
      <c r="K80" s="128"/>
      <c r="L80" s="122"/>
      <c r="M80" s="123"/>
    </row>
    <row r="81" spans="2:13" x14ac:dyDescent="0.45">
      <c r="B81" s="117">
        <v>43739</v>
      </c>
      <c r="C81" s="82">
        <v>26.3</v>
      </c>
      <c r="D81" s="118"/>
      <c r="E81" s="118"/>
      <c r="F81" s="119"/>
      <c r="G81" s="124"/>
      <c r="H81" s="129"/>
      <c r="I81" s="122"/>
      <c r="J81" s="128"/>
      <c r="K81" s="122"/>
      <c r="L81" s="122"/>
      <c r="M81" s="123"/>
    </row>
    <row r="82" spans="2:13" x14ac:dyDescent="0.45">
      <c r="B82" s="117">
        <v>43770</v>
      </c>
      <c r="C82" s="82">
        <v>25.61</v>
      </c>
      <c r="D82" s="118"/>
      <c r="E82" s="118"/>
      <c r="F82" s="127"/>
      <c r="G82" s="124"/>
      <c r="H82" s="121"/>
      <c r="I82" s="122"/>
      <c r="J82" s="122"/>
      <c r="K82" s="128"/>
      <c r="L82" s="122"/>
      <c r="M82" s="123"/>
    </row>
    <row r="83" spans="2:13" x14ac:dyDescent="0.45">
      <c r="B83" s="117">
        <v>43800</v>
      </c>
      <c r="C83" s="82">
        <v>24.86</v>
      </c>
      <c r="D83" s="118"/>
      <c r="E83" s="118"/>
      <c r="F83" s="119"/>
      <c r="G83" s="124"/>
      <c r="H83" s="121"/>
      <c r="I83" s="122"/>
      <c r="J83" s="122"/>
      <c r="K83" s="122"/>
      <c r="L83" s="122"/>
      <c r="M83" s="123"/>
    </row>
    <row r="84" spans="2:13" x14ac:dyDescent="0.45">
      <c r="B84" s="117">
        <v>43831</v>
      </c>
      <c r="C84" s="82">
        <v>24.6</v>
      </c>
      <c r="D84" s="118"/>
      <c r="E84" s="118"/>
      <c r="F84" s="119"/>
      <c r="G84" s="120"/>
      <c r="H84" s="130"/>
      <c r="I84" s="128"/>
      <c r="J84" s="122"/>
      <c r="K84" s="122"/>
      <c r="L84" s="122"/>
      <c r="M84" s="126"/>
    </row>
    <row r="85" spans="2:13" x14ac:dyDescent="0.45">
      <c r="B85" s="117">
        <v>43862</v>
      </c>
      <c r="C85" s="82">
        <v>23.8</v>
      </c>
      <c r="D85" s="118"/>
      <c r="E85" s="118"/>
      <c r="F85" s="119"/>
      <c r="G85" s="124"/>
      <c r="H85" s="121"/>
      <c r="I85" s="122"/>
      <c r="J85" s="122"/>
      <c r="K85" s="122"/>
      <c r="L85" s="122"/>
      <c r="M85" s="123"/>
    </row>
    <row r="86" spans="2:13" x14ac:dyDescent="0.45">
      <c r="B86" s="117">
        <v>43891</v>
      </c>
      <c r="C86" s="82">
        <v>18.3</v>
      </c>
      <c r="D86" s="118"/>
      <c r="E86" s="118"/>
      <c r="F86" s="119"/>
      <c r="G86" s="124"/>
      <c r="H86" s="121"/>
      <c r="I86" s="122"/>
      <c r="J86" s="122"/>
      <c r="K86" s="122"/>
      <c r="L86" s="122"/>
      <c r="M86" s="123"/>
    </row>
    <row r="87" spans="2:13" x14ac:dyDescent="0.45">
      <c r="B87" s="117">
        <v>43922</v>
      </c>
      <c r="C87" s="82">
        <v>19.940000000000001</v>
      </c>
      <c r="D87" s="118"/>
      <c r="E87" s="118"/>
      <c r="F87" s="119"/>
      <c r="G87" s="120"/>
      <c r="H87" s="125"/>
      <c r="I87" s="122"/>
      <c r="J87" s="122"/>
      <c r="K87" s="122"/>
      <c r="L87" s="122"/>
      <c r="M87" s="126"/>
    </row>
    <row r="88" spans="2:13" x14ac:dyDescent="0.45">
      <c r="B88" s="117">
        <v>43952</v>
      </c>
      <c r="C88" s="82">
        <v>21.76</v>
      </c>
      <c r="D88" s="118"/>
      <c r="E88" s="118"/>
      <c r="F88" s="119"/>
      <c r="G88" s="120"/>
      <c r="H88" s="130"/>
      <c r="I88" s="122"/>
      <c r="J88" s="122"/>
      <c r="K88" s="122"/>
      <c r="L88" s="122"/>
      <c r="M88" s="126"/>
    </row>
    <row r="89" spans="2:13" x14ac:dyDescent="0.45">
      <c r="B89" s="117">
        <v>43983</v>
      </c>
      <c r="C89" s="82">
        <v>27.27</v>
      </c>
      <c r="D89" s="118"/>
      <c r="E89" s="118"/>
      <c r="F89" s="119"/>
      <c r="G89" s="120"/>
      <c r="H89" s="129"/>
      <c r="I89" s="122"/>
      <c r="J89" s="122"/>
      <c r="K89" s="122"/>
      <c r="L89" s="122"/>
      <c r="M89" s="123"/>
    </row>
    <row r="90" spans="2:13" x14ac:dyDescent="0.45">
      <c r="B90" s="117">
        <v>44013</v>
      </c>
      <c r="C90" s="82">
        <v>26.64</v>
      </c>
      <c r="D90" s="118"/>
      <c r="E90" s="118"/>
      <c r="F90" s="119"/>
      <c r="G90" s="124"/>
      <c r="H90" s="125"/>
      <c r="I90" s="122"/>
      <c r="J90" s="122"/>
      <c r="K90" s="122"/>
      <c r="L90" s="122"/>
      <c r="M90" s="126"/>
    </row>
    <row r="91" spans="2:13" x14ac:dyDescent="0.45">
      <c r="B91" s="117">
        <v>44044</v>
      </c>
      <c r="C91" s="82">
        <v>29.02</v>
      </c>
      <c r="D91" s="118"/>
      <c r="E91" s="118"/>
      <c r="F91" s="119"/>
      <c r="G91" s="124"/>
      <c r="H91" s="121"/>
      <c r="I91" s="122"/>
      <c r="J91" s="122"/>
      <c r="K91" s="122"/>
      <c r="L91" s="122"/>
      <c r="M91" s="123"/>
    </row>
    <row r="92" spans="2:13" x14ac:dyDescent="0.45">
      <c r="B92" s="117">
        <v>44075</v>
      </c>
      <c r="C92" s="82">
        <v>27.14</v>
      </c>
      <c r="D92" s="118"/>
      <c r="E92" s="118"/>
      <c r="F92" s="119"/>
      <c r="G92" s="124"/>
      <c r="H92" s="121"/>
      <c r="I92" s="122"/>
      <c r="J92" s="122"/>
      <c r="K92" s="122"/>
      <c r="L92" s="122"/>
      <c r="M92" s="123"/>
    </row>
    <row r="93" spans="2:13" x14ac:dyDescent="0.45">
      <c r="B93" s="117">
        <v>44105</v>
      </c>
      <c r="C93" s="82">
        <v>23.88</v>
      </c>
      <c r="D93" s="118"/>
      <c r="E93" s="118"/>
      <c r="F93" s="119"/>
      <c r="G93" s="124"/>
      <c r="H93" s="121"/>
      <c r="I93" s="122"/>
      <c r="J93" s="122"/>
      <c r="K93" s="122"/>
      <c r="L93" s="122"/>
      <c r="M93" s="123"/>
    </row>
    <row r="94" spans="2:13" x14ac:dyDescent="0.45">
      <c r="B94" s="117">
        <v>44136</v>
      </c>
      <c r="C94" s="82">
        <v>29.34</v>
      </c>
      <c r="D94" s="118"/>
      <c r="E94" s="118"/>
      <c r="F94" s="119"/>
      <c r="G94" s="124"/>
      <c r="H94" s="125"/>
      <c r="I94" s="122"/>
      <c r="J94" s="122"/>
      <c r="K94" s="122"/>
      <c r="L94" s="122"/>
      <c r="M94" s="126"/>
    </row>
    <row r="95" spans="2:13" x14ac:dyDescent="0.45">
      <c r="B95" s="117">
        <v>44166</v>
      </c>
      <c r="C95" s="82">
        <v>32.72</v>
      </c>
      <c r="D95" s="118"/>
      <c r="E95" s="118"/>
      <c r="F95" s="119"/>
      <c r="G95" s="124"/>
      <c r="H95" s="130"/>
      <c r="I95" s="128"/>
      <c r="J95" s="122"/>
      <c r="K95" s="122"/>
      <c r="L95" s="122"/>
      <c r="M95" s="126"/>
    </row>
    <row r="96" spans="2:13" x14ac:dyDescent="0.45">
      <c r="B96" s="117">
        <v>44197</v>
      </c>
      <c r="C96" s="82">
        <v>32.950000000000003</v>
      </c>
      <c r="D96" s="118"/>
      <c r="E96" s="118"/>
      <c r="F96" s="119"/>
      <c r="G96" s="120"/>
      <c r="H96" s="121"/>
      <c r="I96" s="122"/>
      <c r="J96" s="122"/>
      <c r="K96" s="122"/>
      <c r="L96" s="122"/>
      <c r="M96" s="123"/>
    </row>
    <row r="97" spans="2:13" x14ac:dyDescent="0.45">
      <c r="B97" s="117">
        <v>44228</v>
      </c>
      <c r="C97" s="82">
        <v>37.28</v>
      </c>
      <c r="D97" s="118"/>
      <c r="E97" s="118"/>
      <c r="F97" s="119"/>
      <c r="G97" s="124"/>
      <c r="H97" s="125"/>
      <c r="I97" s="128"/>
      <c r="J97" s="122"/>
      <c r="K97" s="122"/>
      <c r="L97" s="122"/>
      <c r="M97" s="126"/>
    </row>
    <row r="98" spans="2:13" x14ac:dyDescent="0.45">
      <c r="B98" s="117">
        <v>44256</v>
      </c>
      <c r="C98" s="82">
        <v>42.55</v>
      </c>
      <c r="D98" s="118"/>
      <c r="E98" s="118"/>
      <c r="F98" s="119"/>
      <c r="G98" s="124"/>
      <c r="H98" s="125"/>
      <c r="I98" s="122"/>
      <c r="J98" s="122"/>
      <c r="K98" s="122"/>
      <c r="L98" s="122"/>
      <c r="M98" s="126"/>
    </row>
    <row r="99" spans="2:13" x14ac:dyDescent="0.45">
      <c r="B99" s="117">
        <v>44287</v>
      </c>
      <c r="C99" s="82">
        <v>48.84</v>
      </c>
      <c r="D99" s="118"/>
      <c r="E99" s="118"/>
      <c r="F99" s="119"/>
      <c r="G99" s="120"/>
      <c r="H99" s="125"/>
      <c r="I99" s="122"/>
      <c r="J99" s="122"/>
      <c r="K99" s="122"/>
      <c r="L99" s="122"/>
      <c r="M99" s="126"/>
    </row>
    <row r="100" spans="2:13" x14ac:dyDescent="0.45">
      <c r="B100" s="117">
        <v>44317</v>
      </c>
      <c r="C100" s="82">
        <v>51.7</v>
      </c>
      <c r="D100" s="118"/>
      <c r="E100" s="118"/>
      <c r="F100" s="119"/>
      <c r="G100" s="120"/>
      <c r="H100" s="125"/>
      <c r="I100" s="122"/>
      <c r="J100" s="122"/>
      <c r="K100" s="122"/>
      <c r="L100" s="122"/>
      <c r="M100" s="126"/>
    </row>
    <row r="101" spans="2:13" x14ac:dyDescent="0.45">
      <c r="B101" s="117">
        <v>44348</v>
      </c>
      <c r="C101" s="82">
        <v>56.68</v>
      </c>
      <c r="D101" s="118"/>
      <c r="E101" s="118"/>
      <c r="F101" s="119"/>
      <c r="G101" s="120"/>
      <c r="H101" s="125"/>
      <c r="I101" s="128"/>
      <c r="J101" s="122"/>
      <c r="K101" s="122"/>
      <c r="L101" s="122"/>
      <c r="M101" s="126"/>
    </row>
    <row r="102" spans="2:13" x14ac:dyDescent="0.45">
      <c r="B102" s="117">
        <v>44378</v>
      </c>
      <c r="C102" s="82">
        <v>53.25</v>
      </c>
      <c r="D102" s="118"/>
      <c r="E102" s="118"/>
      <c r="F102" s="119"/>
      <c r="G102" s="124"/>
      <c r="H102" s="125"/>
      <c r="I102" s="122"/>
      <c r="J102" s="122"/>
      <c r="K102" s="122"/>
      <c r="L102" s="122"/>
      <c r="M102" s="126"/>
    </row>
    <row r="103" spans="2:13" x14ac:dyDescent="0.45">
      <c r="B103" s="117">
        <v>44409</v>
      </c>
      <c r="C103" s="82">
        <v>60.51</v>
      </c>
      <c r="D103" s="118"/>
      <c r="E103" s="118"/>
      <c r="F103" s="131"/>
      <c r="G103" s="124"/>
      <c r="H103" s="125"/>
      <c r="I103" s="132"/>
      <c r="J103" s="122"/>
      <c r="K103" s="132"/>
      <c r="L103" s="122"/>
      <c r="M103" s="126"/>
    </row>
    <row r="104" spans="2:13" x14ac:dyDescent="0.45">
      <c r="B104" s="117">
        <v>44440</v>
      </c>
      <c r="C104" s="82">
        <v>61.75</v>
      </c>
      <c r="D104" s="118"/>
      <c r="E104" s="118"/>
      <c r="F104" s="131"/>
      <c r="G104" s="124"/>
      <c r="H104" s="133"/>
      <c r="I104" s="132"/>
      <c r="J104" s="132"/>
      <c r="K104" s="132"/>
      <c r="L104" s="122"/>
      <c r="M104" s="126"/>
    </row>
    <row r="105" spans="2:13" x14ac:dyDescent="0.45">
      <c r="B105" s="117">
        <v>44470</v>
      </c>
      <c r="C105" s="82">
        <v>58.73</v>
      </c>
      <c r="D105" s="118"/>
      <c r="E105" s="118"/>
      <c r="F105" s="131"/>
      <c r="G105" s="124"/>
      <c r="H105" s="133"/>
      <c r="I105" s="132"/>
      <c r="J105" s="132"/>
      <c r="K105" s="132"/>
      <c r="L105" s="122"/>
      <c r="M105" s="126"/>
    </row>
    <row r="106" spans="2:13" x14ac:dyDescent="0.45">
      <c r="B106" s="117">
        <v>44501</v>
      </c>
      <c r="C106" s="82">
        <v>75.73</v>
      </c>
      <c r="D106" s="118"/>
      <c r="E106" s="118"/>
      <c r="F106" s="131"/>
      <c r="G106" s="124"/>
      <c r="H106" s="133"/>
      <c r="I106" s="132"/>
      <c r="J106" s="132"/>
      <c r="K106" s="132"/>
      <c r="L106" s="122"/>
      <c r="M106" s="126"/>
    </row>
    <row r="107" spans="2:13" x14ac:dyDescent="0.45">
      <c r="B107" s="117">
        <v>44531</v>
      </c>
      <c r="C107" s="82">
        <v>80.650000000000006</v>
      </c>
      <c r="D107" s="118"/>
      <c r="E107" s="118"/>
      <c r="F107" s="131"/>
      <c r="G107" s="124"/>
      <c r="H107" s="133"/>
      <c r="I107" s="132"/>
      <c r="J107" s="132"/>
      <c r="K107" s="132"/>
      <c r="L107" s="122"/>
      <c r="M107" s="126"/>
    </row>
    <row r="108" spans="2:13" x14ac:dyDescent="0.45">
      <c r="B108" s="117">
        <v>44562</v>
      </c>
      <c r="C108" s="82">
        <v>89.24</v>
      </c>
      <c r="D108" s="118"/>
      <c r="E108" s="118"/>
      <c r="F108" s="131"/>
      <c r="G108" s="124"/>
      <c r="H108" s="133"/>
      <c r="I108" s="132"/>
      <c r="J108" s="132"/>
      <c r="K108" s="132"/>
      <c r="L108" s="122"/>
      <c r="M108" s="126"/>
    </row>
    <row r="109" spans="2:13" x14ac:dyDescent="0.45">
      <c r="B109" s="117">
        <v>44593</v>
      </c>
      <c r="C109" s="82">
        <v>82.21</v>
      </c>
      <c r="D109" s="118"/>
      <c r="E109" s="118"/>
      <c r="F109" s="131"/>
      <c r="G109" s="124"/>
      <c r="H109" s="133"/>
      <c r="I109" s="132"/>
      <c r="J109" s="132"/>
      <c r="K109" s="132"/>
      <c r="L109" s="122"/>
      <c r="M109" s="126"/>
    </row>
    <row r="110" spans="2:13" x14ac:dyDescent="0.45">
      <c r="B110" s="117">
        <v>44621</v>
      </c>
      <c r="C110" s="82">
        <v>76.48</v>
      </c>
      <c r="D110" s="118"/>
      <c r="E110" s="118"/>
      <c r="F110" s="131"/>
      <c r="G110" s="124"/>
      <c r="H110" s="133"/>
      <c r="I110" s="132"/>
      <c r="J110" s="132"/>
      <c r="K110" s="132"/>
      <c r="L110" s="122"/>
      <c r="M110" s="126"/>
    </row>
    <row r="111" spans="2:13" x14ac:dyDescent="0.45">
      <c r="B111" s="117">
        <v>44652</v>
      </c>
      <c r="C111" s="82">
        <v>84.45</v>
      </c>
      <c r="D111" s="118"/>
      <c r="E111" s="118"/>
      <c r="F111" s="131"/>
      <c r="G111" s="124"/>
      <c r="H111" s="133"/>
      <c r="I111" s="132"/>
      <c r="J111" s="132"/>
      <c r="K111" s="132"/>
      <c r="L111" s="122"/>
      <c r="M111" s="126"/>
    </row>
    <row r="112" spans="2:13" x14ac:dyDescent="0.45">
      <c r="B112" s="117">
        <v>44682</v>
      </c>
      <c r="C112" s="82">
        <v>84.02</v>
      </c>
      <c r="D112" s="118"/>
      <c r="E112" s="118"/>
      <c r="F112" s="131"/>
      <c r="G112" s="124"/>
      <c r="H112" s="133"/>
      <c r="I112" s="132"/>
      <c r="J112" s="132"/>
      <c r="K112" s="132"/>
      <c r="L112" s="122"/>
      <c r="M112" s="126"/>
    </row>
    <row r="113" spans="2:13" x14ac:dyDescent="0.45">
      <c r="B113" s="117">
        <v>44713</v>
      </c>
      <c r="C113" s="82">
        <v>90.16</v>
      </c>
      <c r="D113" s="118"/>
      <c r="E113" s="118"/>
      <c r="F113" s="131"/>
      <c r="G113" s="124"/>
      <c r="H113" s="133"/>
      <c r="I113" s="132"/>
      <c r="J113" s="132"/>
      <c r="K113" s="132"/>
      <c r="L113" s="122"/>
      <c r="M113" s="126"/>
    </row>
    <row r="114" spans="2:13" x14ac:dyDescent="0.45">
      <c r="B114" s="117">
        <v>44743</v>
      </c>
      <c r="C114" s="82">
        <v>78.55</v>
      </c>
      <c r="D114" s="118"/>
      <c r="E114" s="118"/>
      <c r="F114" s="131"/>
      <c r="G114" s="124"/>
      <c r="H114" s="133"/>
      <c r="I114" s="132"/>
      <c r="J114" s="132"/>
      <c r="K114" s="132"/>
      <c r="L114" s="122"/>
      <c r="M114" s="126"/>
    </row>
    <row r="115" spans="2:13" x14ac:dyDescent="0.45">
      <c r="B115" s="117">
        <v>44774</v>
      </c>
      <c r="C115" s="82">
        <v>80.03</v>
      </c>
      <c r="D115" s="118"/>
      <c r="E115" s="118"/>
      <c r="F115" s="131"/>
      <c r="G115" s="124"/>
      <c r="H115" s="133"/>
      <c r="I115" s="132"/>
      <c r="J115" s="132"/>
      <c r="K115" s="132"/>
      <c r="L115" s="122"/>
      <c r="M115" s="126"/>
    </row>
    <row r="116" spans="2:13" x14ac:dyDescent="0.45">
      <c r="B116" s="117">
        <v>44805</v>
      </c>
      <c r="C116" s="82">
        <v>66.73</v>
      </c>
      <c r="D116" s="118"/>
      <c r="E116" s="118"/>
      <c r="F116" s="131"/>
      <c r="G116" s="124"/>
      <c r="H116" s="133"/>
      <c r="I116" s="132"/>
      <c r="J116" s="132"/>
      <c r="K116" s="132"/>
      <c r="L116" s="122"/>
      <c r="M116" s="126"/>
    </row>
    <row r="117" spans="2:13" x14ac:dyDescent="0.45">
      <c r="B117" s="117">
        <v>44835</v>
      </c>
      <c r="C117" s="82">
        <v>79.97</v>
      </c>
      <c r="D117" s="118"/>
      <c r="E117" s="118"/>
      <c r="F117" s="131"/>
      <c r="G117" s="124"/>
      <c r="H117" s="133"/>
      <c r="I117" s="132"/>
      <c r="J117" s="132"/>
      <c r="K117" s="132"/>
      <c r="L117" s="122"/>
      <c r="M117" s="126"/>
    </row>
    <row r="118" spans="2:13" x14ac:dyDescent="0.45">
      <c r="B118" s="117">
        <v>44866</v>
      </c>
      <c r="C118" s="82">
        <v>84.9</v>
      </c>
      <c r="D118" s="118"/>
      <c r="E118" s="118"/>
      <c r="F118" s="131"/>
      <c r="G118" s="124"/>
      <c r="H118" s="133"/>
      <c r="I118" s="132"/>
      <c r="J118" s="132"/>
      <c r="K118" s="132"/>
      <c r="L118" s="122"/>
      <c r="M118" s="126"/>
    </row>
    <row r="119" spans="2:13" x14ac:dyDescent="0.45">
      <c r="B119" s="117">
        <v>44896</v>
      </c>
      <c r="C119" s="82">
        <v>79.400000000000006</v>
      </c>
      <c r="D119" s="118"/>
      <c r="E119" s="118"/>
      <c r="F119" s="131"/>
      <c r="G119" s="124"/>
      <c r="H119" s="133"/>
      <c r="I119" s="132"/>
      <c r="J119" s="132"/>
      <c r="K119" s="132"/>
      <c r="L119" s="122"/>
      <c r="M119" s="126"/>
    </row>
    <row r="120" spans="2:13" x14ac:dyDescent="0.45">
      <c r="B120" s="117">
        <v>44927</v>
      </c>
      <c r="C120" s="82">
        <v>90.13</v>
      </c>
      <c r="D120" s="118"/>
      <c r="E120" s="118"/>
      <c r="F120" s="131"/>
      <c r="G120" s="124"/>
      <c r="H120" s="133"/>
      <c r="I120" s="132"/>
      <c r="J120" s="132"/>
      <c r="K120" s="132"/>
      <c r="L120" s="122"/>
      <c r="M120" s="126"/>
    </row>
    <row r="121" spans="2:13" x14ac:dyDescent="0.45">
      <c r="B121" s="117">
        <v>44958</v>
      </c>
      <c r="C121" s="82">
        <v>95.88</v>
      </c>
      <c r="D121" s="118"/>
      <c r="E121" s="118"/>
      <c r="F121" s="131"/>
      <c r="G121" s="124"/>
      <c r="H121" s="133"/>
      <c r="I121" s="132"/>
      <c r="J121" s="132"/>
      <c r="K121" s="132"/>
      <c r="L121" s="122"/>
      <c r="M121" s="126"/>
    </row>
    <row r="122" spans="2:13" x14ac:dyDescent="0.45">
      <c r="B122" s="117">
        <v>44986</v>
      </c>
      <c r="C122" s="82">
        <v>91.75</v>
      </c>
      <c r="D122" s="118"/>
      <c r="E122" s="118"/>
      <c r="F122" s="131"/>
      <c r="G122" s="124"/>
      <c r="H122" s="133"/>
      <c r="I122" s="132"/>
      <c r="J122" s="132"/>
      <c r="K122" s="132"/>
      <c r="L122" s="122"/>
      <c r="M122" s="126"/>
    </row>
    <row r="123" spans="2:13" x14ac:dyDescent="0.45">
      <c r="B123" s="117">
        <v>45017</v>
      </c>
      <c r="C123" s="82">
        <v>87.65</v>
      </c>
      <c r="D123" s="118"/>
      <c r="E123" s="118"/>
      <c r="F123" s="131"/>
      <c r="G123" s="124"/>
      <c r="H123" s="133"/>
      <c r="I123" s="132"/>
      <c r="J123" s="132"/>
      <c r="K123" s="132"/>
      <c r="L123" s="122"/>
      <c r="M123" s="126"/>
    </row>
    <row r="124" spans="2:13" x14ac:dyDescent="0.45">
      <c r="B124" s="117">
        <v>45047</v>
      </c>
      <c r="C124" s="82">
        <v>80.77</v>
      </c>
      <c r="D124" s="118"/>
      <c r="E124" s="118"/>
      <c r="F124" s="131"/>
      <c r="G124" s="124"/>
      <c r="H124" s="133"/>
      <c r="I124" s="132"/>
      <c r="J124" s="132"/>
      <c r="K124" s="132"/>
      <c r="L124" s="122"/>
      <c r="M124" s="126"/>
    </row>
    <row r="125" spans="2:13" x14ac:dyDescent="0.45">
      <c r="B125" s="117">
        <v>45078</v>
      </c>
      <c r="C125" s="82">
        <v>89.57</v>
      </c>
      <c r="D125" s="118"/>
      <c r="E125" s="118"/>
      <c r="F125" s="131"/>
      <c r="G125" s="124"/>
      <c r="H125" s="133"/>
      <c r="I125" s="132"/>
      <c r="J125" s="132"/>
      <c r="K125" s="132"/>
      <c r="L125" s="122"/>
      <c r="M125" s="126"/>
    </row>
    <row r="126" spans="2:13" x14ac:dyDescent="0.45">
      <c r="B126" s="117">
        <v>45108</v>
      </c>
      <c r="C126" s="82">
        <v>86.03</v>
      </c>
      <c r="D126" s="118"/>
      <c r="E126" s="118"/>
      <c r="F126" s="131"/>
      <c r="G126" s="124"/>
      <c r="H126" s="133"/>
      <c r="I126" s="132"/>
      <c r="J126" s="132"/>
      <c r="K126" s="132"/>
      <c r="L126" s="122"/>
      <c r="M126" s="126"/>
    </row>
    <row r="127" spans="2:13" x14ac:dyDescent="0.45">
      <c r="B127" s="117">
        <v>45139</v>
      </c>
      <c r="C127" s="82">
        <v>86.03</v>
      </c>
      <c r="D127" s="118"/>
      <c r="E127" s="118"/>
      <c r="F127" s="131"/>
      <c r="G127" s="124"/>
      <c r="H127" s="133"/>
      <c r="I127" s="132"/>
      <c r="J127" s="132"/>
      <c r="K127" s="132"/>
      <c r="L127" s="122"/>
      <c r="M127" s="126"/>
    </row>
    <row r="128" spans="2:13" x14ac:dyDescent="0.45">
      <c r="B128" s="117">
        <v>45170</v>
      </c>
      <c r="C128" s="82">
        <v>81.45</v>
      </c>
      <c r="D128" s="118"/>
      <c r="E128" s="118"/>
      <c r="F128" s="131"/>
      <c r="G128" s="124"/>
      <c r="H128" s="133"/>
      <c r="I128" s="132"/>
      <c r="J128" s="132"/>
      <c r="K128" s="132"/>
      <c r="L128" s="122"/>
      <c r="M128" s="126"/>
    </row>
    <row r="129" spans="2:13" x14ac:dyDescent="0.45">
      <c r="B129" s="117">
        <v>45200</v>
      </c>
      <c r="C129" s="82">
        <v>79.41</v>
      </c>
      <c r="D129" s="118"/>
      <c r="E129" s="118"/>
      <c r="F129" s="131"/>
      <c r="G129" s="124"/>
      <c r="H129" s="133"/>
      <c r="I129" s="132"/>
      <c r="J129" s="132"/>
      <c r="K129" s="132"/>
      <c r="L129" s="122"/>
      <c r="M129" s="126"/>
    </row>
    <row r="130" spans="2:13" x14ac:dyDescent="0.45">
      <c r="B130" s="117">
        <v>45231</v>
      </c>
      <c r="C130" s="82">
        <v>70.55</v>
      </c>
      <c r="D130" s="118"/>
      <c r="E130" s="118"/>
      <c r="F130" s="131"/>
      <c r="G130" s="124"/>
      <c r="H130" s="133"/>
      <c r="I130" s="132"/>
      <c r="J130" s="132"/>
      <c r="K130" s="132"/>
      <c r="L130" s="122"/>
      <c r="M130" s="126"/>
    </row>
    <row r="131" spans="2:13" x14ac:dyDescent="0.45">
      <c r="B131" s="117">
        <v>45261</v>
      </c>
      <c r="C131" s="82">
        <v>77.98</v>
      </c>
      <c r="D131" s="118"/>
      <c r="E131" s="118"/>
      <c r="F131" s="131"/>
      <c r="G131" s="124"/>
      <c r="H131" s="133"/>
      <c r="I131" s="132"/>
      <c r="J131" s="132"/>
      <c r="K131" s="132"/>
      <c r="L131" s="122"/>
      <c r="M131" s="126"/>
    </row>
    <row r="132" spans="2:13" x14ac:dyDescent="0.45">
      <c r="B132" s="117">
        <v>45292</v>
      </c>
      <c r="C132" s="82">
        <v>64.400000000000006</v>
      </c>
      <c r="D132" s="118"/>
      <c r="E132" s="118"/>
      <c r="F132" s="131"/>
      <c r="G132" s="124"/>
      <c r="H132" s="133"/>
      <c r="I132" s="132"/>
      <c r="J132" s="132"/>
      <c r="K132" s="132"/>
      <c r="L132" s="122"/>
      <c r="M132" s="126"/>
    </row>
    <row r="133" spans="2:13" x14ac:dyDescent="0.45">
      <c r="B133" s="117">
        <v>45323</v>
      </c>
      <c r="C133" s="82">
        <v>63.08</v>
      </c>
      <c r="D133" s="118"/>
      <c r="E133" s="118"/>
      <c r="F133" s="131"/>
      <c r="G133" s="124"/>
      <c r="H133" s="133"/>
      <c r="I133" s="132"/>
      <c r="J133" s="132"/>
      <c r="K133" s="132"/>
      <c r="L133" s="122"/>
      <c r="M133" s="126"/>
    </row>
    <row r="134" spans="2:13" x14ac:dyDescent="0.45">
      <c r="B134" s="92" t="s">
        <v>369</v>
      </c>
      <c r="D134" s="114"/>
      <c r="G134" s="134"/>
      <c r="H134" s="135"/>
    </row>
    <row r="135" spans="2:13" x14ac:dyDescent="0.45">
      <c r="D135" s="114"/>
    </row>
    <row r="136" spans="2:13" x14ac:dyDescent="0.45">
      <c r="D136" s="114"/>
    </row>
    <row r="137" spans="2:13" x14ac:dyDescent="0.45">
      <c r="B137" s="84" t="s">
        <v>370</v>
      </c>
      <c r="D137" s="114"/>
    </row>
    <row r="138" spans="2:13" ht="82.5" x14ac:dyDescent="0.45">
      <c r="B138" s="85" t="s">
        <v>371</v>
      </c>
      <c r="C138" s="82">
        <v>61.207700000000003</v>
      </c>
      <c r="D138" s="136" t="s">
        <v>372</v>
      </c>
    </row>
    <row r="139" spans="2:13" x14ac:dyDescent="0.45">
      <c r="B139" s="92" t="s">
        <v>373</v>
      </c>
      <c r="D139" s="114"/>
    </row>
    <row r="140" spans="2:13" x14ac:dyDescent="0.45">
      <c r="B140" s="84"/>
      <c r="D140" s="114"/>
    </row>
    <row r="141" spans="2:13" x14ac:dyDescent="0.45">
      <c r="B141" s="90"/>
      <c r="C141" s="78" t="s">
        <v>374</v>
      </c>
      <c r="D141" s="137" t="s">
        <v>375</v>
      </c>
    </row>
    <row r="142" spans="2:13" ht="49.5" x14ac:dyDescent="0.45">
      <c r="B142" s="85" t="s">
        <v>376</v>
      </c>
      <c r="C142" s="138">
        <v>19.174099999999999</v>
      </c>
      <c r="D142" s="139">
        <v>23.008970000000001</v>
      </c>
      <c r="E142" s="70" t="s">
        <v>372</v>
      </c>
    </row>
    <row r="143" spans="2:13" ht="49.5" x14ac:dyDescent="0.45">
      <c r="B143" s="85" t="s">
        <v>377</v>
      </c>
      <c r="C143" s="138">
        <v>3.27</v>
      </c>
      <c r="D143" s="138">
        <v>3.9239999999999999</v>
      </c>
      <c r="E143" s="70" t="s">
        <v>372</v>
      </c>
    </row>
    <row r="144" spans="2:13" ht="33" x14ac:dyDescent="0.45">
      <c r="B144" s="85" t="s">
        <v>378</v>
      </c>
      <c r="C144" s="138">
        <v>6.2976000000000001</v>
      </c>
      <c r="D144" s="138">
        <v>7.5571000000000002</v>
      </c>
      <c r="E144" s="70" t="s">
        <v>372</v>
      </c>
    </row>
    <row r="145" spans="2:10" ht="49.5" x14ac:dyDescent="0.45">
      <c r="B145" s="85" t="s">
        <v>379</v>
      </c>
      <c r="C145" s="138">
        <v>15.9</v>
      </c>
      <c r="D145" s="138">
        <v>19.079999999999998</v>
      </c>
      <c r="E145" s="70" t="s">
        <v>372</v>
      </c>
    </row>
    <row r="146" spans="2:10" x14ac:dyDescent="0.45">
      <c r="B146" s="85" t="s">
        <v>380</v>
      </c>
      <c r="C146" s="138">
        <v>10.914999999999999</v>
      </c>
      <c r="D146" s="138">
        <v>13.098000000000001</v>
      </c>
      <c r="E146" s="70" t="s">
        <v>372</v>
      </c>
    </row>
    <row r="147" spans="2:10" x14ac:dyDescent="0.45">
      <c r="B147" s="92" t="s">
        <v>381</v>
      </c>
      <c r="D147" s="110"/>
    </row>
    <row r="148" spans="2:10" x14ac:dyDescent="0.45">
      <c r="D148" s="114"/>
    </row>
    <row r="149" spans="2:10" x14ac:dyDescent="0.45">
      <c r="B149" s="85" t="s">
        <v>382</v>
      </c>
      <c r="C149" s="140">
        <f>SUM(C142:C146)+C138</f>
        <v>116.76439999999999</v>
      </c>
      <c r="D149" s="114"/>
    </row>
    <row r="150" spans="2:10" ht="66" x14ac:dyDescent="0.45">
      <c r="B150" s="85" t="s">
        <v>383</v>
      </c>
      <c r="C150" s="138">
        <v>5.2434700000000003</v>
      </c>
      <c r="D150" s="138">
        <v>6.29216</v>
      </c>
      <c r="E150" s="138" t="s">
        <v>384</v>
      </c>
    </row>
    <row r="151" spans="2:10" x14ac:dyDescent="0.45">
      <c r="D151" s="114"/>
    </row>
    <row r="152" spans="2:10" x14ac:dyDescent="0.45">
      <c r="D152" s="114"/>
    </row>
    <row r="153" spans="2:10" x14ac:dyDescent="0.45">
      <c r="D153" s="110"/>
    </row>
    <row r="154" spans="2:10" x14ac:dyDescent="0.45">
      <c r="D154" s="114"/>
    </row>
    <row r="155" spans="2:10" x14ac:dyDescent="0.45">
      <c r="B155" s="84" t="s">
        <v>385</v>
      </c>
      <c r="D155" s="114"/>
    </row>
    <row r="156" spans="2:10" x14ac:dyDescent="0.45">
      <c r="B156" s="97"/>
      <c r="C156" s="97">
        <v>2015</v>
      </c>
      <c r="D156" s="141">
        <v>2016</v>
      </c>
      <c r="E156" s="97">
        <v>2017</v>
      </c>
      <c r="F156" s="97">
        <v>2018</v>
      </c>
      <c r="G156" s="97">
        <v>2019</v>
      </c>
      <c r="H156" s="97">
        <v>2020</v>
      </c>
      <c r="I156" s="97">
        <v>2021</v>
      </c>
    </row>
    <row r="157" spans="2:10" x14ac:dyDescent="0.45">
      <c r="B157" s="97" t="s">
        <v>386</v>
      </c>
      <c r="C157" s="143">
        <v>413074</v>
      </c>
      <c r="D157" s="142">
        <v>421797</v>
      </c>
      <c r="E157" s="142">
        <v>428965</v>
      </c>
      <c r="F157" s="142">
        <v>390171</v>
      </c>
      <c r="G157" s="142">
        <v>381318</v>
      </c>
      <c r="H157" s="142">
        <v>380471</v>
      </c>
      <c r="I157" s="142">
        <v>390500</v>
      </c>
    </row>
    <row r="158" spans="2:10" x14ac:dyDescent="0.45">
      <c r="B158" s="97" t="s">
        <v>387</v>
      </c>
      <c r="C158" s="143">
        <v>76660</v>
      </c>
      <c r="D158" s="142">
        <v>71683</v>
      </c>
      <c r="E158" s="142">
        <v>77154</v>
      </c>
      <c r="F158" s="142">
        <v>70030</v>
      </c>
      <c r="G158" s="142">
        <v>72457</v>
      </c>
      <c r="H158" s="142">
        <v>74420</v>
      </c>
      <c r="I158" s="142">
        <v>77590</v>
      </c>
    </row>
    <row r="159" spans="2:10" x14ac:dyDescent="0.45">
      <c r="C159" s="71">
        <f t="shared" ref="C159:G159" si="23">C158+C157</f>
        <v>489734</v>
      </c>
      <c r="D159" s="71">
        <f t="shared" si="23"/>
        <v>493480</v>
      </c>
      <c r="E159" s="71">
        <f t="shared" si="23"/>
        <v>506119</v>
      </c>
      <c r="F159" s="71">
        <f t="shared" si="23"/>
        <v>460201</v>
      </c>
      <c r="G159" s="71">
        <f t="shared" si="23"/>
        <v>453775</v>
      </c>
      <c r="H159" s="71">
        <f>H158+H157</f>
        <v>454891</v>
      </c>
      <c r="I159" s="71">
        <f>I158+I157</f>
        <v>468090</v>
      </c>
      <c r="J159" s="71">
        <f>AVERAGE(E159:I159)</f>
        <v>468615.2</v>
      </c>
    </row>
    <row r="160" spans="2:10" x14ac:dyDescent="0.45">
      <c r="B160" s="244" t="s">
        <v>388</v>
      </c>
      <c r="D160" s="114"/>
    </row>
    <row r="161" spans="2:7" x14ac:dyDescent="0.45">
      <c r="D161" s="114"/>
    </row>
    <row r="162" spans="2:7" x14ac:dyDescent="0.45">
      <c r="D162" s="114"/>
    </row>
    <row r="163" spans="2:7" x14ac:dyDescent="0.45">
      <c r="D163" s="110"/>
    </row>
    <row r="164" spans="2:7" x14ac:dyDescent="0.45">
      <c r="D164" s="114"/>
    </row>
    <row r="165" spans="2:7" x14ac:dyDescent="0.45">
      <c r="D165" s="114"/>
    </row>
    <row r="166" spans="2:7" x14ac:dyDescent="0.45">
      <c r="D166" s="114"/>
    </row>
    <row r="167" spans="2:7" x14ac:dyDescent="0.45">
      <c r="B167" s="84" t="s">
        <v>389</v>
      </c>
      <c r="D167" s="114"/>
    </row>
    <row r="168" spans="2:7" x14ac:dyDescent="0.45">
      <c r="B168" s="92" t="s">
        <v>390</v>
      </c>
      <c r="D168" s="114"/>
    </row>
    <row r="169" spans="2:7" x14ac:dyDescent="0.45">
      <c r="B169" s="70" t="s">
        <v>391</v>
      </c>
    </row>
    <row r="170" spans="2:7" x14ac:dyDescent="0.45">
      <c r="B170" s="97" t="s">
        <v>392</v>
      </c>
      <c r="C170" s="97" t="s">
        <v>393</v>
      </c>
      <c r="D170" s="97" t="s">
        <v>394</v>
      </c>
      <c r="E170" s="97" t="s">
        <v>395</v>
      </c>
      <c r="F170" s="97" t="s">
        <v>396</v>
      </c>
      <c r="G170" s="97" t="s">
        <v>397</v>
      </c>
    </row>
    <row r="171" spans="2:7" x14ac:dyDescent="0.45">
      <c r="B171" s="97" t="s">
        <v>398</v>
      </c>
      <c r="C171" s="144">
        <v>95.98</v>
      </c>
      <c r="D171" s="144">
        <v>67.703000000000003</v>
      </c>
      <c r="E171" s="145">
        <v>13.287000000000001</v>
      </c>
      <c r="F171" s="145">
        <v>3.3540000000000001</v>
      </c>
      <c r="G171" s="144"/>
    </row>
    <row r="172" spans="2:7" x14ac:dyDescent="0.45">
      <c r="B172" s="97" t="s">
        <v>399</v>
      </c>
      <c r="C172" s="145">
        <v>285.04700000000003</v>
      </c>
      <c r="D172" s="144">
        <v>180.96899999999999</v>
      </c>
      <c r="E172" s="144">
        <v>21.361000000000001</v>
      </c>
      <c r="F172" s="144">
        <v>18.876000000000001</v>
      </c>
      <c r="G172" s="142"/>
    </row>
    <row r="173" spans="2:7" x14ac:dyDescent="0.45">
      <c r="C173" s="104">
        <f>SUM(C171:C172)</f>
        <v>381.02700000000004</v>
      </c>
      <c r="D173" s="104">
        <f t="shared" ref="D173:F173" si="24">SUM(D171:D172)</f>
        <v>248.672</v>
      </c>
      <c r="E173" s="104">
        <f t="shared" si="24"/>
        <v>34.648000000000003</v>
      </c>
      <c r="F173" s="104">
        <f t="shared" si="24"/>
        <v>22.23</v>
      </c>
    </row>
    <row r="174" spans="2:7" x14ac:dyDescent="0.45">
      <c r="D174" s="114"/>
    </row>
    <row r="175" spans="2:7" x14ac:dyDescent="0.45">
      <c r="D175" s="110"/>
    </row>
    <row r="176" spans="2:7" x14ac:dyDescent="0.45">
      <c r="D176" s="114"/>
    </row>
    <row r="177" spans="2:4" x14ac:dyDescent="0.45">
      <c r="B177" s="146" t="s">
        <v>203</v>
      </c>
      <c r="C177" s="147">
        <v>0.04</v>
      </c>
      <c r="D177" s="114"/>
    </row>
    <row r="178" spans="2:4" ht="33" x14ac:dyDescent="0.45">
      <c r="B178" s="148" t="s">
        <v>221</v>
      </c>
      <c r="C178" s="149">
        <v>0.05</v>
      </c>
      <c r="D178" s="114"/>
    </row>
    <row r="179" spans="2:4" x14ac:dyDescent="0.45">
      <c r="D179" s="114"/>
    </row>
    <row r="180" spans="2:4" x14ac:dyDescent="0.45">
      <c r="D180" s="114"/>
    </row>
    <row r="181" spans="2:4" x14ac:dyDescent="0.45">
      <c r="D181" s="110"/>
    </row>
    <row r="182" spans="2:4" x14ac:dyDescent="0.45">
      <c r="D182" s="114"/>
    </row>
    <row r="183" spans="2:4" x14ac:dyDescent="0.45">
      <c r="D183" s="114"/>
    </row>
    <row r="184" spans="2:4" x14ac:dyDescent="0.45">
      <c r="D184" s="114"/>
    </row>
    <row r="185" spans="2:4" x14ac:dyDescent="0.45">
      <c r="D185" s="114"/>
    </row>
    <row r="186" spans="2:4" x14ac:dyDescent="0.45">
      <c r="D186" s="114"/>
    </row>
  </sheetData>
  <mergeCells count="4">
    <mergeCell ref="D3:D4"/>
    <mergeCell ref="G3:G4"/>
    <mergeCell ref="E3:F3"/>
    <mergeCell ref="B3:C3"/>
  </mergeCells>
  <hyperlinks>
    <hyperlink ref="I6" r:id="rId1"/>
    <hyperlink ref="B55" r:id="rId2"/>
    <hyperlink ref="B134" r:id="rId3" display="https://www.investing.com/commodities/carbon-emissions-historical-data"/>
    <hyperlink ref="B139" r:id="rId4" display="https://www.urso.gov.sk/priemerna-cena-elektriny-na-burze-pxe-praha/"/>
    <hyperlink ref="B160" r:id="rId5"/>
    <hyperlink ref="B168" r:id="rId6"/>
    <hyperlink ref="AG2" r:id="rId7"/>
    <hyperlink ref="B147" r:id="rId8" display="https://www.batas.sk/wp-content/uploads/2021/02/Integrovany-cennik-za-dodavku-elektriny-pre-domacnosti-platny-od-1.1.2021.pdf"/>
  </hyperlinks>
  <pageMargins left="0.7" right="0.7" top="0.75" bottom="0.75" header="0.3" footer="0.3"/>
  <pageSetup paperSize="9" orientation="portrait" r:id="rId9"/>
  <drawing r:id="rId10"/>
  <legacyDrawing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44"/>
  <sheetViews>
    <sheetView zoomScale="50" zoomScaleNormal="50" workbookViewId="0">
      <selection activeCell="A43" sqref="A43:XFD44"/>
    </sheetView>
  </sheetViews>
  <sheetFormatPr defaultColWidth="8.81640625" defaultRowHeight="16.5" x14ac:dyDescent="0.45"/>
  <cols>
    <col min="1" max="1" width="8.81640625" style="70" bestFit="1" customWidth="1"/>
    <col min="2" max="2" width="27.81640625" style="70" bestFit="1" customWidth="1"/>
    <col min="3" max="3" width="27.81640625" style="70" customWidth="1"/>
    <col min="4" max="6" width="24.54296875" style="70" customWidth="1"/>
    <col min="7" max="40" width="11" style="70" bestFit="1" customWidth="1"/>
    <col min="41" max="41" width="11.54296875" style="70" bestFit="1" customWidth="1"/>
    <col min="42" max="42" width="11.81640625" style="70" bestFit="1" customWidth="1"/>
    <col min="43" max="43" width="11.54296875" style="70" bestFit="1" customWidth="1"/>
    <col min="44" max="44" width="11.81640625" style="70" bestFit="1" customWidth="1"/>
    <col min="45" max="53" width="12.1796875" style="70" bestFit="1" customWidth="1"/>
    <col min="54" max="54" width="11.81640625" style="70" bestFit="1" customWidth="1"/>
    <col min="55" max="65" width="12.1796875" style="70" bestFit="1" customWidth="1"/>
    <col min="66" max="66" width="11.1796875" style="70" customWidth="1"/>
    <col min="67" max="68" width="10.453125" style="71" bestFit="1" customWidth="1"/>
    <col min="69" max="70" width="9.81640625" style="71" bestFit="1" customWidth="1"/>
    <col min="71" max="71" width="9.54296875" style="71" bestFit="1" customWidth="1"/>
    <col min="72" max="72" width="9.81640625" style="71" bestFit="1" customWidth="1"/>
    <col min="73" max="73" width="10.453125" style="71" customWidth="1"/>
    <col min="74" max="96" width="9.1796875" style="71" bestFit="1" customWidth="1"/>
    <col min="97" max="97" width="11.81640625" style="71" bestFit="1" customWidth="1"/>
    <col min="98" max="98" width="6.453125" style="71" customWidth="1"/>
    <col min="99" max="16384" width="8.81640625" style="70"/>
  </cols>
  <sheetData>
    <row r="1" spans="1:98" s="45" customFormat="1" x14ac:dyDescent="0.45">
      <c r="F1" s="74"/>
      <c r="G1" s="491" t="s">
        <v>400</v>
      </c>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c r="AI1" s="491"/>
      <c r="AJ1" s="492"/>
      <c r="AK1" s="493" t="s">
        <v>401</v>
      </c>
      <c r="AL1" s="493"/>
      <c r="AM1" s="493"/>
      <c r="AN1" s="493"/>
      <c r="AO1" s="493"/>
      <c r="AP1" s="493"/>
      <c r="AQ1" s="493"/>
      <c r="AR1" s="493"/>
      <c r="AS1" s="493"/>
      <c r="AT1" s="493"/>
      <c r="AU1" s="493"/>
      <c r="AV1" s="493"/>
      <c r="AW1" s="493"/>
      <c r="AX1" s="493"/>
      <c r="AY1" s="493"/>
      <c r="AZ1" s="493"/>
      <c r="BA1" s="493"/>
      <c r="BB1" s="493"/>
      <c r="BC1" s="493"/>
      <c r="BD1" s="493"/>
      <c r="BE1" s="493"/>
      <c r="BF1" s="493"/>
      <c r="BG1" s="493"/>
      <c r="BH1" s="493"/>
      <c r="BI1" s="493"/>
      <c r="BJ1" s="493"/>
      <c r="BK1" s="493"/>
      <c r="BL1" s="493"/>
      <c r="BM1" s="493"/>
      <c r="BN1" s="493"/>
      <c r="BO1" s="494" t="s">
        <v>226</v>
      </c>
      <c r="BP1" s="495"/>
      <c r="BQ1" s="495"/>
      <c r="BR1" s="495"/>
      <c r="BS1" s="495"/>
      <c r="BT1" s="495"/>
      <c r="BU1" s="495"/>
      <c r="BV1" s="495"/>
      <c r="BW1" s="495"/>
      <c r="BX1" s="495"/>
      <c r="BY1" s="495"/>
      <c r="BZ1" s="495"/>
      <c r="CA1" s="495"/>
      <c r="CB1" s="495"/>
      <c r="CC1" s="495"/>
      <c r="CD1" s="495"/>
      <c r="CE1" s="495"/>
      <c r="CF1" s="495"/>
      <c r="CG1" s="495"/>
      <c r="CH1" s="495"/>
      <c r="CI1" s="495"/>
      <c r="CJ1" s="495"/>
      <c r="CK1" s="495"/>
      <c r="CL1" s="495"/>
      <c r="CM1" s="495"/>
      <c r="CN1" s="495"/>
      <c r="CO1" s="495"/>
      <c r="CP1" s="495"/>
      <c r="CQ1" s="495"/>
      <c r="CR1" s="496"/>
      <c r="CS1" s="47" t="s">
        <v>226</v>
      </c>
      <c r="CT1" s="48"/>
    </row>
    <row r="2" spans="1:98" s="45" customFormat="1" ht="24.65" customHeight="1" x14ac:dyDescent="0.45">
      <c r="A2" s="50" t="s">
        <v>9</v>
      </c>
      <c r="B2" s="50" t="s">
        <v>10</v>
      </c>
      <c r="C2" s="50" t="s">
        <v>12</v>
      </c>
      <c r="D2" s="50" t="s">
        <v>21</v>
      </c>
      <c r="E2" s="50" t="s">
        <v>17</v>
      </c>
      <c r="F2" s="83" t="s">
        <v>15</v>
      </c>
      <c r="G2" s="53">
        <v>1</v>
      </c>
      <c r="H2" s="53">
        <v>2</v>
      </c>
      <c r="I2" s="53">
        <v>3</v>
      </c>
      <c r="J2" s="53">
        <v>4</v>
      </c>
      <c r="K2" s="53">
        <v>5</v>
      </c>
      <c r="L2" s="53">
        <v>6</v>
      </c>
      <c r="M2" s="53">
        <v>7</v>
      </c>
      <c r="N2" s="53">
        <v>8</v>
      </c>
      <c r="O2" s="53">
        <v>9</v>
      </c>
      <c r="P2" s="53">
        <v>10</v>
      </c>
      <c r="Q2" s="53">
        <v>11</v>
      </c>
      <c r="R2" s="53">
        <v>12</v>
      </c>
      <c r="S2" s="53">
        <v>13</v>
      </c>
      <c r="T2" s="53">
        <v>14</v>
      </c>
      <c r="U2" s="53">
        <v>15</v>
      </c>
      <c r="V2" s="53">
        <v>16</v>
      </c>
      <c r="W2" s="53">
        <v>17</v>
      </c>
      <c r="X2" s="53">
        <v>18</v>
      </c>
      <c r="Y2" s="53">
        <v>19</v>
      </c>
      <c r="Z2" s="53">
        <v>20</v>
      </c>
      <c r="AA2" s="53">
        <v>21</v>
      </c>
      <c r="AB2" s="53">
        <v>22</v>
      </c>
      <c r="AC2" s="53">
        <v>23</v>
      </c>
      <c r="AD2" s="53">
        <v>24</v>
      </c>
      <c r="AE2" s="53">
        <v>25</v>
      </c>
      <c r="AF2" s="53">
        <v>26</v>
      </c>
      <c r="AG2" s="53">
        <v>27</v>
      </c>
      <c r="AH2" s="53">
        <v>28</v>
      </c>
      <c r="AI2" s="53">
        <v>29</v>
      </c>
      <c r="AJ2" s="54">
        <v>30</v>
      </c>
      <c r="AK2" s="53">
        <v>1</v>
      </c>
      <c r="AL2" s="53">
        <v>2</v>
      </c>
      <c r="AM2" s="53">
        <v>3</v>
      </c>
      <c r="AN2" s="53">
        <v>4</v>
      </c>
      <c r="AO2" s="53">
        <v>5</v>
      </c>
      <c r="AP2" s="53">
        <v>6</v>
      </c>
      <c r="AQ2" s="53">
        <v>7</v>
      </c>
      <c r="AR2" s="53">
        <v>8</v>
      </c>
      <c r="AS2" s="53">
        <v>9</v>
      </c>
      <c r="AT2" s="53">
        <v>10</v>
      </c>
      <c r="AU2" s="53">
        <v>11</v>
      </c>
      <c r="AV2" s="53">
        <v>12</v>
      </c>
      <c r="AW2" s="53">
        <v>13</v>
      </c>
      <c r="AX2" s="53">
        <v>14</v>
      </c>
      <c r="AY2" s="53">
        <v>15</v>
      </c>
      <c r="AZ2" s="53">
        <v>16</v>
      </c>
      <c r="BA2" s="53">
        <v>17</v>
      </c>
      <c r="BB2" s="53">
        <v>18</v>
      </c>
      <c r="BC2" s="53">
        <v>19</v>
      </c>
      <c r="BD2" s="53">
        <v>20</v>
      </c>
      <c r="BE2" s="53">
        <v>21</v>
      </c>
      <c r="BF2" s="53">
        <v>22</v>
      </c>
      <c r="BG2" s="53">
        <v>23</v>
      </c>
      <c r="BH2" s="53">
        <v>24</v>
      </c>
      <c r="BI2" s="53">
        <v>25</v>
      </c>
      <c r="BJ2" s="53">
        <v>26</v>
      </c>
      <c r="BK2" s="53">
        <v>27</v>
      </c>
      <c r="BL2" s="53">
        <v>28</v>
      </c>
      <c r="BM2" s="53">
        <v>29</v>
      </c>
      <c r="BN2" s="53">
        <v>30</v>
      </c>
      <c r="BO2" s="55">
        <v>1</v>
      </c>
      <c r="BP2" s="56">
        <v>2</v>
      </c>
      <c r="BQ2" s="56">
        <v>3</v>
      </c>
      <c r="BR2" s="56">
        <v>4</v>
      </c>
      <c r="BS2" s="56">
        <v>5</v>
      </c>
      <c r="BT2" s="56">
        <v>6</v>
      </c>
      <c r="BU2" s="56">
        <v>7</v>
      </c>
      <c r="BV2" s="56">
        <v>8</v>
      </c>
      <c r="BW2" s="56">
        <v>9</v>
      </c>
      <c r="BX2" s="56">
        <v>10</v>
      </c>
      <c r="BY2" s="56">
        <v>11</v>
      </c>
      <c r="BZ2" s="56">
        <v>12</v>
      </c>
      <c r="CA2" s="56">
        <v>13</v>
      </c>
      <c r="CB2" s="56">
        <v>14</v>
      </c>
      <c r="CC2" s="56">
        <v>15</v>
      </c>
      <c r="CD2" s="56">
        <v>16</v>
      </c>
      <c r="CE2" s="56">
        <v>17</v>
      </c>
      <c r="CF2" s="56">
        <v>18</v>
      </c>
      <c r="CG2" s="56">
        <v>19</v>
      </c>
      <c r="CH2" s="56">
        <v>20</v>
      </c>
      <c r="CI2" s="56">
        <v>21</v>
      </c>
      <c r="CJ2" s="56">
        <v>22</v>
      </c>
      <c r="CK2" s="56">
        <v>23</v>
      </c>
      <c r="CL2" s="56">
        <v>24</v>
      </c>
      <c r="CM2" s="56">
        <v>25</v>
      </c>
      <c r="CN2" s="56">
        <v>26</v>
      </c>
      <c r="CO2" s="56">
        <v>27</v>
      </c>
      <c r="CP2" s="56">
        <v>28</v>
      </c>
      <c r="CQ2" s="56">
        <v>29</v>
      </c>
      <c r="CR2" s="57">
        <v>30</v>
      </c>
      <c r="CS2" s="58" t="s">
        <v>402</v>
      </c>
      <c r="CT2" s="56"/>
    </row>
    <row r="3" spans="1:98" s="69" customFormat="1" ht="31" customHeight="1" x14ac:dyDescent="0.35">
      <c r="A3" s="59">
        <v>1</v>
      </c>
      <c r="B3" s="60" t="s">
        <v>238</v>
      </c>
      <c r="C3" s="60" t="s">
        <v>239</v>
      </c>
      <c r="D3" s="61">
        <f>INDEX(Data!$M:$M,MATCH(Investície!A3,Data!$A:$A,0))</f>
        <v>30</v>
      </c>
      <c r="E3" s="61" t="s">
        <v>467</v>
      </c>
      <c r="F3" s="63">
        <v>7000000</v>
      </c>
      <c r="G3" s="62">
        <f>IF(LEN($E3)=4,$F3,($F3/(RIGHT($E3,4)-LEFT($E3,4)+1)))</f>
        <v>1750000</v>
      </c>
      <c r="H3" s="62">
        <f t="shared" ref="H3:W18" si="0">IF(LEN($E3)=4,$F3,($F3/(RIGHT($E3,4)-LEFT($E3,4)+1)))</f>
        <v>1750000</v>
      </c>
      <c r="I3" s="62">
        <f t="shared" si="0"/>
        <v>1750000</v>
      </c>
      <c r="J3" s="62">
        <f t="shared" si="0"/>
        <v>1750000</v>
      </c>
      <c r="K3" s="62">
        <f t="shared" si="0"/>
        <v>1750000</v>
      </c>
      <c r="L3" s="62">
        <f t="shared" si="0"/>
        <v>1750000</v>
      </c>
      <c r="M3" s="62">
        <f t="shared" si="0"/>
        <v>1750000</v>
      </c>
      <c r="N3" s="62">
        <f t="shared" si="0"/>
        <v>1750000</v>
      </c>
      <c r="O3" s="62">
        <f t="shared" si="0"/>
        <v>1750000</v>
      </c>
      <c r="P3" s="62">
        <f t="shared" si="0"/>
        <v>1750000</v>
      </c>
      <c r="Q3" s="62">
        <f t="shared" si="0"/>
        <v>1750000</v>
      </c>
      <c r="R3" s="62">
        <f t="shared" si="0"/>
        <v>1750000</v>
      </c>
      <c r="S3" s="62">
        <f t="shared" si="0"/>
        <v>1750000</v>
      </c>
      <c r="T3" s="62">
        <f t="shared" si="0"/>
        <v>1750000</v>
      </c>
      <c r="U3" s="62">
        <f t="shared" si="0"/>
        <v>1750000</v>
      </c>
      <c r="V3" s="62">
        <f t="shared" si="0"/>
        <v>1750000</v>
      </c>
      <c r="W3" s="62">
        <f t="shared" si="0"/>
        <v>1750000</v>
      </c>
      <c r="X3" s="62">
        <f t="shared" ref="X3:AJ18" si="1">IF(LEN($E3)=4,$F3,($F3/(RIGHT($E3,4)-LEFT($E3,4)+1)))</f>
        <v>1750000</v>
      </c>
      <c r="Y3" s="62">
        <f t="shared" si="1"/>
        <v>1750000</v>
      </c>
      <c r="Z3" s="62">
        <f t="shared" si="1"/>
        <v>1750000</v>
      </c>
      <c r="AA3" s="62">
        <f t="shared" si="1"/>
        <v>1750000</v>
      </c>
      <c r="AB3" s="62">
        <f t="shared" si="1"/>
        <v>1750000</v>
      </c>
      <c r="AC3" s="62">
        <f t="shared" si="1"/>
        <v>1750000</v>
      </c>
      <c r="AD3" s="62">
        <f t="shared" si="1"/>
        <v>1750000</v>
      </c>
      <c r="AE3" s="62">
        <f t="shared" si="1"/>
        <v>1750000</v>
      </c>
      <c r="AF3" s="62">
        <f t="shared" si="1"/>
        <v>1750000</v>
      </c>
      <c r="AG3" s="62">
        <f t="shared" si="1"/>
        <v>1750000</v>
      </c>
      <c r="AH3" s="62">
        <f t="shared" si="1"/>
        <v>1750000</v>
      </c>
      <c r="AI3" s="62">
        <f t="shared" si="1"/>
        <v>1750000</v>
      </c>
      <c r="AJ3" s="63">
        <f t="shared" si="1"/>
        <v>1750000</v>
      </c>
      <c r="AK3" s="62">
        <f>G3</f>
        <v>1750000</v>
      </c>
      <c r="AL3" s="62">
        <f>SUM($G3:H3)</f>
        <v>3500000</v>
      </c>
      <c r="AM3" s="62">
        <f>SUM($G3:I3)</f>
        <v>5250000</v>
      </c>
      <c r="AN3" s="62">
        <f>SUM($G3:J3)</f>
        <v>7000000</v>
      </c>
      <c r="AO3" s="62">
        <f>SUM($G3:K3)</f>
        <v>8750000</v>
      </c>
      <c r="AP3" s="62">
        <f>SUM($G3:L3)</f>
        <v>10500000</v>
      </c>
      <c r="AQ3" s="62">
        <f>SUM($G3:M3)</f>
        <v>12250000</v>
      </c>
      <c r="AR3" s="62">
        <f>SUM($G3:N3)</f>
        <v>14000000</v>
      </c>
      <c r="AS3" s="62">
        <f>SUM($G3:O3)</f>
        <v>15750000</v>
      </c>
      <c r="AT3" s="62">
        <f>SUM($G3:P3)</f>
        <v>17500000</v>
      </c>
      <c r="AU3" s="62">
        <f>SUM($G3:Q3)</f>
        <v>19250000</v>
      </c>
      <c r="AV3" s="62">
        <f>SUM($G3:R3)</f>
        <v>21000000</v>
      </c>
      <c r="AW3" s="62">
        <f>SUM($G3:S3)</f>
        <v>22750000</v>
      </c>
      <c r="AX3" s="62">
        <f>SUM($G3:T3)</f>
        <v>24500000</v>
      </c>
      <c r="AY3" s="62">
        <f>SUM($G3:U3)</f>
        <v>26250000</v>
      </c>
      <c r="AZ3" s="62">
        <f>SUM($G3:V3)</f>
        <v>28000000</v>
      </c>
      <c r="BA3" s="62">
        <f>SUM($G3:W3)</f>
        <v>29750000</v>
      </c>
      <c r="BB3" s="62">
        <f>SUM($G3:X3)</f>
        <v>31500000</v>
      </c>
      <c r="BC3" s="62">
        <f>SUM($G3:Y3)</f>
        <v>33250000</v>
      </c>
      <c r="BD3" s="62">
        <f>SUM($G3:Z3)</f>
        <v>35000000</v>
      </c>
      <c r="BE3" s="62">
        <f>SUM($G3:AA3)</f>
        <v>36750000</v>
      </c>
      <c r="BF3" s="62">
        <f>SUM($G3:AB3)</f>
        <v>38500000</v>
      </c>
      <c r="BG3" s="62">
        <f>SUM($G3:AC3)</f>
        <v>40250000</v>
      </c>
      <c r="BH3" s="62">
        <f>SUM($G3:AD3)</f>
        <v>42000000</v>
      </c>
      <c r="BI3" s="62">
        <f>SUM($G3:AE3)</f>
        <v>43750000</v>
      </c>
      <c r="BJ3" s="62">
        <f>SUM($G3:AF3)</f>
        <v>45500000</v>
      </c>
      <c r="BK3" s="62">
        <f>SUM($G3:AG3)</f>
        <v>47250000</v>
      </c>
      <c r="BL3" s="62">
        <f>SUM($G3:AH3)</f>
        <v>49000000</v>
      </c>
      <c r="BM3" s="62">
        <f>SUM($G3:AI3)</f>
        <v>50750000</v>
      </c>
      <c r="BN3" s="77">
        <f>SUM($G3:AJ3)</f>
        <v>52500000</v>
      </c>
      <c r="BO3" s="65">
        <f>IF(BO$2&lt;=((VALUE(RIGHT($E3,4))-VALUE(LEFT($E3,4)))+1),G3/((1+Vychodiská!$C$177)^BO$2),0)</f>
        <v>1682692.3076923077</v>
      </c>
      <c r="BP3" s="62">
        <f>IF(BP$2&lt;=((VALUE(RIGHT($E3,4))-VALUE(LEFT($E3,4)))+1),H3/((1+Vychodiská!$C$177)^BP$2),0)</f>
        <v>1617973.3727810648</v>
      </c>
      <c r="BQ3" s="62">
        <f>IF(BQ$2&lt;=((VALUE(RIGHT($E3,4))-VALUE(LEFT($E3,4)))+1),I3/((1+Vychodiská!$C$177)^BQ$2),0)</f>
        <v>1555743.6276741009</v>
      </c>
      <c r="BR3" s="62">
        <f>IF(BR$2&lt;=((VALUE(RIGHT($E3,4))-VALUE(LEFT($E3,4)))+1),J3/((1+Vychodiská!$C$177)^BR$2),0)</f>
        <v>1495907.33430202</v>
      </c>
      <c r="BS3" s="62">
        <f>IF(BS$2&lt;=((VALUE(RIGHT($E3,4))-VALUE(LEFT($E3,4)))+1),K3/((1+Vychodiská!$C$177)^BS$2),0)</f>
        <v>0</v>
      </c>
      <c r="BT3" s="62">
        <f>IF(BT$2&lt;=((VALUE(RIGHT($E3,4))-VALUE(LEFT($E3,4)))+1),L3/((1+Vychodiská!$C$177)^BT$2),0)</f>
        <v>0</v>
      </c>
      <c r="BU3" s="62">
        <f>IF(BU$2&lt;=((VALUE(RIGHT($E3,4))-VALUE(LEFT($E3,4)))+1),M3/((1+Vychodiská!$C$177)^BU$2),0)</f>
        <v>0</v>
      </c>
      <c r="BV3" s="62">
        <f>IF(BV$2&lt;=((VALUE(RIGHT($E3,4))-VALUE(LEFT($E3,4)))+1),N3/((1+Vychodiská!$C$177)^BV$2),0)</f>
        <v>0</v>
      </c>
      <c r="BW3" s="62">
        <f>IF(BW$2&lt;=((VALUE(RIGHT($E3,4))-VALUE(LEFT($E3,4)))+1),O3/((1+Vychodiská!$C$177)^BW$2),0)</f>
        <v>0</v>
      </c>
      <c r="BX3" s="62">
        <f>IF(BX$2&lt;=((VALUE(RIGHT($E3,4))-VALUE(LEFT($E3,4)))+1),P3/((1+Vychodiská!$C$177)^BX$2),0)</f>
        <v>0</v>
      </c>
      <c r="BY3" s="62">
        <f>IF(BY$2&lt;=((VALUE(RIGHT($E3,4))-VALUE(LEFT($E3,4)))+1),Q3/((1+Vychodiská!$C$177)^BY$2),0)</f>
        <v>0</v>
      </c>
      <c r="BZ3" s="62">
        <f>IF(BZ$2&lt;=((VALUE(RIGHT($E3,4))-VALUE(LEFT($E3,4)))+1),R3/((1+Vychodiská!$C$177)^BZ$2),0)</f>
        <v>0</v>
      </c>
      <c r="CA3" s="62">
        <f>IF(CA$2&lt;=((VALUE(RIGHT($E3,4))-VALUE(LEFT($E3,4)))+1),S3/((1+Vychodiská!$C$177)^CA$2),0)</f>
        <v>0</v>
      </c>
      <c r="CB3" s="62">
        <f>IF(CB$2&lt;=((VALUE(RIGHT($E3,4))-VALUE(LEFT($E3,4)))+1),T3/((1+Vychodiská!$C$177)^CB$2),0)</f>
        <v>0</v>
      </c>
      <c r="CC3" s="62">
        <f>IF(CC$2&lt;=((VALUE(RIGHT($E3,4))-VALUE(LEFT($E3,4)))+1),U3/((1+Vychodiská!$C$177)^CC$2),0)</f>
        <v>0</v>
      </c>
      <c r="CD3" s="62">
        <f>IF(CD$2&lt;=((VALUE(RIGHT($E3,4))-VALUE(LEFT($E3,4)))+1),V3/((1+Vychodiská!$C$177)^CD$2),0)</f>
        <v>0</v>
      </c>
      <c r="CE3" s="62">
        <f>IF(CE$2&lt;=((VALUE(RIGHT($E3,4))-VALUE(LEFT($E3,4)))+1),W3/((1+Vychodiská!$C$177)^CE$2),0)</f>
        <v>0</v>
      </c>
      <c r="CF3" s="62">
        <f>IF(CF$2&lt;=((VALUE(RIGHT($E3,4))-VALUE(LEFT($E3,4)))+1),X3/((1+Vychodiská!$C$177)^CF$2),0)</f>
        <v>0</v>
      </c>
      <c r="CG3" s="62">
        <f>IF(CG$2&lt;=((VALUE(RIGHT($E3,4))-VALUE(LEFT($E3,4)))+1),Y3/((1+Vychodiská!$C$177)^CG$2),0)</f>
        <v>0</v>
      </c>
      <c r="CH3" s="62">
        <f>IF(CH$2&lt;=((VALUE(RIGHT($E3,4))-VALUE(LEFT($E3,4)))+1),Z3/((1+Vychodiská!$C$177)^CH$2),0)</f>
        <v>0</v>
      </c>
      <c r="CI3" s="62">
        <f>IF(CI$2&lt;=((VALUE(RIGHT($E3,4))-VALUE(LEFT($E3,4)))+1),AA3/((1+Vychodiská!$C$177)^CI$2),0)</f>
        <v>0</v>
      </c>
      <c r="CJ3" s="62">
        <f>IF(CJ$2&lt;=((VALUE(RIGHT($E3,4))-VALUE(LEFT($E3,4)))+1),AB3/((1+Vychodiská!$C$177)^CJ$2),0)</f>
        <v>0</v>
      </c>
      <c r="CK3" s="62">
        <f>IF(CK$2&lt;=((VALUE(RIGHT($E3,4))-VALUE(LEFT($E3,4)))+1),AC3/((1+Vychodiská!$C$177)^CK$2),0)</f>
        <v>0</v>
      </c>
      <c r="CL3" s="62">
        <f>IF(CL$2&lt;=((VALUE(RIGHT($E3,4))-VALUE(LEFT($E3,4)))+1),AD3/((1+Vychodiská!$C$177)^CL$2),0)</f>
        <v>0</v>
      </c>
      <c r="CM3" s="62">
        <f>IF(CM$2&lt;=((VALUE(RIGHT($E3,4))-VALUE(LEFT($E3,4)))+1),AE3/((1+Vychodiská!$C$177)^CM$2),0)</f>
        <v>0</v>
      </c>
      <c r="CN3" s="62">
        <f>IF(CN$2&lt;=((VALUE(RIGHT($E3,4))-VALUE(LEFT($E3,4)))+1),AF3/((1+Vychodiská!$C$177)^CN$2),0)</f>
        <v>0</v>
      </c>
      <c r="CO3" s="62">
        <f>IF(CO$2&lt;=((VALUE(RIGHT($E3,4))-VALUE(LEFT($E3,4)))+1),AG3/((1+Vychodiská!$C$177)^CO$2),0)</f>
        <v>0</v>
      </c>
      <c r="CP3" s="62">
        <f>IF(CP$2&lt;=((VALUE(RIGHT($E3,4))-VALUE(LEFT($E3,4)))+1),AH3/((1+Vychodiská!$C$177)^CP$2),0)</f>
        <v>0</v>
      </c>
      <c r="CQ3" s="62">
        <f>IF(CQ$2&lt;=((VALUE(RIGHT($E3,4))-VALUE(LEFT($E3,4)))+1),AI3/((1+Vychodiská!$C$177)^CQ$2),0)</f>
        <v>0</v>
      </c>
      <c r="CR3" s="63">
        <f>IF(CR$2&lt;=((VALUE(RIGHT($E3,4))-VALUE(LEFT($E3,4)))+1),AJ3/((1+Vychodiská!$C$177)^CR$2),0)</f>
        <v>0</v>
      </c>
      <c r="CS3" s="66">
        <f>SUM(BO3:CR3)*-1</f>
        <v>-6352316.6424494935</v>
      </c>
      <c r="CT3" s="62"/>
    </row>
    <row r="4" spans="1:98" s="69" customFormat="1" ht="31" customHeight="1" x14ac:dyDescent="0.35">
      <c r="A4" s="59">
        <v>2</v>
      </c>
      <c r="B4" s="60" t="s">
        <v>238</v>
      </c>
      <c r="C4" s="60" t="s">
        <v>243</v>
      </c>
      <c r="D4" s="61">
        <f>INDEX(Data!$M:$M,MATCH(Investície!A4,Data!$A:$A,0))</f>
        <v>30</v>
      </c>
      <c r="E4" s="61" t="s">
        <v>248</v>
      </c>
      <c r="F4" s="63">
        <v>1300000</v>
      </c>
      <c r="G4" s="62">
        <f t="shared" ref="G4:V19" si="2">IF(LEN($E4)=4,$F4,($F4/(RIGHT($E4,4)-LEFT($E4,4)+1)))</f>
        <v>650000</v>
      </c>
      <c r="H4" s="62">
        <f t="shared" si="0"/>
        <v>650000</v>
      </c>
      <c r="I4" s="62">
        <f t="shared" si="0"/>
        <v>650000</v>
      </c>
      <c r="J4" s="62">
        <f t="shared" si="0"/>
        <v>650000</v>
      </c>
      <c r="K4" s="62">
        <f t="shared" si="0"/>
        <v>650000</v>
      </c>
      <c r="L4" s="62">
        <f t="shared" si="0"/>
        <v>650000</v>
      </c>
      <c r="M4" s="62">
        <f t="shared" si="0"/>
        <v>650000</v>
      </c>
      <c r="N4" s="62">
        <f t="shared" si="0"/>
        <v>650000</v>
      </c>
      <c r="O4" s="62">
        <f t="shared" si="0"/>
        <v>650000</v>
      </c>
      <c r="P4" s="62">
        <f t="shared" si="0"/>
        <v>650000</v>
      </c>
      <c r="Q4" s="62">
        <f t="shared" si="0"/>
        <v>650000</v>
      </c>
      <c r="R4" s="62">
        <f t="shared" si="0"/>
        <v>650000</v>
      </c>
      <c r="S4" s="62">
        <f t="shared" si="0"/>
        <v>650000</v>
      </c>
      <c r="T4" s="62">
        <f t="shared" si="0"/>
        <v>650000</v>
      </c>
      <c r="U4" s="62">
        <f t="shared" si="0"/>
        <v>650000</v>
      </c>
      <c r="V4" s="62">
        <f t="shared" si="0"/>
        <v>650000</v>
      </c>
      <c r="W4" s="62">
        <f t="shared" si="0"/>
        <v>650000</v>
      </c>
      <c r="X4" s="62">
        <f t="shared" si="1"/>
        <v>650000</v>
      </c>
      <c r="Y4" s="62">
        <f t="shared" si="1"/>
        <v>650000</v>
      </c>
      <c r="Z4" s="62">
        <f t="shared" si="1"/>
        <v>650000</v>
      </c>
      <c r="AA4" s="62">
        <f t="shared" si="1"/>
        <v>650000</v>
      </c>
      <c r="AB4" s="62">
        <f t="shared" si="1"/>
        <v>650000</v>
      </c>
      <c r="AC4" s="62">
        <f t="shared" si="1"/>
        <v>650000</v>
      </c>
      <c r="AD4" s="62">
        <f t="shared" si="1"/>
        <v>650000</v>
      </c>
      <c r="AE4" s="62">
        <f t="shared" si="1"/>
        <v>650000</v>
      </c>
      <c r="AF4" s="62">
        <f t="shared" si="1"/>
        <v>650000</v>
      </c>
      <c r="AG4" s="62">
        <f t="shared" si="1"/>
        <v>650000</v>
      </c>
      <c r="AH4" s="62">
        <f t="shared" si="1"/>
        <v>650000</v>
      </c>
      <c r="AI4" s="62">
        <f t="shared" si="1"/>
        <v>650000</v>
      </c>
      <c r="AJ4" s="63">
        <f t="shared" si="1"/>
        <v>650000</v>
      </c>
      <c r="AK4" s="62">
        <f t="shared" ref="AK4:AK24" si="3">G4</f>
        <v>650000</v>
      </c>
      <c r="AL4" s="62">
        <f>SUM($G4:H4)</f>
        <v>1300000</v>
      </c>
      <c r="AM4" s="62">
        <f>SUM($G4:I4)</f>
        <v>1950000</v>
      </c>
      <c r="AN4" s="62">
        <f>SUM($G4:J4)</f>
        <v>2600000</v>
      </c>
      <c r="AO4" s="62">
        <f>SUM($G4:K4)</f>
        <v>3250000</v>
      </c>
      <c r="AP4" s="62">
        <f>SUM($G4:L4)</f>
        <v>3900000</v>
      </c>
      <c r="AQ4" s="62">
        <f>SUM($G4:M4)</f>
        <v>4550000</v>
      </c>
      <c r="AR4" s="62">
        <f>SUM($G4:N4)</f>
        <v>5200000</v>
      </c>
      <c r="AS4" s="62">
        <f>SUM($G4:O4)</f>
        <v>5850000</v>
      </c>
      <c r="AT4" s="62">
        <f>SUM($G4:P4)</f>
        <v>6500000</v>
      </c>
      <c r="AU4" s="62">
        <f>SUM($G4:Q4)</f>
        <v>7150000</v>
      </c>
      <c r="AV4" s="62">
        <f>SUM($G4:R4)</f>
        <v>7800000</v>
      </c>
      <c r="AW4" s="62">
        <f>SUM($G4:S4)</f>
        <v>8450000</v>
      </c>
      <c r="AX4" s="62">
        <f>SUM($G4:T4)</f>
        <v>9100000</v>
      </c>
      <c r="AY4" s="62">
        <f>SUM($G4:U4)</f>
        <v>9750000</v>
      </c>
      <c r="AZ4" s="62">
        <f>SUM($G4:V4)</f>
        <v>10400000</v>
      </c>
      <c r="BA4" s="62">
        <f>SUM($G4:W4)</f>
        <v>11050000</v>
      </c>
      <c r="BB4" s="62">
        <f>SUM($G4:X4)</f>
        <v>11700000</v>
      </c>
      <c r="BC4" s="62">
        <f>SUM($G4:Y4)</f>
        <v>12350000</v>
      </c>
      <c r="BD4" s="62">
        <f>SUM($G4:Z4)</f>
        <v>13000000</v>
      </c>
      <c r="BE4" s="62">
        <f>SUM($G4:AA4)</f>
        <v>13650000</v>
      </c>
      <c r="BF4" s="62">
        <f>SUM($G4:AB4)</f>
        <v>14300000</v>
      </c>
      <c r="BG4" s="62">
        <f>SUM($G4:AC4)</f>
        <v>14950000</v>
      </c>
      <c r="BH4" s="62">
        <f>SUM($G4:AD4)</f>
        <v>15600000</v>
      </c>
      <c r="BI4" s="62">
        <f>SUM($G4:AE4)</f>
        <v>16250000</v>
      </c>
      <c r="BJ4" s="62">
        <f>SUM($G4:AF4)</f>
        <v>16900000</v>
      </c>
      <c r="BK4" s="62">
        <f>SUM($G4:AG4)</f>
        <v>17550000</v>
      </c>
      <c r="BL4" s="62">
        <f>SUM($G4:AH4)</f>
        <v>18200000</v>
      </c>
      <c r="BM4" s="62">
        <f>SUM($G4:AI4)</f>
        <v>18850000</v>
      </c>
      <c r="BN4" s="62">
        <f>SUM($G4:AJ4)</f>
        <v>19500000</v>
      </c>
      <c r="BO4" s="65">
        <f>IF(BO$2&lt;=((VALUE(RIGHT($E4,4))-VALUE(LEFT($E4,4)))+1),G4/((1+Vychodiská!$C$177)^BO$2),0)</f>
        <v>625000</v>
      </c>
      <c r="BP4" s="62">
        <f>IF(BP$2&lt;=((VALUE(RIGHT($E4,4))-VALUE(LEFT($E4,4)))+1),H4/((1+Vychodiská!$C$177)^BP$2),0)</f>
        <v>600961.53846153838</v>
      </c>
      <c r="BQ4" s="62">
        <f>IF(BQ$2&lt;=((VALUE(RIGHT($E4,4))-VALUE(LEFT($E4,4)))+1),I4/((1+Vychodiská!$C$177)^BQ$2),0)</f>
        <v>0</v>
      </c>
      <c r="BR4" s="62">
        <f>IF(BR$2&lt;=((VALUE(RIGHT($E4,4))-VALUE(LEFT($E4,4)))+1),J4/((1+Vychodiská!$C$177)^BR$2),0)</f>
        <v>0</v>
      </c>
      <c r="BS4" s="62">
        <f>IF(BS$2&lt;=((VALUE(RIGHT($E4,4))-VALUE(LEFT($E4,4)))+1),K4/((1+Vychodiská!$C$177)^BS$2),0)</f>
        <v>0</v>
      </c>
      <c r="BT4" s="62">
        <f>IF(BT$2&lt;=((VALUE(RIGHT($E4,4))-VALUE(LEFT($E4,4)))+1),L4/((1+Vychodiská!$C$177)^BT$2),0)</f>
        <v>0</v>
      </c>
      <c r="BU4" s="62">
        <f>IF(BU$2&lt;=((VALUE(RIGHT($E4,4))-VALUE(LEFT($E4,4)))+1),M4/((1+Vychodiská!$C$177)^BU$2),0)</f>
        <v>0</v>
      </c>
      <c r="BV4" s="62">
        <f>IF(BV$2&lt;=((VALUE(RIGHT($E4,4))-VALUE(LEFT($E4,4)))+1),N4/((1+Vychodiská!$C$177)^BV$2),0)</f>
        <v>0</v>
      </c>
      <c r="BW4" s="62">
        <f>IF(BW$2&lt;=((VALUE(RIGHT($E4,4))-VALUE(LEFT($E4,4)))+1),O4/((1+Vychodiská!$C$177)^BW$2),0)</f>
        <v>0</v>
      </c>
      <c r="BX4" s="62">
        <f>IF(BX$2&lt;=((VALUE(RIGHT($E4,4))-VALUE(LEFT($E4,4)))+1),P4/((1+Vychodiská!$C$177)^BX$2),0)</f>
        <v>0</v>
      </c>
      <c r="BY4" s="62">
        <f>IF(BY$2&lt;=((VALUE(RIGHT($E4,4))-VALUE(LEFT($E4,4)))+1),Q4/((1+Vychodiská!$C$177)^BY$2),0)</f>
        <v>0</v>
      </c>
      <c r="BZ4" s="62">
        <f>IF(BZ$2&lt;=((VALUE(RIGHT($E4,4))-VALUE(LEFT($E4,4)))+1),R4/((1+Vychodiská!$C$177)^BZ$2),0)</f>
        <v>0</v>
      </c>
      <c r="CA4" s="62">
        <f>IF(CA$2&lt;=((VALUE(RIGHT($E4,4))-VALUE(LEFT($E4,4)))+1),S4/((1+Vychodiská!$C$177)^CA$2),0)</f>
        <v>0</v>
      </c>
      <c r="CB4" s="62">
        <f>IF(CB$2&lt;=((VALUE(RIGHT($E4,4))-VALUE(LEFT($E4,4)))+1),T4/((1+Vychodiská!$C$177)^CB$2),0)</f>
        <v>0</v>
      </c>
      <c r="CC4" s="62">
        <f>IF(CC$2&lt;=((VALUE(RIGHT($E4,4))-VALUE(LEFT($E4,4)))+1),U4/((1+Vychodiská!$C$177)^CC$2),0)</f>
        <v>0</v>
      </c>
      <c r="CD4" s="62">
        <f>IF(CD$2&lt;=((VALUE(RIGHT($E4,4))-VALUE(LEFT($E4,4)))+1),V4/((1+Vychodiská!$C$177)^CD$2),0)</f>
        <v>0</v>
      </c>
      <c r="CE4" s="62">
        <f>IF(CE$2&lt;=((VALUE(RIGHT($E4,4))-VALUE(LEFT($E4,4)))+1),W4/((1+Vychodiská!$C$177)^CE$2),0)</f>
        <v>0</v>
      </c>
      <c r="CF4" s="62">
        <f>IF(CF$2&lt;=((VALUE(RIGHT($E4,4))-VALUE(LEFT($E4,4)))+1),X4/((1+Vychodiská!$C$177)^CF$2),0)</f>
        <v>0</v>
      </c>
      <c r="CG4" s="62">
        <f>IF(CG$2&lt;=((VALUE(RIGHT($E4,4))-VALUE(LEFT($E4,4)))+1),Y4/((1+Vychodiská!$C$177)^CG$2),0)</f>
        <v>0</v>
      </c>
      <c r="CH4" s="62">
        <f>IF(CH$2&lt;=((VALUE(RIGHT($E4,4))-VALUE(LEFT($E4,4)))+1),Z4/((1+Vychodiská!$C$177)^CH$2),0)</f>
        <v>0</v>
      </c>
      <c r="CI4" s="62">
        <f>IF(CI$2&lt;=((VALUE(RIGHT($E4,4))-VALUE(LEFT($E4,4)))+1),AA4/((1+Vychodiská!$C$177)^CI$2),0)</f>
        <v>0</v>
      </c>
      <c r="CJ4" s="62">
        <f>IF(CJ$2&lt;=((VALUE(RIGHT($E4,4))-VALUE(LEFT($E4,4)))+1),AB4/((1+Vychodiská!$C$177)^CJ$2),0)</f>
        <v>0</v>
      </c>
      <c r="CK4" s="62">
        <f>IF(CK$2&lt;=((VALUE(RIGHT($E4,4))-VALUE(LEFT($E4,4)))+1),AC4/((1+Vychodiská!$C$177)^CK$2),0)</f>
        <v>0</v>
      </c>
      <c r="CL4" s="62">
        <f>IF(CL$2&lt;=((VALUE(RIGHT($E4,4))-VALUE(LEFT($E4,4)))+1),AD4/((1+Vychodiská!$C$177)^CL$2),0)</f>
        <v>0</v>
      </c>
      <c r="CM4" s="62">
        <f>IF(CM$2&lt;=((VALUE(RIGHT($E4,4))-VALUE(LEFT($E4,4)))+1),AE4/((1+Vychodiská!$C$177)^CM$2),0)</f>
        <v>0</v>
      </c>
      <c r="CN4" s="62">
        <f>IF(CN$2&lt;=((VALUE(RIGHT($E4,4))-VALUE(LEFT($E4,4)))+1),AF4/((1+Vychodiská!$C$177)^CN$2),0)</f>
        <v>0</v>
      </c>
      <c r="CO4" s="62">
        <f>IF(CO$2&lt;=((VALUE(RIGHT($E4,4))-VALUE(LEFT($E4,4)))+1),AG4/((1+Vychodiská!$C$177)^CO$2),0)</f>
        <v>0</v>
      </c>
      <c r="CP4" s="62">
        <f>IF(CP$2&lt;=((VALUE(RIGHT($E4,4))-VALUE(LEFT($E4,4)))+1),AH4/((1+Vychodiská!$C$177)^CP$2),0)</f>
        <v>0</v>
      </c>
      <c r="CQ4" s="62">
        <f>IF(CQ$2&lt;=((VALUE(RIGHT($E4,4))-VALUE(LEFT($E4,4)))+1),AI4/((1+Vychodiská!$C$177)^CQ$2),0)</f>
        <v>0</v>
      </c>
      <c r="CR4" s="63">
        <f>IF(CR$2&lt;=((VALUE(RIGHT($E4,4))-VALUE(LEFT($E4,4)))+1),AJ4/((1+Vychodiská!$C$177)^CR$2),0)</f>
        <v>0</v>
      </c>
      <c r="CS4" s="66">
        <f t="shared" ref="CS4:CS24" si="4">SUM(BO4:CR4)*-1</f>
        <v>-1225961.5384615385</v>
      </c>
      <c r="CT4" s="62"/>
    </row>
    <row r="5" spans="1:98" s="69" customFormat="1" ht="31" customHeight="1" x14ac:dyDescent="0.35">
      <c r="A5" s="59">
        <v>3</v>
      </c>
      <c r="B5" s="60" t="s">
        <v>238</v>
      </c>
      <c r="C5" s="60" t="s">
        <v>246</v>
      </c>
      <c r="D5" s="61">
        <f>INDEX(Data!$M:$M,MATCH(Investície!A5,Data!$A:$A,0))</f>
        <v>30</v>
      </c>
      <c r="E5" s="61" t="s">
        <v>468</v>
      </c>
      <c r="F5" s="63">
        <v>55886484</v>
      </c>
      <c r="G5" s="62">
        <f>IF(LEN($E5)=4,$F5,($F5/(RIGHT($E5,4)-LEFT($E5,4)+1)))</f>
        <v>13971621</v>
      </c>
      <c r="H5" s="62">
        <f t="shared" si="0"/>
        <v>13971621</v>
      </c>
      <c r="I5" s="62">
        <f t="shared" si="0"/>
        <v>13971621</v>
      </c>
      <c r="J5" s="62">
        <f t="shared" si="0"/>
        <v>13971621</v>
      </c>
      <c r="K5" s="62">
        <f t="shared" si="0"/>
        <v>13971621</v>
      </c>
      <c r="L5" s="62">
        <f t="shared" si="0"/>
        <v>13971621</v>
      </c>
      <c r="M5" s="62">
        <f t="shared" si="0"/>
        <v>13971621</v>
      </c>
      <c r="N5" s="62">
        <f t="shared" si="0"/>
        <v>13971621</v>
      </c>
      <c r="O5" s="62">
        <f t="shared" si="0"/>
        <v>13971621</v>
      </c>
      <c r="P5" s="62">
        <f t="shared" si="0"/>
        <v>13971621</v>
      </c>
      <c r="Q5" s="62">
        <f t="shared" si="0"/>
        <v>13971621</v>
      </c>
      <c r="R5" s="62">
        <f t="shared" si="0"/>
        <v>13971621</v>
      </c>
      <c r="S5" s="62">
        <f t="shared" si="0"/>
        <v>13971621</v>
      </c>
      <c r="T5" s="62">
        <f t="shared" si="0"/>
        <v>13971621</v>
      </c>
      <c r="U5" s="62">
        <f t="shared" si="0"/>
        <v>13971621</v>
      </c>
      <c r="V5" s="62">
        <f t="shared" si="0"/>
        <v>13971621</v>
      </c>
      <c r="W5" s="62">
        <f t="shared" si="0"/>
        <v>13971621</v>
      </c>
      <c r="X5" s="62">
        <f t="shared" si="1"/>
        <v>13971621</v>
      </c>
      <c r="Y5" s="62">
        <f t="shared" si="1"/>
        <v>13971621</v>
      </c>
      <c r="Z5" s="62">
        <f t="shared" si="1"/>
        <v>13971621</v>
      </c>
      <c r="AA5" s="62">
        <f t="shared" si="1"/>
        <v>13971621</v>
      </c>
      <c r="AB5" s="62">
        <f t="shared" si="1"/>
        <v>13971621</v>
      </c>
      <c r="AC5" s="62">
        <f t="shared" si="1"/>
        <v>13971621</v>
      </c>
      <c r="AD5" s="62">
        <f t="shared" si="1"/>
        <v>13971621</v>
      </c>
      <c r="AE5" s="62">
        <f t="shared" si="1"/>
        <v>13971621</v>
      </c>
      <c r="AF5" s="62">
        <f t="shared" si="1"/>
        <v>13971621</v>
      </c>
      <c r="AG5" s="62">
        <f t="shared" si="1"/>
        <v>13971621</v>
      </c>
      <c r="AH5" s="62">
        <f t="shared" si="1"/>
        <v>13971621</v>
      </c>
      <c r="AI5" s="62">
        <f t="shared" si="1"/>
        <v>13971621</v>
      </c>
      <c r="AJ5" s="63">
        <f t="shared" si="1"/>
        <v>13971621</v>
      </c>
      <c r="AK5" s="62">
        <f t="shared" si="3"/>
        <v>13971621</v>
      </c>
      <c r="AL5" s="62">
        <f>SUM($G5:H5)</f>
        <v>27943242</v>
      </c>
      <c r="AM5" s="62">
        <f>SUM($G5:I5)</f>
        <v>41914863</v>
      </c>
      <c r="AN5" s="62">
        <f>SUM($G5:J5)</f>
        <v>55886484</v>
      </c>
      <c r="AO5" s="62">
        <f>SUM($G5:K5)</f>
        <v>69858105</v>
      </c>
      <c r="AP5" s="62">
        <f>SUM($G5:L5)</f>
        <v>83829726</v>
      </c>
      <c r="AQ5" s="62">
        <f>SUM($G5:M5)</f>
        <v>97801347</v>
      </c>
      <c r="AR5" s="62">
        <f>SUM($G5:N5)</f>
        <v>111772968</v>
      </c>
      <c r="AS5" s="62">
        <f>SUM($G5:O5)</f>
        <v>125744589</v>
      </c>
      <c r="AT5" s="62">
        <f>SUM($G5:P5)</f>
        <v>139716210</v>
      </c>
      <c r="AU5" s="62">
        <f>SUM($G5:Q5)</f>
        <v>153687831</v>
      </c>
      <c r="AV5" s="62">
        <f>SUM($G5:R5)</f>
        <v>167659452</v>
      </c>
      <c r="AW5" s="62">
        <f>SUM($G5:S5)</f>
        <v>181631073</v>
      </c>
      <c r="AX5" s="62">
        <f>SUM($G5:T5)</f>
        <v>195602694</v>
      </c>
      <c r="AY5" s="62">
        <f>SUM($G5:U5)</f>
        <v>209574315</v>
      </c>
      <c r="AZ5" s="62">
        <f>SUM($G5:V5)</f>
        <v>223545936</v>
      </c>
      <c r="BA5" s="62">
        <f>SUM($G5:W5)</f>
        <v>237517557</v>
      </c>
      <c r="BB5" s="62">
        <f>SUM($G5:X5)</f>
        <v>251489178</v>
      </c>
      <c r="BC5" s="62">
        <f>SUM($G5:Y5)</f>
        <v>265460799</v>
      </c>
      <c r="BD5" s="62">
        <f>SUM($G5:Z5)</f>
        <v>279432420</v>
      </c>
      <c r="BE5" s="62">
        <f>SUM($G5:AA5)</f>
        <v>293404041</v>
      </c>
      <c r="BF5" s="62">
        <f>SUM($G5:AB5)</f>
        <v>307375662</v>
      </c>
      <c r="BG5" s="62">
        <f>SUM($G5:AC5)</f>
        <v>321347283</v>
      </c>
      <c r="BH5" s="62">
        <f>SUM($G5:AD5)</f>
        <v>335318904</v>
      </c>
      <c r="BI5" s="62">
        <f>SUM($G5:AE5)</f>
        <v>349290525</v>
      </c>
      <c r="BJ5" s="62">
        <f>SUM($G5:AF5)</f>
        <v>363262146</v>
      </c>
      <c r="BK5" s="62">
        <f>SUM($G5:AG5)</f>
        <v>377233767</v>
      </c>
      <c r="BL5" s="62">
        <f>SUM($G5:AH5)</f>
        <v>391205388</v>
      </c>
      <c r="BM5" s="62">
        <f>SUM($G5:AI5)</f>
        <v>405177009</v>
      </c>
      <c r="BN5" s="62">
        <f>SUM($G5:AJ5)</f>
        <v>419148630</v>
      </c>
      <c r="BO5" s="65">
        <f>IF(BO$2&lt;=((VALUE(RIGHT($E5,4))-VALUE(LEFT($E5,4)))+1),G5/((1+Vychodiská!$C$177)^BO$2),0)</f>
        <v>13434250.961538462</v>
      </c>
      <c r="BP5" s="62">
        <f>IF(BP$2&lt;=((VALUE(RIGHT($E5,4))-VALUE(LEFT($E5,4)))+1),H5/((1+Vychodiská!$C$177)^BP$2),0)</f>
        <v>12917549.001479289</v>
      </c>
      <c r="BQ5" s="62">
        <f>IF(BQ$2&lt;=((VALUE(RIGHT($E5,4))-VALUE(LEFT($E5,4)))+1),I5/((1+Vychodiská!$C$177)^BQ$2),0)</f>
        <v>12420720.193730086</v>
      </c>
      <c r="BR5" s="62">
        <f>IF(BR$2&lt;=((VALUE(RIGHT($E5,4))-VALUE(LEFT($E5,4)))+1),J5/((1+Vychodiská!$C$177)^BR$2),0)</f>
        <v>11943000.186278926</v>
      </c>
      <c r="BS5" s="62">
        <f>IF(BS$2&lt;=((VALUE(RIGHT($E5,4))-VALUE(LEFT($E5,4)))+1),K5/((1+Vychodiská!$C$177)^BS$2),0)</f>
        <v>0</v>
      </c>
      <c r="BT5" s="62">
        <f>IF(BT$2&lt;=((VALUE(RIGHT($E5,4))-VALUE(LEFT($E5,4)))+1),L5/((1+Vychodiská!$C$177)^BT$2),0)</f>
        <v>0</v>
      </c>
      <c r="BU5" s="62">
        <f>IF(BU$2&lt;=((VALUE(RIGHT($E5,4))-VALUE(LEFT($E5,4)))+1),M5/((1+Vychodiská!$C$177)^BU$2),0)</f>
        <v>0</v>
      </c>
      <c r="BV5" s="62">
        <f>IF(BV$2&lt;=((VALUE(RIGHT($E5,4))-VALUE(LEFT($E5,4)))+1),N5/((1+Vychodiská!$C$177)^BV$2),0)</f>
        <v>0</v>
      </c>
      <c r="BW5" s="62">
        <f>IF(BW$2&lt;=((VALUE(RIGHT($E5,4))-VALUE(LEFT($E5,4)))+1),O5/((1+Vychodiská!$C$177)^BW$2),0)</f>
        <v>0</v>
      </c>
      <c r="BX5" s="62">
        <f>IF(BX$2&lt;=((VALUE(RIGHT($E5,4))-VALUE(LEFT($E5,4)))+1),P5/((1+Vychodiská!$C$177)^BX$2),0)</f>
        <v>0</v>
      </c>
      <c r="BY5" s="62">
        <f>IF(BY$2&lt;=((VALUE(RIGHT($E5,4))-VALUE(LEFT($E5,4)))+1),Q5/((1+Vychodiská!$C$177)^BY$2),0)</f>
        <v>0</v>
      </c>
      <c r="BZ5" s="62">
        <f>IF(BZ$2&lt;=((VALUE(RIGHT($E5,4))-VALUE(LEFT($E5,4)))+1),R5/((1+Vychodiská!$C$177)^BZ$2),0)</f>
        <v>0</v>
      </c>
      <c r="CA5" s="62">
        <f>IF(CA$2&lt;=((VALUE(RIGHT($E5,4))-VALUE(LEFT($E5,4)))+1),S5/((1+Vychodiská!$C$177)^CA$2),0)</f>
        <v>0</v>
      </c>
      <c r="CB5" s="62">
        <f>IF(CB$2&lt;=((VALUE(RIGHT($E5,4))-VALUE(LEFT($E5,4)))+1),T5/((1+Vychodiská!$C$177)^CB$2),0)</f>
        <v>0</v>
      </c>
      <c r="CC5" s="62">
        <f>IF(CC$2&lt;=((VALUE(RIGHT($E5,4))-VALUE(LEFT($E5,4)))+1),U5/((1+Vychodiská!$C$177)^CC$2),0)</f>
        <v>0</v>
      </c>
      <c r="CD5" s="62">
        <f>IF(CD$2&lt;=((VALUE(RIGHT($E5,4))-VALUE(LEFT($E5,4)))+1),V5/((1+Vychodiská!$C$177)^CD$2),0)</f>
        <v>0</v>
      </c>
      <c r="CE5" s="62">
        <f>IF(CE$2&lt;=((VALUE(RIGHT($E5,4))-VALUE(LEFT($E5,4)))+1),W5/((1+Vychodiská!$C$177)^CE$2),0)</f>
        <v>0</v>
      </c>
      <c r="CF5" s="62">
        <f>IF(CF$2&lt;=((VALUE(RIGHT($E5,4))-VALUE(LEFT($E5,4)))+1),X5/((1+Vychodiská!$C$177)^CF$2),0)</f>
        <v>0</v>
      </c>
      <c r="CG5" s="62">
        <f>IF(CG$2&lt;=((VALUE(RIGHT($E5,4))-VALUE(LEFT($E5,4)))+1),Y5/((1+Vychodiská!$C$177)^CG$2),0)</f>
        <v>0</v>
      </c>
      <c r="CH5" s="62">
        <f>IF(CH$2&lt;=((VALUE(RIGHT($E5,4))-VALUE(LEFT($E5,4)))+1),Z5/((1+Vychodiská!$C$177)^CH$2),0)</f>
        <v>0</v>
      </c>
      <c r="CI5" s="62">
        <f>IF(CI$2&lt;=((VALUE(RIGHT($E5,4))-VALUE(LEFT($E5,4)))+1),AA5/((1+Vychodiská!$C$177)^CI$2),0)</f>
        <v>0</v>
      </c>
      <c r="CJ5" s="62">
        <f>IF(CJ$2&lt;=((VALUE(RIGHT($E5,4))-VALUE(LEFT($E5,4)))+1),AB5/((1+Vychodiská!$C$177)^CJ$2),0)</f>
        <v>0</v>
      </c>
      <c r="CK5" s="62">
        <f>IF(CK$2&lt;=((VALUE(RIGHT($E5,4))-VALUE(LEFT($E5,4)))+1),AC5/((1+Vychodiská!$C$177)^CK$2),0)</f>
        <v>0</v>
      </c>
      <c r="CL5" s="62">
        <f>IF(CL$2&lt;=((VALUE(RIGHT($E5,4))-VALUE(LEFT($E5,4)))+1),AD5/((1+Vychodiská!$C$177)^CL$2),0)</f>
        <v>0</v>
      </c>
      <c r="CM5" s="62">
        <f>IF(CM$2&lt;=((VALUE(RIGHT($E5,4))-VALUE(LEFT($E5,4)))+1),AE5/((1+Vychodiská!$C$177)^CM$2),0)</f>
        <v>0</v>
      </c>
      <c r="CN5" s="62">
        <f>IF(CN$2&lt;=((VALUE(RIGHT($E5,4))-VALUE(LEFT($E5,4)))+1),AF5/((1+Vychodiská!$C$177)^CN$2),0)</f>
        <v>0</v>
      </c>
      <c r="CO5" s="62">
        <f>IF(CO$2&lt;=((VALUE(RIGHT($E5,4))-VALUE(LEFT($E5,4)))+1),AG5/((1+Vychodiská!$C$177)^CO$2),0)</f>
        <v>0</v>
      </c>
      <c r="CP5" s="62">
        <f>IF(CP$2&lt;=((VALUE(RIGHT($E5,4))-VALUE(LEFT($E5,4)))+1),AH5/((1+Vychodiská!$C$177)^CP$2),0)</f>
        <v>0</v>
      </c>
      <c r="CQ5" s="62">
        <f>IF(CQ$2&lt;=((VALUE(RIGHT($E5,4))-VALUE(LEFT($E5,4)))+1),AI5/((1+Vychodiská!$C$177)^CQ$2),0)</f>
        <v>0</v>
      </c>
      <c r="CR5" s="63">
        <f>IF(CR$2&lt;=((VALUE(RIGHT($E5,4))-VALUE(LEFT($E5,4)))+1),AJ5/((1+Vychodiská!$C$177)^CR$2),0)</f>
        <v>0</v>
      </c>
      <c r="CS5" s="66">
        <f t="shared" si="4"/>
        <v>-50715520.343026757</v>
      </c>
      <c r="CT5" s="62"/>
    </row>
    <row r="6" spans="1:98" s="69" customFormat="1" ht="31" customHeight="1" x14ac:dyDescent="0.35">
      <c r="A6" s="59">
        <v>4</v>
      </c>
      <c r="B6" s="60" t="s">
        <v>238</v>
      </c>
      <c r="C6" s="60" t="s">
        <v>250</v>
      </c>
      <c r="D6" s="61">
        <f>INDEX(Data!$M:$M,MATCH(Investície!A6,Data!$A:$A,0))</f>
        <v>30</v>
      </c>
      <c r="E6" s="61" t="s">
        <v>468</v>
      </c>
      <c r="F6" s="63">
        <v>38209607.450000003</v>
      </c>
      <c r="G6" s="62">
        <f t="shared" si="2"/>
        <v>9552401.8625000007</v>
      </c>
      <c r="H6" s="62">
        <f t="shared" si="0"/>
        <v>9552401.8625000007</v>
      </c>
      <c r="I6" s="62">
        <f t="shared" si="0"/>
        <v>9552401.8625000007</v>
      </c>
      <c r="J6" s="62">
        <f t="shared" si="0"/>
        <v>9552401.8625000007</v>
      </c>
      <c r="K6" s="62">
        <f t="shared" si="0"/>
        <v>9552401.8625000007</v>
      </c>
      <c r="L6" s="62">
        <f t="shared" si="0"/>
        <v>9552401.8625000007</v>
      </c>
      <c r="M6" s="62">
        <f t="shared" si="0"/>
        <v>9552401.8625000007</v>
      </c>
      <c r="N6" s="62">
        <f t="shared" si="0"/>
        <v>9552401.8625000007</v>
      </c>
      <c r="O6" s="62">
        <f t="shared" si="0"/>
        <v>9552401.8625000007</v>
      </c>
      <c r="P6" s="62">
        <f t="shared" si="0"/>
        <v>9552401.8625000007</v>
      </c>
      <c r="Q6" s="62">
        <f t="shared" si="0"/>
        <v>9552401.8625000007</v>
      </c>
      <c r="R6" s="62">
        <f t="shared" si="0"/>
        <v>9552401.8625000007</v>
      </c>
      <c r="S6" s="62">
        <f t="shared" si="0"/>
        <v>9552401.8625000007</v>
      </c>
      <c r="T6" s="62">
        <f t="shared" si="0"/>
        <v>9552401.8625000007</v>
      </c>
      <c r="U6" s="62">
        <f t="shared" si="0"/>
        <v>9552401.8625000007</v>
      </c>
      <c r="V6" s="62">
        <f t="shared" si="0"/>
        <v>9552401.8625000007</v>
      </c>
      <c r="W6" s="62">
        <f t="shared" si="0"/>
        <v>9552401.8625000007</v>
      </c>
      <c r="X6" s="62">
        <f t="shared" si="1"/>
        <v>9552401.8625000007</v>
      </c>
      <c r="Y6" s="62">
        <f t="shared" si="1"/>
        <v>9552401.8625000007</v>
      </c>
      <c r="Z6" s="62">
        <f t="shared" si="1"/>
        <v>9552401.8625000007</v>
      </c>
      <c r="AA6" s="62">
        <f t="shared" si="1"/>
        <v>9552401.8625000007</v>
      </c>
      <c r="AB6" s="62">
        <f t="shared" si="1"/>
        <v>9552401.8625000007</v>
      </c>
      <c r="AC6" s="62">
        <f t="shared" si="1"/>
        <v>9552401.8625000007</v>
      </c>
      <c r="AD6" s="62">
        <f t="shared" si="1"/>
        <v>9552401.8625000007</v>
      </c>
      <c r="AE6" s="62">
        <f t="shared" si="1"/>
        <v>9552401.8625000007</v>
      </c>
      <c r="AF6" s="62">
        <f t="shared" si="1"/>
        <v>9552401.8625000007</v>
      </c>
      <c r="AG6" s="62">
        <f t="shared" si="1"/>
        <v>9552401.8625000007</v>
      </c>
      <c r="AH6" s="62">
        <f t="shared" si="1"/>
        <v>9552401.8625000007</v>
      </c>
      <c r="AI6" s="62">
        <f t="shared" si="1"/>
        <v>9552401.8625000007</v>
      </c>
      <c r="AJ6" s="63">
        <f t="shared" si="1"/>
        <v>9552401.8625000007</v>
      </c>
      <c r="AK6" s="62">
        <f t="shared" si="3"/>
        <v>9552401.8625000007</v>
      </c>
      <c r="AL6" s="62">
        <f>SUM($G6:H6)</f>
        <v>19104803.725000001</v>
      </c>
      <c r="AM6" s="62">
        <f>SUM($G6:I6)</f>
        <v>28657205.587500002</v>
      </c>
      <c r="AN6" s="62">
        <f>SUM($G6:J6)</f>
        <v>38209607.450000003</v>
      </c>
      <c r="AO6" s="62">
        <f>SUM($G6:K6)</f>
        <v>47762009.3125</v>
      </c>
      <c r="AP6" s="62">
        <f>SUM($G6:L6)</f>
        <v>57314411.174999997</v>
      </c>
      <c r="AQ6" s="62">
        <f>SUM($G6:M6)</f>
        <v>66866813.037499994</v>
      </c>
      <c r="AR6" s="62">
        <f>SUM($G6:N6)</f>
        <v>76419214.899999991</v>
      </c>
      <c r="AS6" s="62">
        <f>SUM($G6:O6)</f>
        <v>85971616.762499988</v>
      </c>
      <c r="AT6" s="62">
        <f>SUM($G6:P6)</f>
        <v>95524018.624999985</v>
      </c>
      <c r="AU6" s="62">
        <f>SUM($G6:Q6)</f>
        <v>105076420.48749998</v>
      </c>
      <c r="AV6" s="62">
        <f>SUM($G6:R6)</f>
        <v>114628822.34999998</v>
      </c>
      <c r="AW6" s="62">
        <f>SUM($G6:S6)</f>
        <v>124181224.21249998</v>
      </c>
      <c r="AX6" s="62">
        <f>SUM($G6:T6)</f>
        <v>133733626.07499997</v>
      </c>
      <c r="AY6" s="62">
        <f>SUM($G6:U6)</f>
        <v>143286027.93749997</v>
      </c>
      <c r="AZ6" s="62">
        <f>SUM($G6:V6)</f>
        <v>152838429.79999998</v>
      </c>
      <c r="BA6" s="62">
        <f>SUM($G6:W6)</f>
        <v>162390831.66249999</v>
      </c>
      <c r="BB6" s="62">
        <f>SUM($G6:X6)</f>
        <v>171943233.52500001</v>
      </c>
      <c r="BC6" s="62">
        <f>SUM($G6:Y6)</f>
        <v>181495635.38750002</v>
      </c>
      <c r="BD6" s="62">
        <f>SUM($G6:Z6)</f>
        <v>191048037.25000003</v>
      </c>
      <c r="BE6" s="62">
        <f>SUM($G6:AA6)</f>
        <v>200600439.11250004</v>
      </c>
      <c r="BF6" s="62">
        <f>SUM($G6:AB6)</f>
        <v>210152840.97500005</v>
      </c>
      <c r="BG6" s="62">
        <f>SUM($G6:AC6)</f>
        <v>219705242.83750007</v>
      </c>
      <c r="BH6" s="62">
        <f>SUM($G6:AD6)</f>
        <v>229257644.70000008</v>
      </c>
      <c r="BI6" s="62">
        <f>SUM($G6:AE6)</f>
        <v>238810046.56250009</v>
      </c>
      <c r="BJ6" s="62">
        <f>SUM($G6:AF6)</f>
        <v>248362448.4250001</v>
      </c>
      <c r="BK6" s="62">
        <f>SUM($G6:AG6)</f>
        <v>257914850.28750011</v>
      </c>
      <c r="BL6" s="62">
        <f>SUM($G6:AH6)</f>
        <v>267467252.15000013</v>
      </c>
      <c r="BM6" s="62">
        <f>SUM($G6:AI6)</f>
        <v>277019654.01250011</v>
      </c>
      <c r="BN6" s="62">
        <f>SUM($G6:AJ6)</f>
        <v>286572055.87500012</v>
      </c>
      <c r="BO6" s="65">
        <f>IF(BO$2&lt;=((VALUE(RIGHT($E6,4))-VALUE(LEFT($E6,4)))+1),G6/((1+Vychodiská!$C$177)^BO$2),0)</f>
        <v>9185001.7908653859</v>
      </c>
      <c r="BP6" s="62">
        <f>IF(BP$2&lt;=((VALUE(RIGHT($E6,4))-VALUE(LEFT($E6,4)))+1),H6/((1+Vychodiská!$C$177)^BP$2),0)</f>
        <v>8831732.4912167154</v>
      </c>
      <c r="BQ6" s="62">
        <f>IF(BQ$2&lt;=((VALUE(RIGHT($E6,4))-VALUE(LEFT($E6,4)))+1),I6/((1+Vychodiská!$C$177)^BQ$2),0)</f>
        <v>8492050.472323766</v>
      </c>
      <c r="BR6" s="62">
        <f>IF(BR$2&lt;=((VALUE(RIGHT($E6,4))-VALUE(LEFT($E6,4)))+1),J6/((1+Vychodiská!$C$177)^BR$2),0)</f>
        <v>8165433.1464651581</v>
      </c>
      <c r="BS6" s="62">
        <f>IF(BS$2&lt;=((VALUE(RIGHT($E6,4))-VALUE(LEFT($E6,4)))+1),K6/((1+Vychodiská!$C$177)^BS$2),0)</f>
        <v>0</v>
      </c>
      <c r="BT6" s="62">
        <f>IF(BT$2&lt;=((VALUE(RIGHT($E6,4))-VALUE(LEFT($E6,4)))+1),L6/((1+Vychodiská!$C$177)^BT$2),0)</f>
        <v>0</v>
      </c>
      <c r="BU6" s="62">
        <f>IF(BU$2&lt;=((VALUE(RIGHT($E6,4))-VALUE(LEFT($E6,4)))+1),M6/((1+Vychodiská!$C$177)^BU$2),0)</f>
        <v>0</v>
      </c>
      <c r="BV6" s="62">
        <f>IF(BV$2&lt;=((VALUE(RIGHT($E6,4))-VALUE(LEFT($E6,4)))+1),N6/((1+Vychodiská!$C$177)^BV$2),0)</f>
        <v>0</v>
      </c>
      <c r="BW6" s="62">
        <f>IF(BW$2&lt;=((VALUE(RIGHT($E6,4))-VALUE(LEFT($E6,4)))+1),O6/((1+Vychodiská!$C$177)^BW$2),0)</f>
        <v>0</v>
      </c>
      <c r="BX6" s="62">
        <f>IF(BX$2&lt;=((VALUE(RIGHT($E6,4))-VALUE(LEFT($E6,4)))+1),P6/((1+Vychodiská!$C$177)^BX$2),0)</f>
        <v>0</v>
      </c>
      <c r="BY6" s="62">
        <f>IF(BY$2&lt;=((VALUE(RIGHT($E6,4))-VALUE(LEFT($E6,4)))+1),Q6/((1+Vychodiská!$C$177)^BY$2),0)</f>
        <v>0</v>
      </c>
      <c r="BZ6" s="62">
        <f>IF(BZ$2&lt;=((VALUE(RIGHT($E6,4))-VALUE(LEFT($E6,4)))+1),R6/((1+Vychodiská!$C$177)^BZ$2),0)</f>
        <v>0</v>
      </c>
      <c r="CA6" s="62">
        <f>IF(CA$2&lt;=((VALUE(RIGHT($E6,4))-VALUE(LEFT($E6,4)))+1),S6/((1+Vychodiská!$C$177)^CA$2),0)</f>
        <v>0</v>
      </c>
      <c r="CB6" s="62">
        <f>IF(CB$2&lt;=((VALUE(RIGHT($E6,4))-VALUE(LEFT($E6,4)))+1),T6/((1+Vychodiská!$C$177)^CB$2),0)</f>
        <v>0</v>
      </c>
      <c r="CC6" s="62">
        <f>IF(CC$2&lt;=((VALUE(RIGHT($E6,4))-VALUE(LEFT($E6,4)))+1),U6/((1+Vychodiská!$C$177)^CC$2),0)</f>
        <v>0</v>
      </c>
      <c r="CD6" s="62">
        <f>IF(CD$2&lt;=((VALUE(RIGHT($E6,4))-VALUE(LEFT($E6,4)))+1),V6/((1+Vychodiská!$C$177)^CD$2),0)</f>
        <v>0</v>
      </c>
      <c r="CE6" s="62">
        <f>IF(CE$2&lt;=((VALUE(RIGHT($E6,4))-VALUE(LEFT($E6,4)))+1),W6/((1+Vychodiská!$C$177)^CE$2),0)</f>
        <v>0</v>
      </c>
      <c r="CF6" s="62">
        <f>IF(CF$2&lt;=((VALUE(RIGHT($E6,4))-VALUE(LEFT($E6,4)))+1),X6/((1+Vychodiská!$C$177)^CF$2),0)</f>
        <v>0</v>
      </c>
      <c r="CG6" s="62">
        <f>IF(CG$2&lt;=((VALUE(RIGHT($E6,4))-VALUE(LEFT($E6,4)))+1),Y6/((1+Vychodiská!$C$177)^CG$2),0)</f>
        <v>0</v>
      </c>
      <c r="CH6" s="62">
        <f>IF(CH$2&lt;=((VALUE(RIGHT($E6,4))-VALUE(LEFT($E6,4)))+1),Z6/((1+Vychodiská!$C$177)^CH$2),0)</f>
        <v>0</v>
      </c>
      <c r="CI6" s="62">
        <f>IF(CI$2&lt;=((VALUE(RIGHT($E6,4))-VALUE(LEFT($E6,4)))+1),AA6/((1+Vychodiská!$C$177)^CI$2),0)</f>
        <v>0</v>
      </c>
      <c r="CJ6" s="62">
        <f>IF(CJ$2&lt;=((VALUE(RIGHT($E6,4))-VALUE(LEFT($E6,4)))+1),AB6/((1+Vychodiská!$C$177)^CJ$2),0)</f>
        <v>0</v>
      </c>
      <c r="CK6" s="62">
        <f>IF(CK$2&lt;=((VALUE(RIGHT($E6,4))-VALUE(LEFT($E6,4)))+1),AC6/((1+Vychodiská!$C$177)^CK$2),0)</f>
        <v>0</v>
      </c>
      <c r="CL6" s="62">
        <f>IF(CL$2&lt;=((VALUE(RIGHT($E6,4))-VALUE(LEFT($E6,4)))+1),AD6/((1+Vychodiská!$C$177)^CL$2),0)</f>
        <v>0</v>
      </c>
      <c r="CM6" s="62">
        <f>IF(CM$2&lt;=((VALUE(RIGHT($E6,4))-VALUE(LEFT($E6,4)))+1),AE6/((1+Vychodiská!$C$177)^CM$2),0)</f>
        <v>0</v>
      </c>
      <c r="CN6" s="62">
        <f>IF(CN$2&lt;=((VALUE(RIGHT($E6,4))-VALUE(LEFT($E6,4)))+1),AF6/((1+Vychodiská!$C$177)^CN$2),0)</f>
        <v>0</v>
      </c>
      <c r="CO6" s="62">
        <f>IF(CO$2&lt;=((VALUE(RIGHT($E6,4))-VALUE(LEFT($E6,4)))+1),AG6/((1+Vychodiská!$C$177)^CO$2),0)</f>
        <v>0</v>
      </c>
      <c r="CP6" s="62">
        <f>IF(CP$2&lt;=((VALUE(RIGHT($E6,4))-VALUE(LEFT($E6,4)))+1),AH6/((1+Vychodiská!$C$177)^CP$2),0)</f>
        <v>0</v>
      </c>
      <c r="CQ6" s="62">
        <f>IF(CQ$2&lt;=((VALUE(RIGHT($E6,4))-VALUE(LEFT($E6,4)))+1),AI6/((1+Vychodiská!$C$177)^CQ$2),0)</f>
        <v>0</v>
      </c>
      <c r="CR6" s="63">
        <f>IF(CR$2&lt;=((VALUE(RIGHT($E6,4))-VALUE(LEFT($E6,4)))+1),AJ6/((1+Vychodiská!$C$177)^CR$2),0)</f>
        <v>0</v>
      </c>
      <c r="CS6" s="66">
        <f t="shared" si="4"/>
        <v>-34674217.900871031</v>
      </c>
      <c r="CT6" s="62"/>
    </row>
    <row r="7" spans="1:98" s="69" customFormat="1" ht="31" customHeight="1" x14ac:dyDescent="0.35">
      <c r="A7" s="59">
        <v>5</v>
      </c>
      <c r="B7" s="60" t="s">
        <v>238</v>
      </c>
      <c r="C7" s="60" t="s">
        <v>253</v>
      </c>
      <c r="D7" s="61">
        <f>INDEX(Data!$M:$M,MATCH(Investície!A7,Data!$A:$A,0))</f>
        <v>30</v>
      </c>
      <c r="E7" s="61" t="s">
        <v>248</v>
      </c>
      <c r="F7" s="63">
        <v>9448242.8100000005</v>
      </c>
      <c r="G7" s="62">
        <f t="shared" si="2"/>
        <v>4724121.4050000003</v>
      </c>
      <c r="H7" s="62">
        <f t="shared" si="0"/>
        <v>4724121.4050000003</v>
      </c>
      <c r="I7" s="62">
        <f t="shared" si="0"/>
        <v>4724121.4050000003</v>
      </c>
      <c r="J7" s="62">
        <f t="shared" si="0"/>
        <v>4724121.4050000003</v>
      </c>
      <c r="K7" s="62">
        <f t="shared" si="0"/>
        <v>4724121.4050000003</v>
      </c>
      <c r="L7" s="62">
        <f t="shared" si="0"/>
        <v>4724121.4050000003</v>
      </c>
      <c r="M7" s="62">
        <f t="shared" si="0"/>
        <v>4724121.4050000003</v>
      </c>
      <c r="N7" s="62">
        <f t="shared" si="0"/>
        <v>4724121.4050000003</v>
      </c>
      <c r="O7" s="62">
        <f t="shared" si="0"/>
        <v>4724121.4050000003</v>
      </c>
      <c r="P7" s="62">
        <f t="shared" si="0"/>
        <v>4724121.4050000003</v>
      </c>
      <c r="Q7" s="62">
        <f t="shared" si="0"/>
        <v>4724121.4050000003</v>
      </c>
      <c r="R7" s="62">
        <f t="shared" si="0"/>
        <v>4724121.4050000003</v>
      </c>
      <c r="S7" s="62">
        <f t="shared" si="0"/>
        <v>4724121.4050000003</v>
      </c>
      <c r="T7" s="62">
        <f t="shared" si="0"/>
        <v>4724121.4050000003</v>
      </c>
      <c r="U7" s="62">
        <f t="shared" si="0"/>
        <v>4724121.4050000003</v>
      </c>
      <c r="V7" s="62">
        <f t="shared" si="0"/>
        <v>4724121.4050000003</v>
      </c>
      <c r="W7" s="62">
        <f t="shared" si="0"/>
        <v>4724121.4050000003</v>
      </c>
      <c r="X7" s="62">
        <f t="shared" si="1"/>
        <v>4724121.4050000003</v>
      </c>
      <c r="Y7" s="62">
        <f t="shared" si="1"/>
        <v>4724121.4050000003</v>
      </c>
      <c r="Z7" s="62">
        <f t="shared" si="1"/>
        <v>4724121.4050000003</v>
      </c>
      <c r="AA7" s="62">
        <f t="shared" si="1"/>
        <v>4724121.4050000003</v>
      </c>
      <c r="AB7" s="62">
        <f t="shared" si="1"/>
        <v>4724121.4050000003</v>
      </c>
      <c r="AC7" s="62">
        <f t="shared" si="1"/>
        <v>4724121.4050000003</v>
      </c>
      <c r="AD7" s="62">
        <f t="shared" si="1"/>
        <v>4724121.4050000003</v>
      </c>
      <c r="AE7" s="62">
        <f t="shared" si="1"/>
        <v>4724121.4050000003</v>
      </c>
      <c r="AF7" s="62">
        <f t="shared" si="1"/>
        <v>4724121.4050000003</v>
      </c>
      <c r="AG7" s="62">
        <f t="shared" si="1"/>
        <v>4724121.4050000003</v>
      </c>
      <c r="AH7" s="62">
        <f t="shared" si="1"/>
        <v>4724121.4050000003</v>
      </c>
      <c r="AI7" s="62">
        <f t="shared" si="1"/>
        <v>4724121.4050000003</v>
      </c>
      <c r="AJ7" s="63">
        <f t="shared" si="1"/>
        <v>4724121.4050000003</v>
      </c>
      <c r="AK7" s="62">
        <f t="shared" si="3"/>
        <v>4724121.4050000003</v>
      </c>
      <c r="AL7" s="62">
        <f>SUM($G7:H7)</f>
        <v>9448242.8100000005</v>
      </c>
      <c r="AM7" s="62">
        <f>SUM($G7:I7)</f>
        <v>14172364.215</v>
      </c>
      <c r="AN7" s="62">
        <f>SUM($G7:J7)</f>
        <v>18896485.620000001</v>
      </c>
      <c r="AO7" s="62">
        <f>SUM($G7:K7)</f>
        <v>23620607.025000002</v>
      </c>
      <c r="AP7" s="62">
        <f>SUM($G7:L7)</f>
        <v>28344728.430000003</v>
      </c>
      <c r="AQ7" s="62">
        <f>SUM($G7:M7)</f>
        <v>33068849.835000005</v>
      </c>
      <c r="AR7" s="62">
        <f>SUM($G7:N7)</f>
        <v>37792971.240000002</v>
      </c>
      <c r="AS7" s="62">
        <f>SUM($G7:O7)</f>
        <v>42517092.645000003</v>
      </c>
      <c r="AT7" s="62">
        <f>SUM($G7:P7)</f>
        <v>47241214.050000004</v>
      </c>
      <c r="AU7" s="62">
        <f>SUM($G7:Q7)</f>
        <v>51965335.455000006</v>
      </c>
      <c r="AV7" s="62">
        <f>SUM($G7:R7)</f>
        <v>56689456.860000007</v>
      </c>
      <c r="AW7" s="62">
        <f>SUM($G7:S7)</f>
        <v>61413578.265000008</v>
      </c>
      <c r="AX7" s="62">
        <f>SUM($G7:T7)</f>
        <v>66137699.670000009</v>
      </c>
      <c r="AY7" s="62">
        <f>SUM($G7:U7)</f>
        <v>70861821.075000003</v>
      </c>
      <c r="AZ7" s="62">
        <f>SUM($G7:V7)</f>
        <v>75585942.480000004</v>
      </c>
      <c r="BA7" s="62">
        <f>SUM($G7:W7)</f>
        <v>80310063.885000005</v>
      </c>
      <c r="BB7" s="62">
        <f>SUM($G7:X7)</f>
        <v>85034185.290000007</v>
      </c>
      <c r="BC7" s="62">
        <f>SUM($G7:Y7)</f>
        <v>89758306.695000008</v>
      </c>
      <c r="BD7" s="62">
        <f>SUM($G7:Z7)</f>
        <v>94482428.100000009</v>
      </c>
      <c r="BE7" s="62">
        <f>SUM($G7:AA7)</f>
        <v>99206549.50500001</v>
      </c>
      <c r="BF7" s="62">
        <f>SUM($G7:AB7)</f>
        <v>103930670.91000001</v>
      </c>
      <c r="BG7" s="62">
        <f>SUM($G7:AC7)</f>
        <v>108654792.31500001</v>
      </c>
      <c r="BH7" s="62">
        <f>SUM($G7:AD7)</f>
        <v>113378913.72000001</v>
      </c>
      <c r="BI7" s="62">
        <f>SUM($G7:AE7)</f>
        <v>118103035.12500001</v>
      </c>
      <c r="BJ7" s="62">
        <f>SUM($G7:AF7)</f>
        <v>122827156.53000002</v>
      </c>
      <c r="BK7" s="62">
        <f>SUM($G7:AG7)</f>
        <v>127551277.93500002</v>
      </c>
      <c r="BL7" s="62">
        <f>SUM($G7:AH7)</f>
        <v>132275399.34000002</v>
      </c>
      <c r="BM7" s="62">
        <f>SUM($G7:AI7)</f>
        <v>136999520.745</v>
      </c>
      <c r="BN7" s="62">
        <f>SUM($G7:AJ7)</f>
        <v>141723642.15000001</v>
      </c>
      <c r="BO7" s="65">
        <f>IF(BO$2&lt;=((VALUE(RIGHT($E7,4))-VALUE(LEFT($E7,4)))+1),G7/((1+Vychodiská!$C$177)^BO$2),0)</f>
        <v>4542424.427884615</v>
      </c>
      <c r="BP7" s="62">
        <f>IF(BP$2&lt;=((VALUE(RIGHT($E7,4))-VALUE(LEFT($E7,4)))+1),H7/((1+Vychodiská!$C$177)^BP$2),0)</f>
        <v>4367715.7960428996</v>
      </c>
      <c r="BQ7" s="62">
        <f>IF(BQ$2&lt;=((VALUE(RIGHT($E7,4))-VALUE(LEFT($E7,4)))+1),I7/((1+Vychodiská!$C$177)^BQ$2),0)</f>
        <v>0</v>
      </c>
      <c r="BR7" s="62">
        <f>IF(BR$2&lt;=((VALUE(RIGHT($E7,4))-VALUE(LEFT($E7,4)))+1),J7/((1+Vychodiská!$C$177)^BR$2),0)</f>
        <v>0</v>
      </c>
      <c r="BS7" s="62">
        <f>IF(BS$2&lt;=((VALUE(RIGHT($E7,4))-VALUE(LEFT($E7,4)))+1),K7/((1+Vychodiská!$C$177)^BS$2),0)</f>
        <v>0</v>
      </c>
      <c r="BT7" s="62">
        <f>IF(BT$2&lt;=((VALUE(RIGHT($E7,4))-VALUE(LEFT($E7,4)))+1),L7/((1+Vychodiská!$C$177)^BT$2),0)</f>
        <v>0</v>
      </c>
      <c r="BU7" s="62">
        <f>IF(BU$2&lt;=((VALUE(RIGHT($E7,4))-VALUE(LEFT($E7,4)))+1),M7/((1+Vychodiská!$C$177)^BU$2),0)</f>
        <v>0</v>
      </c>
      <c r="BV7" s="62">
        <f>IF(BV$2&lt;=((VALUE(RIGHT($E7,4))-VALUE(LEFT($E7,4)))+1),N7/((1+Vychodiská!$C$177)^BV$2),0)</f>
        <v>0</v>
      </c>
      <c r="BW7" s="62">
        <f>IF(BW$2&lt;=((VALUE(RIGHT($E7,4))-VALUE(LEFT($E7,4)))+1),O7/((1+Vychodiská!$C$177)^BW$2),0)</f>
        <v>0</v>
      </c>
      <c r="BX7" s="62">
        <f>IF(BX$2&lt;=((VALUE(RIGHT($E7,4))-VALUE(LEFT($E7,4)))+1),P7/((1+Vychodiská!$C$177)^BX$2),0)</f>
        <v>0</v>
      </c>
      <c r="BY7" s="62">
        <f>IF(BY$2&lt;=((VALUE(RIGHT($E7,4))-VALUE(LEFT($E7,4)))+1),Q7/((1+Vychodiská!$C$177)^BY$2),0)</f>
        <v>0</v>
      </c>
      <c r="BZ7" s="62">
        <f>IF(BZ$2&lt;=((VALUE(RIGHT($E7,4))-VALUE(LEFT($E7,4)))+1),R7/((1+Vychodiská!$C$177)^BZ$2),0)</f>
        <v>0</v>
      </c>
      <c r="CA7" s="62">
        <f>IF(CA$2&lt;=((VALUE(RIGHT($E7,4))-VALUE(LEFT($E7,4)))+1),S7/((1+Vychodiská!$C$177)^CA$2),0)</f>
        <v>0</v>
      </c>
      <c r="CB7" s="62">
        <f>IF(CB$2&lt;=((VALUE(RIGHT($E7,4))-VALUE(LEFT($E7,4)))+1),T7/((1+Vychodiská!$C$177)^CB$2),0)</f>
        <v>0</v>
      </c>
      <c r="CC7" s="62">
        <f>IF(CC$2&lt;=((VALUE(RIGHT($E7,4))-VALUE(LEFT($E7,4)))+1),U7/((1+Vychodiská!$C$177)^CC$2),0)</f>
        <v>0</v>
      </c>
      <c r="CD7" s="62">
        <f>IF(CD$2&lt;=((VALUE(RIGHT($E7,4))-VALUE(LEFT($E7,4)))+1),V7/((1+Vychodiská!$C$177)^CD$2),0)</f>
        <v>0</v>
      </c>
      <c r="CE7" s="62">
        <f>IF(CE$2&lt;=((VALUE(RIGHT($E7,4))-VALUE(LEFT($E7,4)))+1),W7/((1+Vychodiská!$C$177)^CE$2),0)</f>
        <v>0</v>
      </c>
      <c r="CF7" s="62">
        <f>IF(CF$2&lt;=((VALUE(RIGHT($E7,4))-VALUE(LEFT($E7,4)))+1),X7/((1+Vychodiská!$C$177)^CF$2),0)</f>
        <v>0</v>
      </c>
      <c r="CG7" s="62">
        <f>IF(CG$2&lt;=((VALUE(RIGHT($E7,4))-VALUE(LEFT($E7,4)))+1),Y7/((1+Vychodiská!$C$177)^CG$2),0)</f>
        <v>0</v>
      </c>
      <c r="CH7" s="62">
        <f>IF(CH$2&lt;=((VALUE(RIGHT($E7,4))-VALUE(LEFT($E7,4)))+1),Z7/((1+Vychodiská!$C$177)^CH$2),0)</f>
        <v>0</v>
      </c>
      <c r="CI7" s="62">
        <f>IF(CI$2&lt;=((VALUE(RIGHT($E7,4))-VALUE(LEFT($E7,4)))+1),AA7/((1+Vychodiská!$C$177)^CI$2),0)</f>
        <v>0</v>
      </c>
      <c r="CJ7" s="62">
        <f>IF(CJ$2&lt;=((VALUE(RIGHT($E7,4))-VALUE(LEFT($E7,4)))+1),AB7/((1+Vychodiská!$C$177)^CJ$2),0)</f>
        <v>0</v>
      </c>
      <c r="CK7" s="62">
        <f>IF(CK$2&lt;=((VALUE(RIGHT($E7,4))-VALUE(LEFT($E7,4)))+1),AC7/((1+Vychodiská!$C$177)^CK$2),0)</f>
        <v>0</v>
      </c>
      <c r="CL7" s="62">
        <f>IF(CL$2&lt;=((VALUE(RIGHT($E7,4))-VALUE(LEFT($E7,4)))+1),AD7/((1+Vychodiská!$C$177)^CL$2),0)</f>
        <v>0</v>
      </c>
      <c r="CM7" s="62">
        <f>IF(CM$2&lt;=((VALUE(RIGHT($E7,4))-VALUE(LEFT($E7,4)))+1),AE7/((1+Vychodiská!$C$177)^CM$2),0)</f>
        <v>0</v>
      </c>
      <c r="CN7" s="62">
        <f>IF(CN$2&lt;=((VALUE(RIGHT($E7,4))-VALUE(LEFT($E7,4)))+1),AF7/((1+Vychodiská!$C$177)^CN$2),0)</f>
        <v>0</v>
      </c>
      <c r="CO7" s="62">
        <f>IF(CO$2&lt;=((VALUE(RIGHT($E7,4))-VALUE(LEFT($E7,4)))+1),AG7/((1+Vychodiská!$C$177)^CO$2),0)</f>
        <v>0</v>
      </c>
      <c r="CP7" s="62">
        <f>IF(CP$2&lt;=((VALUE(RIGHT($E7,4))-VALUE(LEFT($E7,4)))+1),AH7/((1+Vychodiská!$C$177)^CP$2),0)</f>
        <v>0</v>
      </c>
      <c r="CQ7" s="62">
        <f>IF(CQ$2&lt;=((VALUE(RIGHT($E7,4))-VALUE(LEFT($E7,4)))+1),AI7/((1+Vychodiská!$C$177)^CQ$2),0)</f>
        <v>0</v>
      </c>
      <c r="CR7" s="63">
        <f>IF(CR$2&lt;=((VALUE(RIGHT($E7,4))-VALUE(LEFT($E7,4)))+1),AJ7/((1+Vychodiská!$C$177)^CR$2),0)</f>
        <v>0</v>
      </c>
      <c r="CS7" s="66">
        <f t="shared" si="4"/>
        <v>-8910140.2239275146</v>
      </c>
      <c r="CT7" s="62"/>
    </row>
    <row r="8" spans="1:98" s="69" customFormat="1" ht="31" customHeight="1" x14ac:dyDescent="0.35">
      <c r="A8" s="59">
        <v>6</v>
      </c>
      <c r="B8" s="60" t="s">
        <v>238</v>
      </c>
      <c r="C8" s="60" t="s">
        <v>255</v>
      </c>
      <c r="D8" s="61">
        <f>INDEX(Data!$M:$M,MATCH(Investície!A8,Data!$A:$A,0))</f>
        <v>30</v>
      </c>
      <c r="E8" s="61" t="s">
        <v>248</v>
      </c>
      <c r="F8" s="63">
        <v>2843454</v>
      </c>
      <c r="G8" s="62">
        <f t="shared" si="2"/>
        <v>1421727</v>
      </c>
      <c r="H8" s="62">
        <f t="shared" si="0"/>
        <v>1421727</v>
      </c>
      <c r="I8" s="62">
        <f t="shared" si="0"/>
        <v>1421727</v>
      </c>
      <c r="J8" s="62">
        <f t="shared" si="0"/>
        <v>1421727</v>
      </c>
      <c r="K8" s="62">
        <f t="shared" si="0"/>
        <v>1421727</v>
      </c>
      <c r="L8" s="62">
        <f t="shared" si="0"/>
        <v>1421727</v>
      </c>
      <c r="M8" s="62">
        <f t="shared" si="0"/>
        <v>1421727</v>
      </c>
      <c r="N8" s="62">
        <f t="shared" si="0"/>
        <v>1421727</v>
      </c>
      <c r="O8" s="62">
        <f t="shared" si="0"/>
        <v>1421727</v>
      </c>
      <c r="P8" s="62">
        <f t="shared" si="0"/>
        <v>1421727</v>
      </c>
      <c r="Q8" s="62">
        <f t="shared" si="0"/>
        <v>1421727</v>
      </c>
      <c r="R8" s="62">
        <f t="shared" si="0"/>
        <v>1421727</v>
      </c>
      <c r="S8" s="62">
        <f t="shared" si="0"/>
        <v>1421727</v>
      </c>
      <c r="T8" s="62">
        <f t="shared" si="0"/>
        <v>1421727</v>
      </c>
      <c r="U8" s="62">
        <f t="shared" si="0"/>
        <v>1421727</v>
      </c>
      <c r="V8" s="62">
        <f t="shared" si="0"/>
        <v>1421727</v>
      </c>
      <c r="W8" s="62">
        <f t="shared" si="0"/>
        <v>1421727</v>
      </c>
      <c r="X8" s="62">
        <f t="shared" si="1"/>
        <v>1421727</v>
      </c>
      <c r="Y8" s="62">
        <f t="shared" si="1"/>
        <v>1421727</v>
      </c>
      <c r="Z8" s="62">
        <f t="shared" si="1"/>
        <v>1421727</v>
      </c>
      <c r="AA8" s="62">
        <f t="shared" si="1"/>
        <v>1421727</v>
      </c>
      <c r="AB8" s="62">
        <f t="shared" si="1"/>
        <v>1421727</v>
      </c>
      <c r="AC8" s="62">
        <f t="shared" si="1"/>
        <v>1421727</v>
      </c>
      <c r="AD8" s="62">
        <f t="shared" si="1"/>
        <v>1421727</v>
      </c>
      <c r="AE8" s="62">
        <f t="shared" si="1"/>
        <v>1421727</v>
      </c>
      <c r="AF8" s="62">
        <f t="shared" si="1"/>
        <v>1421727</v>
      </c>
      <c r="AG8" s="62">
        <f t="shared" si="1"/>
        <v>1421727</v>
      </c>
      <c r="AH8" s="62">
        <f t="shared" si="1"/>
        <v>1421727</v>
      </c>
      <c r="AI8" s="62">
        <f t="shared" si="1"/>
        <v>1421727</v>
      </c>
      <c r="AJ8" s="63">
        <f t="shared" si="1"/>
        <v>1421727</v>
      </c>
      <c r="AK8" s="62">
        <f t="shared" si="3"/>
        <v>1421727</v>
      </c>
      <c r="AL8" s="62">
        <f>SUM($G8:H8)</f>
        <v>2843454</v>
      </c>
      <c r="AM8" s="62">
        <f>SUM($G8:I8)</f>
        <v>4265181</v>
      </c>
      <c r="AN8" s="62">
        <f>SUM($G8:J8)</f>
        <v>5686908</v>
      </c>
      <c r="AO8" s="62">
        <f>SUM($G8:K8)</f>
        <v>7108635</v>
      </c>
      <c r="AP8" s="62">
        <f>SUM($G8:L8)</f>
        <v>8530362</v>
      </c>
      <c r="AQ8" s="62">
        <f>SUM($G8:M8)</f>
        <v>9952089</v>
      </c>
      <c r="AR8" s="62">
        <f>SUM($G8:N8)</f>
        <v>11373816</v>
      </c>
      <c r="AS8" s="62">
        <f>SUM($G8:O8)</f>
        <v>12795543</v>
      </c>
      <c r="AT8" s="62">
        <f>SUM($G8:P8)</f>
        <v>14217270</v>
      </c>
      <c r="AU8" s="62">
        <f>SUM($G8:Q8)</f>
        <v>15638997</v>
      </c>
      <c r="AV8" s="62">
        <f>SUM($G8:R8)</f>
        <v>17060724</v>
      </c>
      <c r="AW8" s="62">
        <f>SUM($G8:S8)</f>
        <v>18482451</v>
      </c>
      <c r="AX8" s="62">
        <f>SUM($G8:T8)</f>
        <v>19904178</v>
      </c>
      <c r="AY8" s="62">
        <f>SUM($G8:U8)</f>
        <v>21325905</v>
      </c>
      <c r="AZ8" s="62">
        <f>SUM($G8:V8)</f>
        <v>22747632</v>
      </c>
      <c r="BA8" s="62">
        <f>SUM($G8:W8)</f>
        <v>24169359</v>
      </c>
      <c r="BB8" s="62">
        <f>SUM($G8:X8)</f>
        <v>25591086</v>
      </c>
      <c r="BC8" s="62">
        <f>SUM($G8:Y8)</f>
        <v>27012813</v>
      </c>
      <c r="BD8" s="62">
        <f>SUM($G8:Z8)</f>
        <v>28434540</v>
      </c>
      <c r="BE8" s="62">
        <f>SUM($G8:AA8)</f>
        <v>29856267</v>
      </c>
      <c r="BF8" s="62">
        <f>SUM($G8:AB8)</f>
        <v>31277994</v>
      </c>
      <c r="BG8" s="62">
        <f>SUM($G8:AC8)</f>
        <v>32699721</v>
      </c>
      <c r="BH8" s="62">
        <f>SUM($G8:AD8)</f>
        <v>34121448</v>
      </c>
      <c r="BI8" s="62">
        <f>SUM($G8:AE8)</f>
        <v>35543175</v>
      </c>
      <c r="BJ8" s="62">
        <f>SUM($G8:AF8)</f>
        <v>36964902</v>
      </c>
      <c r="BK8" s="62">
        <f>SUM($G8:AG8)</f>
        <v>38386629</v>
      </c>
      <c r="BL8" s="62">
        <f>SUM($G8:AH8)</f>
        <v>39808356</v>
      </c>
      <c r="BM8" s="62">
        <f>SUM($G8:AI8)</f>
        <v>41230083</v>
      </c>
      <c r="BN8" s="62">
        <f>SUM($G8:AJ8)</f>
        <v>42651810</v>
      </c>
      <c r="BO8" s="65">
        <f>IF(BO$2&lt;=((VALUE(RIGHT($E8,4))-VALUE(LEFT($E8,4)))+1),G8/((1+Vychodiská!$C$177)^BO$2),0)</f>
        <v>1367045.1923076923</v>
      </c>
      <c r="BP8" s="62">
        <f>IF(BP$2&lt;=((VALUE(RIGHT($E8,4))-VALUE(LEFT($E8,4)))+1),H8/((1+Vychodiská!$C$177)^BP$2),0)</f>
        <v>1314466.5310650887</v>
      </c>
      <c r="BQ8" s="62">
        <f>IF(BQ$2&lt;=((VALUE(RIGHT($E8,4))-VALUE(LEFT($E8,4)))+1),I8/((1+Vychodiská!$C$177)^BQ$2),0)</f>
        <v>0</v>
      </c>
      <c r="BR8" s="62">
        <f>IF(BR$2&lt;=((VALUE(RIGHT($E8,4))-VALUE(LEFT($E8,4)))+1),J8/((1+Vychodiská!$C$177)^BR$2),0)</f>
        <v>0</v>
      </c>
      <c r="BS8" s="62">
        <f>IF(BS$2&lt;=((VALUE(RIGHT($E8,4))-VALUE(LEFT($E8,4)))+1),K8/((1+Vychodiská!$C$177)^BS$2),0)</f>
        <v>0</v>
      </c>
      <c r="BT8" s="62">
        <f>IF(BT$2&lt;=((VALUE(RIGHT($E8,4))-VALUE(LEFT($E8,4)))+1),L8/((1+Vychodiská!$C$177)^BT$2),0)</f>
        <v>0</v>
      </c>
      <c r="BU8" s="62">
        <f>IF(BU$2&lt;=((VALUE(RIGHT($E8,4))-VALUE(LEFT($E8,4)))+1),M8/((1+Vychodiská!$C$177)^BU$2),0)</f>
        <v>0</v>
      </c>
      <c r="BV8" s="62">
        <f>IF(BV$2&lt;=((VALUE(RIGHT($E8,4))-VALUE(LEFT($E8,4)))+1),N8/((1+Vychodiská!$C$177)^BV$2),0)</f>
        <v>0</v>
      </c>
      <c r="BW8" s="62">
        <f>IF(BW$2&lt;=((VALUE(RIGHT($E8,4))-VALUE(LEFT($E8,4)))+1),O8/((1+Vychodiská!$C$177)^BW$2),0)</f>
        <v>0</v>
      </c>
      <c r="BX8" s="62">
        <f>IF(BX$2&lt;=((VALUE(RIGHT($E8,4))-VALUE(LEFT($E8,4)))+1),P8/((1+Vychodiská!$C$177)^BX$2),0)</f>
        <v>0</v>
      </c>
      <c r="BY8" s="62">
        <f>IF(BY$2&lt;=((VALUE(RIGHT($E8,4))-VALUE(LEFT($E8,4)))+1),Q8/((1+Vychodiská!$C$177)^BY$2),0)</f>
        <v>0</v>
      </c>
      <c r="BZ8" s="62">
        <f>IF(BZ$2&lt;=((VALUE(RIGHT($E8,4))-VALUE(LEFT($E8,4)))+1),R8/((1+Vychodiská!$C$177)^BZ$2),0)</f>
        <v>0</v>
      </c>
      <c r="CA8" s="62">
        <f>IF(CA$2&lt;=((VALUE(RIGHT($E8,4))-VALUE(LEFT($E8,4)))+1),S8/((1+Vychodiská!$C$177)^CA$2),0)</f>
        <v>0</v>
      </c>
      <c r="CB8" s="62">
        <f>IF(CB$2&lt;=((VALUE(RIGHT($E8,4))-VALUE(LEFT($E8,4)))+1),T8/((1+Vychodiská!$C$177)^CB$2),0)</f>
        <v>0</v>
      </c>
      <c r="CC8" s="62">
        <f>IF(CC$2&lt;=((VALUE(RIGHT($E8,4))-VALUE(LEFT($E8,4)))+1),U8/((1+Vychodiská!$C$177)^CC$2),0)</f>
        <v>0</v>
      </c>
      <c r="CD8" s="62">
        <f>IF(CD$2&lt;=((VALUE(RIGHT($E8,4))-VALUE(LEFT($E8,4)))+1),V8/((1+Vychodiská!$C$177)^CD$2),0)</f>
        <v>0</v>
      </c>
      <c r="CE8" s="62">
        <f>IF(CE$2&lt;=((VALUE(RIGHT($E8,4))-VALUE(LEFT($E8,4)))+1),W8/((1+Vychodiská!$C$177)^CE$2),0)</f>
        <v>0</v>
      </c>
      <c r="CF8" s="62">
        <f>IF(CF$2&lt;=((VALUE(RIGHT($E8,4))-VALUE(LEFT($E8,4)))+1),X8/((1+Vychodiská!$C$177)^CF$2),0)</f>
        <v>0</v>
      </c>
      <c r="CG8" s="62">
        <f>IF(CG$2&lt;=((VALUE(RIGHT($E8,4))-VALUE(LEFT($E8,4)))+1),Y8/((1+Vychodiská!$C$177)^CG$2),0)</f>
        <v>0</v>
      </c>
      <c r="CH8" s="62">
        <f>IF(CH$2&lt;=((VALUE(RIGHT($E8,4))-VALUE(LEFT($E8,4)))+1),Z8/((1+Vychodiská!$C$177)^CH$2),0)</f>
        <v>0</v>
      </c>
      <c r="CI8" s="62">
        <f>IF(CI$2&lt;=((VALUE(RIGHT($E8,4))-VALUE(LEFT($E8,4)))+1),AA8/((1+Vychodiská!$C$177)^CI$2),0)</f>
        <v>0</v>
      </c>
      <c r="CJ8" s="62">
        <f>IF(CJ$2&lt;=((VALUE(RIGHT($E8,4))-VALUE(LEFT($E8,4)))+1),AB8/((1+Vychodiská!$C$177)^CJ$2),0)</f>
        <v>0</v>
      </c>
      <c r="CK8" s="62">
        <f>IF(CK$2&lt;=((VALUE(RIGHT($E8,4))-VALUE(LEFT($E8,4)))+1),AC8/((1+Vychodiská!$C$177)^CK$2),0)</f>
        <v>0</v>
      </c>
      <c r="CL8" s="62">
        <f>IF(CL$2&lt;=((VALUE(RIGHT($E8,4))-VALUE(LEFT($E8,4)))+1),AD8/((1+Vychodiská!$C$177)^CL$2),0)</f>
        <v>0</v>
      </c>
      <c r="CM8" s="62">
        <f>IF(CM$2&lt;=((VALUE(RIGHT($E8,4))-VALUE(LEFT($E8,4)))+1),AE8/((1+Vychodiská!$C$177)^CM$2),0)</f>
        <v>0</v>
      </c>
      <c r="CN8" s="62">
        <f>IF(CN$2&lt;=((VALUE(RIGHT($E8,4))-VALUE(LEFT($E8,4)))+1),AF8/((1+Vychodiská!$C$177)^CN$2),0)</f>
        <v>0</v>
      </c>
      <c r="CO8" s="62">
        <f>IF(CO$2&lt;=((VALUE(RIGHT($E8,4))-VALUE(LEFT($E8,4)))+1),AG8/((1+Vychodiská!$C$177)^CO$2),0)</f>
        <v>0</v>
      </c>
      <c r="CP8" s="62">
        <f>IF(CP$2&lt;=((VALUE(RIGHT($E8,4))-VALUE(LEFT($E8,4)))+1),AH8/((1+Vychodiská!$C$177)^CP$2),0)</f>
        <v>0</v>
      </c>
      <c r="CQ8" s="62">
        <f>IF(CQ$2&lt;=((VALUE(RIGHT($E8,4))-VALUE(LEFT($E8,4)))+1),AI8/((1+Vychodiská!$C$177)^CQ$2),0)</f>
        <v>0</v>
      </c>
      <c r="CR8" s="63">
        <f>IF(CR$2&lt;=((VALUE(RIGHT($E8,4))-VALUE(LEFT($E8,4)))+1),AJ8/((1+Vychodiská!$C$177)^CR$2),0)</f>
        <v>0</v>
      </c>
      <c r="CS8" s="66">
        <f t="shared" si="4"/>
        <v>-2681511.7233727807</v>
      </c>
      <c r="CT8" s="62"/>
    </row>
    <row r="9" spans="1:98" s="69" customFormat="1" ht="31" customHeight="1" x14ac:dyDescent="0.35">
      <c r="A9" s="59">
        <v>7</v>
      </c>
      <c r="B9" s="60" t="s">
        <v>238</v>
      </c>
      <c r="C9" s="60" t="s">
        <v>257</v>
      </c>
      <c r="D9" s="61">
        <f>INDEX(Data!$M:$M,MATCH(Investície!A9,Data!$A:$A,0))</f>
        <v>30</v>
      </c>
      <c r="E9" s="61" t="s">
        <v>469</v>
      </c>
      <c r="F9" s="63">
        <v>2500000</v>
      </c>
      <c r="G9" s="62">
        <f t="shared" si="2"/>
        <v>1250000</v>
      </c>
      <c r="H9" s="62">
        <f t="shared" si="0"/>
        <v>1250000</v>
      </c>
      <c r="I9" s="62">
        <f t="shared" si="0"/>
        <v>1250000</v>
      </c>
      <c r="J9" s="62">
        <f t="shared" si="0"/>
        <v>1250000</v>
      </c>
      <c r="K9" s="62">
        <f t="shared" si="0"/>
        <v>1250000</v>
      </c>
      <c r="L9" s="62">
        <f t="shared" si="0"/>
        <v>1250000</v>
      </c>
      <c r="M9" s="62">
        <f t="shared" si="0"/>
        <v>1250000</v>
      </c>
      <c r="N9" s="62">
        <f t="shared" si="0"/>
        <v>1250000</v>
      </c>
      <c r="O9" s="62">
        <f t="shared" si="0"/>
        <v>1250000</v>
      </c>
      <c r="P9" s="62">
        <f t="shared" si="0"/>
        <v>1250000</v>
      </c>
      <c r="Q9" s="62">
        <f t="shared" si="0"/>
        <v>1250000</v>
      </c>
      <c r="R9" s="62">
        <f t="shared" si="0"/>
        <v>1250000</v>
      </c>
      <c r="S9" s="62">
        <f t="shared" si="0"/>
        <v>1250000</v>
      </c>
      <c r="T9" s="62">
        <f t="shared" si="0"/>
        <v>1250000</v>
      </c>
      <c r="U9" s="62">
        <f t="shared" si="0"/>
        <v>1250000</v>
      </c>
      <c r="V9" s="62">
        <f t="shared" si="0"/>
        <v>1250000</v>
      </c>
      <c r="W9" s="62">
        <f t="shared" si="0"/>
        <v>1250000</v>
      </c>
      <c r="X9" s="62">
        <f t="shared" si="1"/>
        <v>1250000</v>
      </c>
      <c r="Y9" s="62">
        <f t="shared" si="1"/>
        <v>1250000</v>
      </c>
      <c r="Z9" s="62">
        <f t="shared" si="1"/>
        <v>1250000</v>
      </c>
      <c r="AA9" s="62">
        <f t="shared" si="1"/>
        <v>1250000</v>
      </c>
      <c r="AB9" s="62">
        <f t="shared" si="1"/>
        <v>1250000</v>
      </c>
      <c r="AC9" s="62">
        <f t="shared" si="1"/>
        <v>1250000</v>
      </c>
      <c r="AD9" s="62">
        <f t="shared" si="1"/>
        <v>1250000</v>
      </c>
      <c r="AE9" s="62">
        <f t="shared" si="1"/>
        <v>1250000</v>
      </c>
      <c r="AF9" s="62">
        <f t="shared" si="1"/>
        <v>1250000</v>
      </c>
      <c r="AG9" s="62">
        <f t="shared" si="1"/>
        <v>1250000</v>
      </c>
      <c r="AH9" s="62">
        <f t="shared" si="1"/>
        <v>1250000</v>
      </c>
      <c r="AI9" s="62">
        <f t="shared" si="1"/>
        <v>1250000</v>
      </c>
      <c r="AJ9" s="63">
        <f t="shared" si="1"/>
        <v>1250000</v>
      </c>
      <c r="AK9" s="62">
        <f t="shared" si="3"/>
        <v>1250000</v>
      </c>
      <c r="AL9" s="62">
        <f>SUM($G9:H9)</f>
        <v>2500000</v>
      </c>
      <c r="AM9" s="62">
        <f>SUM($G9:I9)</f>
        <v>3750000</v>
      </c>
      <c r="AN9" s="62">
        <f>SUM($G9:J9)</f>
        <v>5000000</v>
      </c>
      <c r="AO9" s="62">
        <f>SUM($G9:K9)</f>
        <v>6250000</v>
      </c>
      <c r="AP9" s="62">
        <f>SUM($G9:L9)</f>
        <v>7500000</v>
      </c>
      <c r="AQ9" s="62">
        <f>SUM($G9:M9)</f>
        <v>8750000</v>
      </c>
      <c r="AR9" s="62">
        <f>SUM($G9:N9)</f>
        <v>10000000</v>
      </c>
      <c r="AS9" s="62">
        <f>SUM($G9:O9)</f>
        <v>11250000</v>
      </c>
      <c r="AT9" s="62">
        <f>SUM($G9:P9)</f>
        <v>12500000</v>
      </c>
      <c r="AU9" s="62">
        <f>SUM($G9:Q9)</f>
        <v>13750000</v>
      </c>
      <c r="AV9" s="62">
        <f>SUM($G9:R9)</f>
        <v>15000000</v>
      </c>
      <c r="AW9" s="62">
        <f>SUM($G9:S9)</f>
        <v>16250000</v>
      </c>
      <c r="AX9" s="62">
        <f>SUM($G9:T9)</f>
        <v>17500000</v>
      </c>
      <c r="AY9" s="62">
        <f>SUM($G9:U9)</f>
        <v>18750000</v>
      </c>
      <c r="AZ9" s="62">
        <f>SUM($G9:V9)</f>
        <v>20000000</v>
      </c>
      <c r="BA9" s="62">
        <f>SUM($G9:W9)</f>
        <v>21250000</v>
      </c>
      <c r="BB9" s="62">
        <f>SUM($G9:X9)</f>
        <v>22500000</v>
      </c>
      <c r="BC9" s="62">
        <f>SUM($G9:Y9)</f>
        <v>23750000</v>
      </c>
      <c r="BD9" s="62">
        <f>SUM($G9:Z9)</f>
        <v>25000000</v>
      </c>
      <c r="BE9" s="62">
        <f>SUM($G9:AA9)</f>
        <v>26250000</v>
      </c>
      <c r="BF9" s="62">
        <f>SUM($G9:AB9)</f>
        <v>27500000</v>
      </c>
      <c r="BG9" s="62">
        <f>SUM($G9:AC9)</f>
        <v>28750000</v>
      </c>
      <c r="BH9" s="62">
        <f>SUM($G9:AD9)</f>
        <v>30000000</v>
      </c>
      <c r="BI9" s="62">
        <f>SUM($G9:AE9)</f>
        <v>31250000</v>
      </c>
      <c r="BJ9" s="62">
        <f>SUM($G9:AF9)</f>
        <v>32500000</v>
      </c>
      <c r="BK9" s="62">
        <f>SUM($G9:AG9)</f>
        <v>33750000</v>
      </c>
      <c r="BL9" s="62">
        <f>SUM($G9:AH9)</f>
        <v>35000000</v>
      </c>
      <c r="BM9" s="62">
        <f>SUM($G9:AI9)</f>
        <v>36250000</v>
      </c>
      <c r="BN9" s="62">
        <f>SUM($G9:AJ9)</f>
        <v>37500000</v>
      </c>
      <c r="BO9" s="65">
        <f>IF(BO$2&lt;=((VALUE(RIGHT($E9,4))-VALUE(LEFT($E9,4)))+1),G9/((1+Vychodiská!$C$177)^BO$2),0)</f>
        <v>1201923.076923077</v>
      </c>
      <c r="BP9" s="62">
        <f>IF(BP$2&lt;=((VALUE(RIGHT($E9,4))-VALUE(LEFT($E9,4)))+1),H9/((1+Vychodiská!$C$177)^BP$2),0)</f>
        <v>1155695.2662721893</v>
      </c>
      <c r="BQ9" s="62">
        <f>IF(BQ$2&lt;=((VALUE(RIGHT($E9,4))-VALUE(LEFT($E9,4)))+1),I9/((1+Vychodiská!$C$177)^BQ$2),0)</f>
        <v>0</v>
      </c>
      <c r="BR9" s="62">
        <f>IF(BR$2&lt;=((VALUE(RIGHT($E9,4))-VALUE(LEFT($E9,4)))+1),J9/((1+Vychodiská!$C$177)^BR$2),0)</f>
        <v>0</v>
      </c>
      <c r="BS9" s="62">
        <f>IF(BS$2&lt;=((VALUE(RIGHT($E9,4))-VALUE(LEFT($E9,4)))+1),K9/((1+Vychodiská!$C$177)^BS$2),0)</f>
        <v>0</v>
      </c>
      <c r="BT9" s="62">
        <f>IF(BT$2&lt;=((VALUE(RIGHT($E9,4))-VALUE(LEFT($E9,4)))+1),L9/((1+Vychodiská!$C$177)^BT$2),0)</f>
        <v>0</v>
      </c>
      <c r="BU9" s="62">
        <f>IF(BU$2&lt;=((VALUE(RIGHT($E9,4))-VALUE(LEFT($E9,4)))+1),M9/((1+Vychodiská!$C$177)^BU$2),0)</f>
        <v>0</v>
      </c>
      <c r="BV9" s="62">
        <f>IF(BV$2&lt;=((VALUE(RIGHT($E9,4))-VALUE(LEFT($E9,4)))+1),N9/((1+Vychodiská!$C$177)^BV$2),0)</f>
        <v>0</v>
      </c>
      <c r="BW9" s="62">
        <f>IF(BW$2&lt;=((VALUE(RIGHT($E9,4))-VALUE(LEFT($E9,4)))+1),O9/((1+Vychodiská!$C$177)^BW$2),0)</f>
        <v>0</v>
      </c>
      <c r="BX9" s="62">
        <f>IF(BX$2&lt;=((VALUE(RIGHT($E9,4))-VALUE(LEFT($E9,4)))+1),P9/((1+Vychodiská!$C$177)^BX$2),0)</f>
        <v>0</v>
      </c>
      <c r="BY9" s="62">
        <f>IF(BY$2&lt;=((VALUE(RIGHT($E9,4))-VALUE(LEFT($E9,4)))+1),Q9/((1+Vychodiská!$C$177)^BY$2),0)</f>
        <v>0</v>
      </c>
      <c r="BZ9" s="62">
        <f>IF(BZ$2&lt;=((VALUE(RIGHT($E9,4))-VALUE(LEFT($E9,4)))+1),R9/((1+Vychodiská!$C$177)^BZ$2),0)</f>
        <v>0</v>
      </c>
      <c r="CA9" s="62">
        <f>IF(CA$2&lt;=((VALUE(RIGHT($E9,4))-VALUE(LEFT($E9,4)))+1),S9/((1+Vychodiská!$C$177)^CA$2),0)</f>
        <v>0</v>
      </c>
      <c r="CB9" s="62">
        <f>IF(CB$2&lt;=((VALUE(RIGHT($E9,4))-VALUE(LEFT($E9,4)))+1),T9/((1+Vychodiská!$C$177)^CB$2),0)</f>
        <v>0</v>
      </c>
      <c r="CC9" s="62">
        <f>IF(CC$2&lt;=((VALUE(RIGHT($E9,4))-VALUE(LEFT($E9,4)))+1),U9/((1+Vychodiská!$C$177)^CC$2),0)</f>
        <v>0</v>
      </c>
      <c r="CD9" s="62">
        <f>IF(CD$2&lt;=((VALUE(RIGHT($E9,4))-VALUE(LEFT($E9,4)))+1),V9/((1+Vychodiská!$C$177)^CD$2),0)</f>
        <v>0</v>
      </c>
      <c r="CE9" s="62">
        <f>IF(CE$2&lt;=((VALUE(RIGHT($E9,4))-VALUE(LEFT($E9,4)))+1),W9/((1+Vychodiská!$C$177)^CE$2),0)</f>
        <v>0</v>
      </c>
      <c r="CF9" s="62">
        <f>IF(CF$2&lt;=((VALUE(RIGHT($E9,4))-VALUE(LEFT($E9,4)))+1),X9/((1+Vychodiská!$C$177)^CF$2),0)</f>
        <v>0</v>
      </c>
      <c r="CG9" s="62">
        <f>IF(CG$2&lt;=((VALUE(RIGHT($E9,4))-VALUE(LEFT($E9,4)))+1),Y9/((1+Vychodiská!$C$177)^CG$2),0)</f>
        <v>0</v>
      </c>
      <c r="CH9" s="62">
        <f>IF(CH$2&lt;=((VALUE(RIGHT($E9,4))-VALUE(LEFT($E9,4)))+1),Z9/((1+Vychodiská!$C$177)^CH$2),0)</f>
        <v>0</v>
      </c>
      <c r="CI9" s="62">
        <f>IF(CI$2&lt;=((VALUE(RIGHT($E9,4))-VALUE(LEFT($E9,4)))+1),AA9/((1+Vychodiská!$C$177)^CI$2),0)</f>
        <v>0</v>
      </c>
      <c r="CJ9" s="62">
        <f>IF(CJ$2&lt;=((VALUE(RIGHT($E9,4))-VALUE(LEFT($E9,4)))+1),AB9/((1+Vychodiská!$C$177)^CJ$2),0)</f>
        <v>0</v>
      </c>
      <c r="CK9" s="62">
        <f>IF(CK$2&lt;=((VALUE(RIGHT($E9,4))-VALUE(LEFT($E9,4)))+1),AC9/((1+Vychodiská!$C$177)^CK$2),0)</f>
        <v>0</v>
      </c>
      <c r="CL9" s="62">
        <f>IF(CL$2&lt;=((VALUE(RIGHT($E9,4))-VALUE(LEFT($E9,4)))+1),AD9/((1+Vychodiská!$C$177)^CL$2),0)</f>
        <v>0</v>
      </c>
      <c r="CM9" s="62">
        <f>IF(CM$2&lt;=((VALUE(RIGHT($E9,4))-VALUE(LEFT($E9,4)))+1),AE9/((1+Vychodiská!$C$177)^CM$2),0)</f>
        <v>0</v>
      </c>
      <c r="CN9" s="62">
        <f>IF(CN$2&lt;=((VALUE(RIGHT($E9,4))-VALUE(LEFT($E9,4)))+1),AF9/((1+Vychodiská!$C$177)^CN$2),0)</f>
        <v>0</v>
      </c>
      <c r="CO9" s="62">
        <f>IF(CO$2&lt;=((VALUE(RIGHT($E9,4))-VALUE(LEFT($E9,4)))+1),AG9/((1+Vychodiská!$C$177)^CO$2),0)</f>
        <v>0</v>
      </c>
      <c r="CP9" s="62">
        <f>IF(CP$2&lt;=((VALUE(RIGHT($E9,4))-VALUE(LEFT($E9,4)))+1),AH9/((1+Vychodiská!$C$177)^CP$2),0)</f>
        <v>0</v>
      </c>
      <c r="CQ9" s="62">
        <f>IF(CQ$2&lt;=((VALUE(RIGHT($E9,4))-VALUE(LEFT($E9,4)))+1),AI9/((1+Vychodiská!$C$177)^CQ$2),0)</f>
        <v>0</v>
      </c>
      <c r="CR9" s="63">
        <f>IF(CR$2&lt;=((VALUE(RIGHT($E9,4))-VALUE(LEFT($E9,4)))+1),AJ9/((1+Vychodiská!$C$177)^CR$2),0)</f>
        <v>0</v>
      </c>
      <c r="CS9" s="66">
        <f t="shared" si="4"/>
        <v>-2357618.3431952661</v>
      </c>
      <c r="CT9" s="62"/>
    </row>
    <row r="10" spans="1:98" s="69" customFormat="1" ht="31" customHeight="1" x14ac:dyDescent="0.35">
      <c r="A10" s="59">
        <v>8</v>
      </c>
      <c r="B10" s="60" t="s">
        <v>238</v>
      </c>
      <c r="C10" s="60" t="s">
        <v>461</v>
      </c>
      <c r="D10" s="61">
        <f>INDEX(Data!$M:$M,MATCH(Investície!A10,Data!$A:$A,0))</f>
        <v>30</v>
      </c>
      <c r="E10" s="61">
        <v>2028</v>
      </c>
      <c r="F10" s="63">
        <v>1600000</v>
      </c>
      <c r="G10" s="62">
        <f t="shared" si="2"/>
        <v>1600000</v>
      </c>
      <c r="H10" s="62">
        <f t="shared" si="0"/>
        <v>1600000</v>
      </c>
      <c r="I10" s="62">
        <f t="shared" si="0"/>
        <v>1600000</v>
      </c>
      <c r="J10" s="62">
        <f t="shared" si="0"/>
        <v>1600000</v>
      </c>
      <c r="K10" s="62">
        <f t="shared" si="0"/>
        <v>1600000</v>
      </c>
      <c r="L10" s="62">
        <f t="shared" si="0"/>
        <v>1600000</v>
      </c>
      <c r="M10" s="62">
        <f t="shared" si="0"/>
        <v>1600000</v>
      </c>
      <c r="N10" s="62">
        <f t="shared" si="0"/>
        <v>1600000</v>
      </c>
      <c r="O10" s="62">
        <f t="shared" si="0"/>
        <v>1600000</v>
      </c>
      <c r="P10" s="62">
        <f t="shared" si="0"/>
        <v>1600000</v>
      </c>
      <c r="Q10" s="62">
        <f t="shared" si="0"/>
        <v>1600000</v>
      </c>
      <c r="R10" s="62">
        <f t="shared" si="0"/>
        <v>1600000</v>
      </c>
      <c r="S10" s="62">
        <f t="shared" si="0"/>
        <v>1600000</v>
      </c>
      <c r="T10" s="62">
        <f t="shared" si="0"/>
        <v>1600000</v>
      </c>
      <c r="U10" s="62">
        <f t="shared" si="0"/>
        <v>1600000</v>
      </c>
      <c r="V10" s="62">
        <f t="shared" si="0"/>
        <v>1600000</v>
      </c>
      <c r="W10" s="62">
        <f t="shared" si="0"/>
        <v>1600000</v>
      </c>
      <c r="X10" s="62">
        <f t="shared" si="1"/>
        <v>1600000</v>
      </c>
      <c r="Y10" s="62">
        <f t="shared" si="1"/>
        <v>1600000</v>
      </c>
      <c r="Z10" s="62">
        <f t="shared" si="1"/>
        <v>1600000</v>
      </c>
      <c r="AA10" s="62">
        <f t="shared" si="1"/>
        <v>1600000</v>
      </c>
      <c r="AB10" s="62">
        <f t="shared" si="1"/>
        <v>1600000</v>
      </c>
      <c r="AC10" s="62">
        <f t="shared" si="1"/>
        <v>1600000</v>
      </c>
      <c r="AD10" s="62">
        <f t="shared" si="1"/>
        <v>1600000</v>
      </c>
      <c r="AE10" s="62">
        <f t="shared" si="1"/>
        <v>1600000</v>
      </c>
      <c r="AF10" s="62">
        <f t="shared" si="1"/>
        <v>1600000</v>
      </c>
      <c r="AG10" s="62">
        <f t="shared" si="1"/>
        <v>1600000</v>
      </c>
      <c r="AH10" s="62">
        <f t="shared" si="1"/>
        <v>1600000</v>
      </c>
      <c r="AI10" s="62">
        <f t="shared" si="1"/>
        <v>1600000</v>
      </c>
      <c r="AJ10" s="63">
        <f t="shared" si="1"/>
        <v>1600000</v>
      </c>
      <c r="AK10" s="62">
        <f t="shared" si="3"/>
        <v>1600000</v>
      </c>
      <c r="AL10" s="62">
        <f>SUM($G10:H10)</f>
        <v>3200000</v>
      </c>
      <c r="AM10" s="62">
        <f>SUM($G10:I10)</f>
        <v>4800000</v>
      </c>
      <c r="AN10" s="62">
        <f>SUM($G10:J10)</f>
        <v>6400000</v>
      </c>
      <c r="AO10" s="62">
        <f>SUM($G10:K10)</f>
        <v>8000000</v>
      </c>
      <c r="AP10" s="62">
        <f>SUM($G10:L10)</f>
        <v>9600000</v>
      </c>
      <c r="AQ10" s="62">
        <f>SUM($G10:M10)</f>
        <v>11200000</v>
      </c>
      <c r="AR10" s="62">
        <f>SUM($G10:N10)</f>
        <v>12800000</v>
      </c>
      <c r="AS10" s="62">
        <f>SUM($G10:O10)</f>
        <v>14400000</v>
      </c>
      <c r="AT10" s="62">
        <f>SUM($G10:P10)</f>
        <v>16000000</v>
      </c>
      <c r="AU10" s="62">
        <f>SUM($G10:Q10)</f>
        <v>17600000</v>
      </c>
      <c r="AV10" s="62">
        <f>SUM($G10:R10)</f>
        <v>19200000</v>
      </c>
      <c r="AW10" s="62">
        <f>SUM($G10:S10)</f>
        <v>20800000</v>
      </c>
      <c r="AX10" s="62">
        <f>SUM($G10:T10)</f>
        <v>22400000</v>
      </c>
      <c r="AY10" s="62">
        <f>SUM($G10:U10)</f>
        <v>24000000</v>
      </c>
      <c r="AZ10" s="62">
        <f>SUM($G10:V10)</f>
        <v>25600000</v>
      </c>
      <c r="BA10" s="62">
        <f>SUM($G10:W10)</f>
        <v>27200000</v>
      </c>
      <c r="BB10" s="62">
        <f>SUM($G10:X10)</f>
        <v>28800000</v>
      </c>
      <c r="BC10" s="62">
        <f>SUM($G10:Y10)</f>
        <v>30400000</v>
      </c>
      <c r="BD10" s="62">
        <f>SUM($G10:Z10)</f>
        <v>32000000</v>
      </c>
      <c r="BE10" s="62">
        <f>SUM($G10:AA10)</f>
        <v>33600000</v>
      </c>
      <c r="BF10" s="62">
        <f>SUM($G10:AB10)</f>
        <v>35200000</v>
      </c>
      <c r="BG10" s="62">
        <f>SUM($G10:AC10)</f>
        <v>36800000</v>
      </c>
      <c r="BH10" s="62">
        <f>SUM($G10:AD10)</f>
        <v>38400000</v>
      </c>
      <c r="BI10" s="62">
        <f>SUM($G10:AE10)</f>
        <v>40000000</v>
      </c>
      <c r="BJ10" s="62">
        <f>SUM($G10:AF10)</f>
        <v>41600000</v>
      </c>
      <c r="BK10" s="62">
        <f>SUM($G10:AG10)</f>
        <v>43200000</v>
      </c>
      <c r="BL10" s="62">
        <f>SUM($G10:AH10)</f>
        <v>44800000</v>
      </c>
      <c r="BM10" s="62">
        <f>SUM($G10:AI10)</f>
        <v>46400000</v>
      </c>
      <c r="BN10" s="62">
        <f>SUM($G10:AJ10)</f>
        <v>48000000</v>
      </c>
      <c r="BO10" s="65">
        <f>IF(BO$2&lt;=((VALUE(RIGHT($E10,4))-VALUE(LEFT($E10,4)))+1),G10/((1+Vychodiská!$C$177)^BO$2),0)</f>
        <v>1538461.5384615385</v>
      </c>
      <c r="BP10" s="62">
        <f>IF(BP$2&lt;=((VALUE(RIGHT($E10,4))-VALUE(LEFT($E10,4)))+1),H10/((1+Vychodiská!$C$177)^BP$2),0)</f>
        <v>0</v>
      </c>
      <c r="BQ10" s="62">
        <f>IF(BQ$2&lt;=((VALUE(RIGHT($E10,4))-VALUE(LEFT($E10,4)))+1),I10/((1+Vychodiská!$C$177)^BQ$2),0)</f>
        <v>0</v>
      </c>
      <c r="BR10" s="62">
        <f>IF(BR$2&lt;=((VALUE(RIGHT($E10,4))-VALUE(LEFT($E10,4)))+1),J10/((1+Vychodiská!$C$177)^BR$2),0)</f>
        <v>0</v>
      </c>
      <c r="BS10" s="62">
        <f>IF(BS$2&lt;=((VALUE(RIGHT($E10,4))-VALUE(LEFT($E10,4)))+1),K10/((1+Vychodiská!$C$177)^BS$2),0)</f>
        <v>0</v>
      </c>
      <c r="BT10" s="62">
        <f>IF(BT$2&lt;=((VALUE(RIGHT($E10,4))-VALUE(LEFT($E10,4)))+1),L10/((1+Vychodiská!$C$177)^BT$2),0)</f>
        <v>0</v>
      </c>
      <c r="BU10" s="62">
        <f>IF(BU$2&lt;=((VALUE(RIGHT($E10,4))-VALUE(LEFT($E10,4)))+1),M10/((1+Vychodiská!$C$177)^BU$2),0)</f>
        <v>0</v>
      </c>
      <c r="BV10" s="62">
        <f>IF(BV$2&lt;=((VALUE(RIGHT($E10,4))-VALUE(LEFT($E10,4)))+1),N10/((1+Vychodiská!$C$177)^BV$2),0)</f>
        <v>0</v>
      </c>
      <c r="BW10" s="62">
        <f>IF(BW$2&lt;=((VALUE(RIGHT($E10,4))-VALUE(LEFT($E10,4)))+1),O10/((1+Vychodiská!$C$177)^BW$2),0)</f>
        <v>0</v>
      </c>
      <c r="BX10" s="62">
        <f>IF(BX$2&lt;=((VALUE(RIGHT($E10,4))-VALUE(LEFT($E10,4)))+1),P10/((1+Vychodiská!$C$177)^BX$2),0)</f>
        <v>0</v>
      </c>
      <c r="BY10" s="62">
        <f>IF(BY$2&lt;=((VALUE(RIGHT($E10,4))-VALUE(LEFT($E10,4)))+1),Q10/((1+Vychodiská!$C$177)^BY$2),0)</f>
        <v>0</v>
      </c>
      <c r="BZ10" s="62">
        <f>IF(BZ$2&lt;=((VALUE(RIGHT($E10,4))-VALUE(LEFT($E10,4)))+1),R10/((1+Vychodiská!$C$177)^BZ$2),0)</f>
        <v>0</v>
      </c>
      <c r="CA10" s="62">
        <f>IF(CA$2&lt;=((VALUE(RIGHT($E10,4))-VALUE(LEFT($E10,4)))+1),S10/((1+Vychodiská!$C$177)^CA$2),0)</f>
        <v>0</v>
      </c>
      <c r="CB10" s="62">
        <f>IF(CB$2&lt;=((VALUE(RIGHT($E10,4))-VALUE(LEFT($E10,4)))+1),T10/((1+Vychodiská!$C$177)^CB$2),0)</f>
        <v>0</v>
      </c>
      <c r="CC10" s="62">
        <f>IF(CC$2&lt;=((VALUE(RIGHT($E10,4))-VALUE(LEFT($E10,4)))+1),U10/((1+Vychodiská!$C$177)^CC$2),0)</f>
        <v>0</v>
      </c>
      <c r="CD10" s="62">
        <f>IF(CD$2&lt;=((VALUE(RIGHT($E10,4))-VALUE(LEFT($E10,4)))+1),V10/((1+Vychodiská!$C$177)^CD$2),0)</f>
        <v>0</v>
      </c>
      <c r="CE10" s="62">
        <f>IF(CE$2&lt;=((VALUE(RIGHT($E10,4))-VALUE(LEFT($E10,4)))+1),W10/((1+Vychodiská!$C$177)^CE$2),0)</f>
        <v>0</v>
      </c>
      <c r="CF10" s="62">
        <f>IF(CF$2&lt;=((VALUE(RIGHT($E10,4))-VALUE(LEFT($E10,4)))+1),X10/((1+Vychodiská!$C$177)^CF$2),0)</f>
        <v>0</v>
      </c>
      <c r="CG10" s="62">
        <f>IF(CG$2&lt;=((VALUE(RIGHT($E10,4))-VALUE(LEFT($E10,4)))+1),Y10/((1+Vychodiská!$C$177)^CG$2),0)</f>
        <v>0</v>
      </c>
      <c r="CH10" s="62">
        <f>IF(CH$2&lt;=((VALUE(RIGHT($E10,4))-VALUE(LEFT($E10,4)))+1),Z10/((1+Vychodiská!$C$177)^CH$2),0)</f>
        <v>0</v>
      </c>
      <c r="CI10" s="62">
        <f>IF(CI$2&lt;=((VALUE(RIGHT($E10,4))-VALUE(LEFT($E10,4)))+1),AA10/((1+Vychodiská!$C$177)^CI$2),0)</f>
        <v>0</v>
      </c>
      <c r="CJ10" s="62">
        <f>IF(CJ$2&lt;=((VALUE(RIGHT($E10,4))-VALUE(LEFT($E10,4)))+1),AB10/((1+Vychodiská!$C$177)^CJ$2),0)</f>
        <v>0</v>
      </c>
      <c r="CK10" s="62">
        <f>IF(CK$2&lt;=((VALUE(RIGHT($E10,4))-VALUE(LEFT($E10,4)))+1),AC10/((1+Vychodiská!$C$177)^CK$2),0)</f>
        <v>0</v>
      </c>
      <c r="CL10" s="62">
        <f>IF(CL$2&lt;=((VALUE(RIGHT($E10,4))-VALUE(LEFT($E10,4)))+1),AD10/((1+Vychodiská!$C$177)^CL$2),0)</f>
        <v>0</v>
      </c>
      <c r="CM10" s="62">
        <f>IF(CM$2&lt;=((VALUE(RIGHT($E10,4))-VALUE(LEFT($E10,4)))+1),AE10/((1+Vychodiská!$C$177)^CM$2),0)</f>
        <v>0</v>
      </c>
      <c r="CN10" s="62">
        <f>IF(CN$2&lt;=((VALUE(RIGHT($E10,4))-VALUE(LEFT($E10,4)))+1),AF10/((1+Vychodiská!$C$177)^CN$2),0)</f>
        <v>0</v>
      </c>
      <c r="CO10" s="62">
        <f>IF(CO$2&lt;=((VALUE(RIGHT($E10,4))-VALUE(LEFT($E10,4)))+1),AG10/((1+Vychodiská!$C$177)^CO$2),0)</f>
        <v>0</v>
      </c>
      <c r="CP10" s="62">
        <f>IF(CP$2&lt;=((VALUE(RIGHT($E10,4))-VALUE(LEFT($E10,4)))+1),AH10/((1+Vychodiská!$C$177)^CP$2),0)</f>
        <v>0</v>
      </c>
      <c r="CQ10" s="62">
        <f>IF(CQ$2&lt;=((VALUE(RIGHT($E10,4))-VALUE(LEFT($E10,4)))+1),AI10/((1+Vychodiská!$C$177)^CQ$2),0)</f>
        <v>0</v>
      </c>
      <c r="CR10" s="63">
        <f>IF(CR$2&lt;=((VALUE(RIGHT($E10,4))-VALUE(LEFT($E10,4)))+1),AJ10/((1+Vychodiská!$C$177)^CR$2),0)</f>
        <v>0</v>
      </c>
      <c r="CS10" s="66">
        <f t="shared" si="4"/>
        <v>-1538461.5384615385</v>
      </c>
      <c r="CT10" s="62"/>
    </row>
    <row r="11" spans="1:98" s="69" customFormat="1" ht="31" customHeight="1" x14ac:dyDescent="0.35">
      <c r="A11" s="59">
        <v>9</v>
      </c>
      <c r="B11" s="60" t="s">
        <v>259</v>
      </c>
      <c r="C11" s="60" t="s">
        <v>552</v>
      </c>
      <c r="D11" s="61">
        <f>INDEX(Data!$M:$M,MATCH(Investície!A11,Data!$A:$A,0))</f>
        <v>20</v>
      </c>
      <c r="E11" s="61" t="s">
        <v>248</v>
      </c>
      <c r="F11" s="63">
        <v>2788334.44</v>
      </c>
      <c r="G11" s="62">
        <f t="shared" si="2"/>
        <v>1394167.22</v>
      </c>
      <c r="H11" s="62">
        <f t="shared" si="0"/>
        <v>1394167.22</v>
      </c>
      <c r="I11" s="62">
        <f t="shared" si="0"/>
        <v>1394167.22</v>
      </c>
      <c r="J11" s="62">
        <f t="shared" si="0"/>
        <v>1394167.22</v>
      </c>
      <c r="K11" s="62">
        <f t="shared" si="0"/>
        <v>1394167.22</v>
      </c>
      <c r="L11" s="62">
        <f t="shared" si="0"/>
        <v>1394167.22</v>
      </c>
      <c r="M11" s="62">
        <f t="shared" si="0"/>
        <v>1394167.22</v>
      </c>
      <c r="N11" s="62">
        <f t="shared" si="0"/>
        <v>1394167.22</v>
      </c>
      <c r="O11" s="62">
        <f t="shared" si="0"/>
        <v>1394167.22</v>
      </c>
      <c r="P11" s="62">
        <f t="shared" si="0"/>
        <v>1394167.22</v>
      </c>
      <c r="Q11" s="62">
        <f t="shared" si="0"/>
        <v>1394167.22</v>
      </c>
      <c r="R11" s="62">
        <f t="shared" si="0"/>
        <v>1394167.22</v>
      </c>
      <c r="S11" s="62">
        <f t="shared" si="0"/>
        <v>1394167.22</v>
      </c>
      <c r="T11" s="62">
        <f t="shared" si="0"/>
        <v>1394167.22</v>
      </c>
      <c r="U11" s="62">
        <f t="shared" si="0"/>
        <v>1394167.22</v>
      </c>
      <c r="V11" s="62">
        <f t="shared" si="0"/>
        <v>1394167.22</v>
      </c>
      <c r="W11" s="62">
        <f t="shared" si="0"/>
        <v>1394167.22</v>
      </c>
      <c r="X11" s="62">
        <f t="shared" si="1"/>
        <v>1394167.22</v>
      </c>
      <c r="Y11" s="62">
        <f t="shared" si="1"/>
        <v>1394167.22</v>
      </c>
      <c r="Z11" s="62">
        <f t="shared" si="1"/>
        <v>1394167.22</v>
      </c>
      <c r="AA11" s="62">
        <f t="shared" si="1"/>
        <v>1394167.22</v>
      </c>
      <c r="AB11" s="62">
        <f t="shared" si="1"/>
        <v>1394167.22</v>
      </c>
      <c r="AC11" s="62">
        <f t="shared" si="1"/>
        <v>1394167.22</v>
      </c>
      <c r="AD11" s="62">
        <f t="shared" si="1"/>
        <v>1394167.22</v>
      </c>
      <c r="AE11" s="62">
        <f t="shared" si="1"/>
        <v>1394167.22</v>
      </c>
      <c r="AF11" s="62">
        <f t="shared" si="1"/>
        <v>1394167.22</v>
      </c>
      <c r="AG11" s="62">
        <f t="shared" si="1"/>
        <v>1394167.22</v>
      </c>
      <c r="AH11" s="62">
        <f t="shared" si="1"/>
        <v>1394167.22</v>
      </c>
      <c r="AI11" s="62">
        <f t="shared" si="1"/>
        <v>1394167.22</v>
      </c>
      <c r="AJ11" s="63">
        <f t="shared" si="1"/>
        <v>1394167.22</v>
      </c>
      <c r="AK11" s="62">
        <f t="shared" si="3"/>
        <v>1394167.22</v>
      </c>
      <c r="AL11" s="62">
        <f>SUM($G11:H11)</f>
        <v>2788334.44</v>
      </c>
      <c r="AM11" s="62">
        <f>SUM($G11:I11)</f>
        <v>4182501.66</v>
      </c>
      <c r="AN11" s="62">
        <f>SUM($G11:J11)</f>
        <v>5576668.8799999999</v>
      </c>
      <c r="AO11" s="62">
        <f>SUM($G11:K11)</f>
        <v>6970836.0999999996</v>
      </c>
      <c r="AP11" s="62">
        <f>SUM($G11:L11)</f>
        <v>8365003.3199999994</v>
      </c>
      <c r="AQ11" s="62">
        <f>SUM($G11:M11)</f>
        <v>9759170.5399999991</v>
      </c>
      <c r="AR11" s="62">
        <f>SUM($G11:N11)</f>
        <v>11153337.76</v>
      </c>
      <c r="AS11" s="62">
        <f>SUM($G11:O11)</f>
        <v>12547504.98</v>
      </c>
      <c r="AT11" s="62">
        <f>SUM($G11:P11)</f>
        <v>13941672.200000001</v>
      </c>
      <c r="AU11" s="62">
        <f>SUM($G11:Q11)</f>
        <v>15335839.420000002</v>
      </c>
      <c r="AV11" s="62">
        <f>SUM($G11:R11)</f>
        <v>16730006.640000002</v>
      </c>
      <c r="AW11" s="62">
        <f>SUM($G11:S11)</f>
        <v>18124173.860000003</v>
      </c>
      <c r="AX11" s="62">
        <f>SUM($G11:T11)</f>
        <v>19518341.080000002</v>
      </c>
      <c r="AY11" s="62">
        <f>SUM($G11:U11)</f>
        <v>20912508.300000001</v>
      </c>
      <c r="AZ11" s="62">
        <f>SUM($G11:V11)</f>
        <v>22306675.52</v>
      </c>
      <c r="BA11" s="62">
        <f>SUM($G11:W11)</f>
        <v>23700842.739999998</v>
      </c>
      <c r="BB11" s="62">
        <f>SUM($G11:X11)</f>
        <v>25095009.959999997</v>
      </c>
      <c r="BC11" s="62">
        <f>SUM($G11:Y11)</f>
        <v>26489177.179999996</v>
      </c>
      <c r="BD11" s="62">
        <f>SUM($G11:Z11)</f>
        <v>27883344.399999995</v>
      </c>
      <c r="BE11" s="62">
        <f>SUM($G11:AA11)</f>
        <v>29277511.619999994</v>
      </c>
      <c r="BF11" s="62">
        <f>SUM($G11:AB11)</f>
        <v>30671678.839999992</v>
      </c>
      <c r="BG11" s="62">
        <f>SUM($G11:AC11)</f>
        <v>32065846.059999991</v>
      </c>
      <c r="BH11" s="62">
        <f>SUM($G11:AD11)</f>
        <v>33460013.27999999</v>
      </c>
      <c r="BI11" s="62">
        <f>SUM($G11:AE11)</f>
        <v>34854180.499999993</v>
      </c>
      <c r="BJ11" s="62">
        <f>SUM($G11:AF11)</f>
        <v>36248347.719999991</v>
      </c>
      <c r="BK11" s="62">
        <f>SUM($G11:AG11)</f>
        <v>37642514.93999999</v>
      </c>
      <c r="BL11" s="62">
        <f>SUM($G11:AH11)</f>
        <v>39036682.159999989</v>
      </c>
      <c r="BM11" s="62">
        <f>SUM($G11:AI11)</f>
        <v>40430849.379999988</v>
      </c>
      <c r="BN11" s="62">
        <f>SUM($G11:AJ11)</f>
        <v>41825016.599999987</v>
      </c>
      <c r="BO11" s="65">
        <f>IF(BO$2&lt;=((VALUE(RIGHT($E11,4))-VALUE(LEFT($E11,4)))+1),G11/((1+Vychodiská!$C$177)^BO$2),0)</f>
        <v>1340545.4038461538</v>
      </c>
      <c r="BP11" s="62">
        <f>IF(BP$2&lt;=((VALUE(RIGHT($E11,4))-VALUE(LEFT($E11,4)))+1),H11/((1+Vychodiská!$C$177)^BP$2),0)</f>
        <v>1288985.9652366862</v>
      </c>
      <c r="BQ11" s="62">
        <f>IF(BQ$2&lt;=((VALUE(RIGHT($E11,4))-VALUE(LEFT($E11,4)))+1),I11/((1+Vychodiská!$C$177)^BQ$2),0)</f>
        <v>0</v>
      </c>
      <c r="BR11" s="62">
        <f>IF(BR$2&lt;=((VALUE(RIGHT($E11,4))-VALUE(LEFT($E11,4)))+1),J11/((1+Vychodiská!$C$177)^BR$2),0)</f>
        <v>0</v>
      </c>
      <c r="BS11" s="62">
        <f>IF(BS$2&lt;=((VALUE(RIGHT($E11,4))-VALUE(LEFT($E11,4)))+1),K11/((1+Vychodiská!$C$177)^BS$2),0)</f>
        <v>0</v>
      </c>
      <c r="BT11" s="62">
        <f>IF(BT$2&lt;=((VALUE(RIGHT($E11,4))-VALUE(LEFT($E11,4)))+1),L11/((1+Vychodiská!$C$177)^BT$2),0)</f>
        <v>0</v>
      </c>
      <c r="BU11" s="62">
        <f>IF(BU$2&lt;=((VALUE(RIGHT($E11,4))-VALUE(LEFT($E11,4)))+1),M11/((1+Vychodiská!$C$177)^BU$2),0)</f>
        <v>0</v>
      </c>
      <c r="BV11" s="62">
        <f>IF(BV$2&lt;=((VALUE(RIGHT($E11,4))-VALUE(LEFT($E11,4)))+1),N11/((1+Vychodiská!$C$177)^BV$2),0)</f>
        <v>0</v>
      </c>
      <c r="BW11" s="62">
        <f>IF(BW$2&lt;=((VALUE(RIGHT($E11,4))-VALUE(LEFT($E11,4)))+1),O11/((1+Vychodiská!$C$177)^BW$2),0)</f>
        <v>0</v>
      </c>
      <c r="BX11" s="62">
        <f>IF(BX$2&lt;=((VALUE(RIGHT($E11,4))-VALUE(LEFT($E11,4)))+1),P11/((1+Vychodiská!$C$177)^BX$2),0)</f>
        <v>0</v>
      </c>
      <c r="BY11" s="62">
        <f>IF(BY$2&lt;=((VALUE(RIGHT($E11,4))-VALUE(LEFT($E11,4)))+1),Q11/((1+Vychodiská!$C$177)^BY$2),0)</f>
        <v>0</v>
      </c>
      <c r="BZ11" s="62">
        <f>IF(BZ$2&lt;=((VALUE(RIGHT($E11,4))-VALUE(LEFT($E11,4)))+1),R11/((1+Vychodiská!$C$177)^BZ$2),0)</f>
        <v>0</v>
      </c>
      <c r="CA11" s="62">
        <f>IF(CA$2&lt;=((VALUE(RIGHT($E11,4))-VALUE(LEFT($E11,4)))+1),S11/((1+Vychodiská!$C$177)^CA$2),0)</f>
        <v>0</v>
      </c>
      <c r="CB11" s="62">
        <f>IF(CB$2&lt;=((VALUE(RIGHT($E11,4))-VALUE(LEFT($E11,4)))+1),T11/((1+Vychodiská!$C$177)^CB$2),0)</f>
        <v>0</v>
      </c>
      <c r="CC11" s="62">
        <f>IF(CC$2&lt;=((VALUE(RIGHT($E11,4))-VALUE(LEFT($E11,4)))+1),U11/((1+Vychodiská!$C$177)^CC$2),0)</f>
        <v>0</v>
      </c>
      <c r="CD11" s="62">
        <f>IF(CD$2&lt;=((VALUE(RIGHT($E11,4))-VALUE(LEFT($E11,4)))+1),V11/((1+Vychodiská!$C$177)^CD$2),0)</f>
        <v>0</v>
      </c>
      <c r="CE11" s="62">
        <f>IF(CE$2&lt;=((VALUE(RIGHT($E11,4))-VALUE(LEFT($E11,4)))+1),W11/((1+Vychodiská!$C$177)^CE$2),0)</f>
        <v>0</v>
      </c>
      <c r="CF11" s="62">
        <f>IF(CF$2&lt;=((VALUE(RIGHT($E11,4))-VALUE(LEFT($E11,4)))+1),X11/((1+Vychodiská!$C$177)^CF$2),0)</f>
        <v>0</v>
      </c>
      <c r="CG11" s="62">
        <f>IF(CG$2&lt;=((VALUE(RIGHT($E11,4))-VALUE(LEFT($E11,4)))+1),Y11/((1+Vychodiská!$C$177)^CG$2),0)</f>
        <v>0</v>
      </c>
      <c r="CH11" s="62">
        <f>IF(CH$2&lt;=((VALUE(RIGHT($E11,4))-VALUE(LEFT($E11,4)))+1),Z11/((1+Vychodiská!$C$177)^CH$2),0)</f>
        <v>0</v>
      </c>
      <c r="CI11" s="62">
        <f>IF(CI$2&lt;=((VALUE(RIGHT($E11,4))-VALUE(LEFT($E11,4)))+1),AA11/((1+Vychodiská!$C$177)^CI$2),0)</f>
        <v>0</v>
      </c>
      <c r="CJ11" s="62">
        <f>IF(CJ$2&lt;=((VALUE(RIGHT($E11,4))-VALUE(LEFT($E11,4)))+1),AB11/((1+Vychodiská!$C$177)^CJ$2),0)</f>
        <v>0</v>
      </c>
      <c r="CK11" s="62">
        <f>IF(CK$2&lt;=((VALUE(RIGHT($E11,4))-VALUE(LEFT($E11,4)))+1),AC11/((1+Vychodiská!$C$177)^CK$2),0)</f>
        <v>0</v>
      </c>
      <c r="CL11" s="62">
        <f>IF(CL$2&lt;=((VALUE(RIGHT($E11,4))-VALUE(LEFT($E11,4)))+1),AD11/((1+Vychodiská!$C$177)^CL$2),0)</f>
        <v>0</v>
      </c>
      <c r="CM11" s="62">
        <f>IF(CM$2&lt;=((VALUE(RIGHT($E11,4))-VALUE(LEFT($E11,4)))+1),AE11/((1+Vychodiská!$C$177)^CM$2),0)</f>
        <v>0</v>
      </c>
      <c r="CN11" s="62">
        <f>IF(CN$2&lt;=((VALUE(RIGHT($E11,4))-VALUE(LEFT($E11,4)))+1),AF11/((1+Vychodiská!$C$177)^CN$2),0)</f>
        <v>0</v>
      </c>
      <c r="CO11" s="62">
        <f>IF(CO$2&lt;=((VALUE(RIGHT($E11,4))-VALUE(LEFT($E11,4)))+1),AG11/((1+Vychodiská!$C$177)^CO$2),0)</f>
        <v>0</v>
      </c>
      <c r="CP11" s="62">
        <f>IF(CP$2&lt;=((VALUE(RIGHT($E11,4))-VALUE(LEFT($E11,4)))+1),AH11/((1+Vychodiská!$C$177)^CP$2),0)</f>
        <v>0</v>
      </c>
      <c r="CQ11" s="62">
        <f>IF(CQ$2&lt;=((VALUE(RIGHT($E11,4))-VALUE(LEFT($E11,4)))+1),AI11/((1+Vychodiská!$C$177)^CQ$2),0)</f>
        <v>0</v>
      </c>
      <c r="CR11" s="63">
        <f>IF(CR$2&lt;=((VALUE(RIGHT($E11,4))-VALUE(LEFT($E11,4)))+1),AJ11/((1+Vychodiská!$C$177)^CR$2),0)</f>
        <v>0</v>
      </c>
      <c r="CS11" s="66">
        <f t="shared" si="4"/>
        <v>-2629531.3690828402</v>
      </c>
      <c r="CT11" s="62"/>
    </row>
    <row r="12" spans="1:98" s="69" customFormat="1" ht="31" customHeight="1" x14ac:dyDescent="0.35">
      <c r="A12" s="59">
        <v>10</v>
      </c>
      <c r="B12" s="60" t="s">
        <v>259</v>
      </c>
      <c r="C12" s="60" t="s">
        <v>554</v>
      </c>
      <c r="D12" s="61">
        <f>INDEX(Data!$M:$M,MATCH(Investície!A12,Data!$A:$A,0))</f>
        <v>20</v>
      </c>
      <c r="E12" s="61" t="s">
        <v>248</v>
      </c>
      <c r="F12" s="63">
        <v>5691728.5999999996</v>
      </c>
      <c r="G12" s="62">
        <f t="shared" si="2"/>
        <v>2845864.3</v>
      </c>
      <c r="H12" s="62">
        <f t="shared" si="0"/>
        <v>2845864.3</v>
      </c>
      <c r="I12" s="62">
        <f t="shared" si="0"/>
        <v>2845864.3</v>
      </c>
      <c r="J12" s="62">
        <f t="shared" si="0"/>
        <v>2845864.3</v>
      </c>
      <c r="K12" s="62">
        <f t="shared" si="0"/>
        <v>2845864.3</v>
      </c>
      <c r="L12" s="62">
        <f t="shared" si="0"/>
        <v>2845864.3</v>
      </c>
      <c r="M12" s="62">
        <f t="shared" si="0"/>
        <v>2845864.3</v>
      </c>
      <c r="N12" s="62">
        <f t="shared" si="0"/>
        <v>2845864.3</v>
      </c>
      <c r="O12" s="62">
        <f t="shared" si="0"/>
        <v>2845864.3</v>
      </c>
      <c r="P12" s="62">
        <f t="shared" si="0"/>
        <v>2845864.3</v>
      </c>
      <c r="Q12" s="62">
        <f t="shared" si="0"/>
        <v>2845864.3</v>
      </c>
      <c r="R12" s="62">
        <f t="shared" si="0"/>
        <v>2845864.3</v>
      </c>
      <c r="S12" s="62">
        <f t="shared" si="0"/>
        <v>2845864.3</v>
      </c>
      <c r="T12" s="62">
        <f t="shared" si="0"/>
        <v>2845864.3</v>
      </c>
      <c r="U12" s="62">
        <f t="shared" si="0"/>
        <v>2845864.3</v>
      </c>
      <c r="V12" s="62">
        <f t="shared" si="0"/>
        <v>2845864.3</v>
      </c>
      <c r="W12" s="62">
        <f t="shared" si="0"/>
        <v>2845864.3</v>
      </c>
      <c r="X12" s="62">
        <f t="shared" si="1"/>
        <v>2845864.3</v>
      </c>
      <c r="Y12" s="62">
        <f t="shared" si="1"/>
        <v>2845864.3</v>
      </c>
      <c r="Z12" s="62">
        <f t="shared" si="1"/>
        <v>2845864.3</v>
      </c>
      <c r="AA12" s="62">
        <f t="shared" si="1"/>
        <v>2845864.3</v>
      </c>
      <c r="AB12" s="62">
        <f t="shared" si="1"/>
        <v>2845864.3</v>
      </c>
      <c r="AC12" s="62">
        <f t="shared" si="1"/>
        <v>2845864.3</v>
      </c>
      <c r="AD12" s="62">
        <f t="shared" si="1"/>
        <v>2845864.3</v>
      </c>
      <c r="AE12" s="62">
        <f t="shared" si="1"/>
        <v>2845864.3</v>
      </c>
      <c r="AF12" s="62">
        <f t="shared" si="1"/>
        <v>2845864.3</v>
      </c>
      <c r="AG12" s="62">
        <f t="shared" si="1"/>
        <v>2845864.3</v>
      </c>
      <c r="AH12" s="62">
        <f t="shared" si="1"/>
        <v>2845864.3</v>
      </c>
      <c r="AI12" s="62">
        <f t="shared" si="1"/>
        <v>2845864.3</v>
      </c>
      <c r="AJ12" s="63">
        <f t="shared" si="1"/>
        <v>2845864.3</v>
      </c>
      <c r="AK12" s="62">
        <f t="shared" si="3"/>
        <v>2845864.3</v>
      </c>
      <c r="AL12" s="62">
        <f>SUM($G12:H12)</f>
        <v>5691728.5999999996</v>
      </c>
      <c r="AM12" s="62">
        <f>SUM($G12:I12)</f>
        <v>8537592.8999999985</v>
      </c>
      <c r="AN12" s="62">
        <f>SUM($G12:J12)</f>
        <v>11383457.199999999</v>
      </c>
      <c r="AO12" s="62">
        <f>SUM($G12:K12)</f>
        <v>14229321.5</v>
      </c>
      <c r="AP12" s="62">
        <f>SUM($G12:L12)</f>
        <v>17075185.800000001</v>
      </c>
      <c r="AQ12" s="62">
        <f>SUM($G12:M12)</f>
        <v>19921050.100000001</v>
      </c>
      <c r="AR12" s="62">
        <f>SUM($G12:N12)</f>
        <v>22766914.400000002</v>
      </c>
      <c r="AS12" s="62">
        <f>SUM($G12:O12)</f>
        <v>25612778.700000003</v>
      </c>
      <c r="AT12" s="62">
        <f>SUM($G12:P12)</f>
        <v>28458643.000000004</v>
      </c>
      <c r="AU12" s="62">
        <f>SUM($G12:Q12)</f>
        <v>31304507.300000004</v>
      </c>
      <c r="AV12" s="62">
        <f>SUM($G12:R12)</f>
        <v>34150371.600000001</v>
      </c>
      <c r="AW12" s="62">
        <f>SUM($G12:S12)</f>
        <v>36996235.899999999</v>
      </c>
      <c r="AX12" s="62">
        <f>SUM($G12:T12)</f>
        <v>39842100.199999996</v>
      </c>
      <c r="AY12" s="62">
        <f>SUM($G12:U12)</f>
        <v>42687964.499999993</v>
      </c>
      <c r="AZ12" s="62">
        <f>SUM($G12:V12)</f>
        <v>45533828.79999999</v>
      </c>
      <c r="BA12" s="62">
        <f>SUM($G12:W12)</f>
        <v>48379693.099999987</v>
      </c>
      <c r="BB12" s="62">
        <f>SUM($G12:X12)</f>
        <v>51225557.399999984</v>
      </c>
      <c r="BC12" s="62">
        <f>SUM($G12:Y12)</f>
        <v>54071421.699999981</v>
      </c>
      <c r="BD12" s="62">
        <f>SUM($G12:Z12)</f>
        <v>56917285.999999978</v>
      </c>
      <c r="BE12" s="62">
        <f>SUM($G12:AA12)</f>
        <v>59763150.299999975</v>
      </c>
      <c r="BF12" s="62">
        <f>SUM($G12:AB12)</f>
        <v>62609014.599999972</v>
      </c>
      <c r="BG12" s="62">
        <f>SUM($G12:AC12)</f>
        <v>65454878.899999969</v>
      </c>
      <c r="BH12" s="62">
        <f>SUM($G12:AD12)</f>
        <v>68300743.199999973</v>
      </c>
      <c r="BI12" s="62">
        <f>SUM($G12:AE12)</f>
        <v>71146607.49999997</v>
      </c>
      <c r="BJ12" s="62">
        <f>SUM($G12:AF12)</f>
        <v>73992471.799999967</v>
      </c>
      <c r="BK12" s="62">
        <f>SUM($G12:AG12)</f>
        <v>76838336.099999964</v>
      </c>
      <c r="BL12" s="62">
        <f>SUM($G12:AH12)</f>
        <v>79684200.399999961</v>
      </c>
      <c r="BM12" s="62">
        <f>SUM($G12:AI12)</f>
        <v>82530064.699999958</v>
      </c>
      <c r="BN12" s="62">
        <f>SUM($G12:AJ12)</f>
        <v>85375928.999999955</v>
      </c>
      <c r="BO12" s="65">
        <f>IF(BO$2&lt;=((VALUE(RIGHT($E12,4))-VALUE(LEFT($E12,4)))+1),G12/((1+Vychodiská!$C$177)^BO$2),0)</f>
        <v>2736407.9807692305</v>
      </c>
      <c r="BP12" s="62">
        <f>IF(BP$2&lt;=((VALUE(RIGHT($E12,4))-VALUE(LEFT($E12,4)))+1),H12/((1+Vychodiská!$C$177)^BP$2),0)</f>
        <v>2631161.5199704138</v>
      </c>
      <c r="BQ12" s="62">
        <f>IF(BQ$2&lt;=((VALUE(RIGHT($E12,4))-VALUE(LEFT($E12,4)))+1),I12/((1+Vychodiská!$C$177)^BQ$2),0)</f>
        <v>0</v>
      </c>
      <c r="BR12" s="62">
        <f>IF(BR$2&lt;=((VALUE(RIGHT($E12,4))-VALUE(LEFT($E12,4)))+1),J12/((1+Vychodiská!$C$177)^BR$2),0)</f>
        <v>0</v>
      </c>
      <c r="BS12" s="62">
        <f>IF(BS$2&lt;=((VALUE(RIGHT($E12,4))-VALUE(LEFT($E12,4)))+1),K12/((1+Vychodiská!$C$177)^BS$2),0)</f>
        <v>0</v>
      </c>
      <c r="BT12" s="62">
        <f>IF(BT$2&lt;=((VALUE(RIGHT($E12,4))-VALUE(LEFT($E12,4)))+1),L12/((1+Vychodiská!$C$177)^BT$2),0)</f>
        <v>0</v>
      </c>
      <c r="BU12" s="62">
        <f>IF(BU$2&lt;=((VALUE(RIGHT($E12,4))-VALUE(LEFT($E12,4)))+1),M12/((1+Vychodiská!$C$177)^BU$2),0)</f>
        <v>0</v>
      </c>
      <c r="BV12" s="62">
        <f>IF(BV$2&lt;=((VALUE(RIGHT($E12,4))-VALUE(LEFT($E12,4)))+1),N12/((1+Vychodiská!$C$177)^BV$2),0)</f>
        <v>0</v>
      </c>
      <c r="BW12" s="62">
        <f>IF(BW$2&lt;=((VALUE(RIGHT($E12,4))-VALUE(LEFT($E12,4)))+1),O12/((1+Vychodiská!$C$177)^BW$2),0)</f>
        <v>0</v>
      </c>
      <c r="BX12" s="62">
        <f>IF(BX$2&lt;=((VALUE(RIGHT($E12,4))-VALUE(LEFT($E12,4)))+1),P12/((1+Vychodiská!$C$177)^BX$2),0)</f>
        <v>0</v>
      </c>
      <c r="BY12" s="62">
        <f>IF(BY$2&lt;=((VALUE(RIGHT($E12,4))-VALUE(LEFT($E12,4)))+1),Q12/((1+Vychodiská!$C$177)^BY$2),0)</f>
        <v>0</v>
      </c>
      <c r="BZ12" s="62">
        <f>IF(BZ$2&lt;=((VALUE(RIGHT($E12,4))-VALUE(LEFT($E12,4)))+1),R12/((1+Vychodiská!$C$177)^BZ$2),0)</f>
        <v>0</v>
      </c>
      <c r="CA12" s="62">
        <f>IF(CA$2&lt;=((VALUE(RIGHT($E12,4))-VALUE(LEFT($E12,4)))+1),S12/((1+Vychodiská!$C$177)^CA$2),0)</f>
        <v>0</v>
      </c>
      <c r="CB12" s="62">
        <f>IF(CB$2&lt;=((VALUE(RIGHT($E12,4))-VALUE(LEFT($E12,4)))+1),T12/((1+Vychodiská!$C$177)^CB$2),0)</f>
        <v>0</v>
      </c>
      <c r="CC12" s="62">
        <f>IF(CC$2&lt;=((VALUE(RIGHT($E12,4))-VALUE(LEFT($E12,4)))+1),U12/((1+Vychodiská!$C$177)^CC$2),0)</f>
        <v>0</v>
      </c>
      <c r="CD12" s="62">
        <f>IF(CD$2&lt;=((VALUE(RIGHT($E12,4))-VALUE(LEFT($E12,4)))+1),V12/((1+Vychodiská!$C$177)^CD$2),0)</f>
        <v>0</v>
      </c>
      <c r="CE12" s="62">
        <f>IF(CE$2&lt;=((VALUE(RIGHT($E12,4))-VALUE(LEFT($E12,4)))+1),W12/((1+Vychodiská!$C$177)^CE$2),0)</f>
        <v>0</v>
      </c>
      <c r="CF12" s="62">
        <f>IF(CF$2&lt;=((VALUE(RIGHT($E12,4))-VALUE(LEFT($E12,4)))+1),X12/((1+Vychodiská!$C$177)^CF$2),0)</f>
        <v>0</v>
      </c>
      <c r="CG12" s="62">
        <f>IF(CG$2&lt;=((VALUE(RIGHT($E12,4))-VALUE(LEFT($E12,4)))+1),Y12/((1+Vychodiská!$C$177)^CG$2),0)</f>
        <v>0</v>
      </c>
      <c r="CH12" s="62">
        <f>IF(CH$2&lt;=((VALUE(RIGHT($E12,4))-VALUE(LEFT($E12,4)))+1),Z12/((1+Vychodiská!$C$177)^CH$2),0)</f>
        <v>0</v>
      </c>
      <c r="CI12" s="62">
        <f>IF(CI$2&lt;=((VALUE(RIGHT($E12,4))-VALUE(LEFT($E12,4)))+1),AA12/((1+Vychodiská!$C$177)^CI$2),0)</f>
        <v>0</v>
      </c>
      <c r="CJ12" s="62">
        <f>IF(CJ$2&lt;=((VALUE(RIGHT($E12,4))-VALUE(LEFT($E12,4)))+1),AB12/((1+Vychodiská!$C$177)^CJ$2),0)</f>
        <v>0</v>
      </c>
      <c r="CK12" s="62">
        <f>IF(CK$2&lt;=((VALUE(RIGHT($E12,4))-VALUE(LEFT($E12,4)))+1),AC12/((1+Vychodiská!$C$177)^CK$2),0)</f>
        <v>0</v>
      </c>
      <c r="CL12" s="62">
        <f>IF(CL$2&lt;=((VALUE(RIGHT($E12,4))-VALUE(LEFT($E12,4)))+1),AD12/((1+Vychodiská!$C$177)^CL$2),0)</f>
        <v>0</v>
      </c>
      <c r="CM12" s="62">
        <f>IF(CM$2&lt;=((VALUE(RIGHT($E12,4))-VALUE(LEFT($E12,4)))+1),AE12/((1+Vychodiská!$C$177)^CM$2),0)</f>
        <v>0</v>
      </c>
      <c r="CN12" s="62">
        <f>IF(CN$2&lt;=((VALUE(RIGHT($E12,4))-VALUE(LEFT($E12,4)))+1),AF12/((1+Vychodiská!$C$177)^CN$2),0)</f>
        <v>0</v>
      </c>
      <c r="CO12" s="62">
        <f>IF(CO$2&lt;=((VALUE(RIGHT($E12,4))-VALUE(LEFT($E12,4)))+1),AG12/((1+Vychodiská!$C$177)^CO$2),0)</f>
        <v>0</v>
      </c>
      <c r="CP12" s="62">
        <f>IF(CP$2&lt;=((VALUE(RIGHT($E12,4))-VALUE(LEFT($E12,4)))+1),AH12/((1+Vychodiská!$C$177)^CP$2),0)</f>
        <v>0</v>
      </c>
      <c r="CQ12" s="62">
        <f>IF(CQ$2&lt;=((VALUE(RIGHT($E12,4))-VALUE(LEFT($E12,4)))+1),AI12/((1+Vychodiská!$C$177)^CQ$2),0)</f>
        <v>0</v>
      </c>
      <c r="CR12" s="63">
        <f>IF(CR$2&lt;=((VALUE(RIGHT($E12,4))-VALUE(LEFT($E12,4)))+1),AJ12/((1+Vychodiská!$C$177)^CR$2),0)</f>
        <v>0</v>
      </c>
      <c r="CS12" s="66">
        <f t="shared" si="4"/>
        <v>-5367569.5007396443</v>
      </c>
      <c r="CT12" s="62"/>
    </row>
    <row r="13" spans="1:98" s="69" customFormat="1" ht="31" customHeight="1" x14ac:dyDescent="0.35">
      <c r="A13" s="59">
        <v>11</v>
      </c>
      <c r="B13" s="60" t="s">
        <v>259</v>
      </c>
      <c r="C13" s="60" t="s">
        <v>556</v>
      </c>
      <c r="D13" s="61">
        <f>INDEX(Data!$M:$M,MATCH(Investície!A13,Data!$A:$A,0))</f>
        <v>40</v>
      </c>
      <c r="E13" s="61" t="s">
        <v>561</v>
      </c>
      <c r="F13" s="63">
        <v>77915000</v>
      </c>
      <c r="G13" s="62">
        <f t="shared" si="2"/>
        <v>11130714.285714285</v>
      </c>
      <c r="H13" s="62">
        <f t="shared" si="0"/>
        <v>11130714.285714285</v>
      </c>
      <c r="I13" s="62">
        <f t="shared" si="0"/>
        <v>11130714.285714285</v>
      </c>
      <c r="J13" s="62">
        <f t="shared" si="0"/>
        <v>11130714.285714285</v>
      </c>
      <c r="K13" s="62">
        <f t="shared" si="0"/>
        <v>11130714.285714285</v>
      </c>
      <c r="L13" s="62">
        <f t="shared" si="0"/>
        <v>11130714.285714285</v>
      </c>
      <c r="M13" s="62">
        <f t="shared" si="0"/>
        <v>11130714.285714285</v>
      </c>
      <c r="N13" s="62">
        <f t="shared" si="0"/>
        <v>11130714.285714285</v>
      </c>
      <c r="O13" s="62">
        <f t="shared" si="0"/>
        <v>11130714.285714285</v>
      </c>
      <c r="P13" s="62">
        <f t="shared" si="0"/>
        <v>11130714.285714285</v>
      </c>
      <c r="Q13" s="62">
        <f t="shared" si="0"/>
        <v>11130714.285714285</v>
      </c>
      <c r="R13" s="62">
        <f t="shared" si="0"/>
        <v>11130714.285714285</v>
      </c>
      <c r="S13" s="62">
        <f t="shared" si="0"/>
        <v>11130714.285714285</v>
      </c>
      <c r="T13" s="62">
        <f t="shared" si="0"/>
        <v>11130714.285714285</v>
      </c>
      <c r="U13" s="62">
        <f t="shared" si="0"/>
        <v>11130714.285714285</v>
      </c>
      <c r="V13" s="62">
        <f t="shared" si="0"/>
        <v>11130714.285714285</v>
      </c>
      <c r="W13" s="62">
        <f t="shared" si="0"/>
        <v>11130714.285714285</v>
      </c>
      <c r="X13" s="62">
        <f t="shared" si="1"/>
        <v>11130714.285714285</v>
      </c>
      <c r="Y13" s="62">
        <f t="shared" si="1"/>
        <v>11130714.285714285</v>
      </c>
      <c r="Z13" s="62">
        <f t="shared" si="1"/>
        <v>11130714.285714285</v>
      </c>
      <c r="AA13" s="62">
        <f t="shared" si="1"/>
        <v>11130714.285714285</v>
      </c>
      <c r="AB13" s="62">
        <f t="shared" si="1"/>
        <v>11130714.285714285</v>
      </c>
      <c r="AC13" s="62">
        <f t="shared" si="1"/>
        <v>11130714.285714285</v>
      </c>
      <c r="AD13" s="62">
        <f t="shared" si="1"/>
        <v>11130714.285714285</v>
      </c>
      <c r="AE13" s="62">
        <f t="shared" si="1"/>
        <v>11130714.285714285</v>
      </c>
      <c r="AF13" s="62">
        <f t="shared" si="1"/>
        <v>11130714.285714285</v>
      </c>
      <c r="AG13" s="62">
        <f t="shared" si="1"/>
        <v>11130714.285714285</v>
      </c>
      <c r="AH13" s="62">
        <f t="shared" si="1"/>
        <v>11130714.285714285</v>
      </c>
      <c r="AI13" s="62">
        <f t="shared" si="1"/>
        <v>11130714.285714285</v>
      </c>
      <c r="AJ13" s="63">
        <f t="shared" si="1"/>
        <v>11130714.285714285</v>
      </c>
      <c r="AK13" s="62">
        <f t="shared" si="3"/>
        <v>11130714.285714285</v>
      </c>
      <c r="AL13" s="62">
        <f>SUM($G13:H13)</f>
        <v>22261428.571428571</v>
      </c>
      <c r="AM13" s="62">
        <f>SUM($G13:I13)</f>
        <v>33392142.857142858</v>
      </c>
      <c r="AN13" s="62">
        <f>SUM($G13:J13)</f>
        <v>44522857.142857142</v>
      </c>
      <c r="AO13" s="62">
        <f>SUM($G13:K13)</f>
        <v>55653571.428571425</v>
      </c>
      <c r="AP13" s="62">
        <f>SUM($G13:L13)</f>
        <v>66784285.714285709</v>
      </c>
      <c r="AQ13" s="62">
        <f>SUM($G13:M13)</f>
        <v>77915000</v>
      </c>
      <c r="AR13" s="62">
        <f>SUM($G13:N13)</f>
        <v>89045714.285714284</v>
      </c>
      <c r="AS13" s="62">
        <f>SUM($G13:O13)</f>
        <v>100176428.57142857</v>
      </c>
      <c r="AT13" s="62">
        <f>SUM($G13:P13)</f>
        <v>111307142.85714285</v>
      </c>
      <c r="AU13" s="62">
        <f>SUM($G13:Q13)</f>
        <v>122437857.14285713</v>
      </c>
      <c r="AV13" s="62">
        <f>SUM($G13:R13)</f>
        <v>133568571.42857142</v>
      </c>
      <c r="AW13" s="62">
        <f>SUM($G13:S13)</f>
        <v>144699285.7142857</v>
      </c>
      <c r="AX13" s="62">
        <f>SUM($G13:T13)</f>
        <v>155830000</v>
      </c>
      <c r="AY13" s="62">
        <f>SUM($G13:U13)</f>
        <v>166960714.2857143</v>
      </c>
      <c r="AZ13" s="62">
        <f>SUM($G13:V13)</f>
        <v>178091428.5714286</v>
      </c>
      <c r="BA13" s="62">
        <f>SUM($G13:W13)</f>
        <v>189222142.8571429</v>
      </c>
      <c r="BB13" s="62">
        <f>SUM($G13:X13)</f>
        <v>200352857.14285719</v>
      </c>
      <c r="BC13" s="62">
        <f>SUM($G13:Y13)</f>
        <v>211483571.42857149</v>
      </c>
      <c r="BD13" s="62">
        <f>SUM($G13:Z13)</f>
        <v>222614285.71428579</v>
      </c>
      <c r="BE13" s="62">
        <f>SUM($G13:AA13)</f>
        <v>233745000.00000009</v>
      </c>
      <c r="BF13" s="62">
        <f>SUM($G13:AB13)</f>
        <v>244875714.28571439</v>
      </c>
      <c r="BG13" s="62">
        <f>SUM($G13:AC13)</f>
        <v>256006428.57142869</v>
      </c>
      <c r="BH13" s="62">
        <f>SUM($G13:AD13)</f>
        <v>267137142.85714298</v>
      </c>
      <c r="BI13" s="62">
        <f>SUM($G13:AE13)</f>
        <v>278267857.14285725</v>
      </c>
      <c r="BJ13" s="62">
        <f>SUM($G13:AF13)</f>
        <v>289398571.42857152</v>
      </c>
      <c r="BK13" s="62">
        <f>SUM($G13:AG13)</f>
        <v>300529285.71428579</v>
      </c>
      <c r="BL13" s="62">
        <f>SUM($G13:AH13)</f>
        <v>311660000.00000006</v>
      </c>
      <c r="BM13" s="62">
        <f>SUM($G13:AI13)</f>
        <v>322790714.28571433</v>
      </c>
      <c r="BN13" s="62">
        <f>SUM($G13:AJ13)</f>
        <v>333921428.5714286</v>
      </c>
      <c r="BO13" s="65">
        <f>IF(BO$2&lt;=((VALUE(RIGHT($E13,4))-VALUE(LEFT($E13,4)))+1),G13/((1+Vychodiská!$C$177)^BO$2),0)</f>
        <v>10702609.890109889</v>
      </c>
      <c r="BP13" s="62">
        <f>IF(BP$2&lt;=((VALUE(RIGHT($E13,4))-VALUE(LEFT($E13,4)))+1),H13/((1+Vychodiská!$C$177)^BP$2),0)</f>
        <v>10290971.048182586</v>
      </c>
      <c r="BQ13" s="62">
        <f>IF(BQ$2&lt;=((VALUE(RIGHT($E13,4))-VALUE(LEFT($E13,4)))+1),I13/((1+Vychodiská!$C$177)^BQ$2),0)</f>
        <v>9895164.4694063328</v>
      </c>
      <c r="BR13" s="62">
        <f>IF(BR$2&lt;=((VALUE(RIGHT($E13,4))-VALUE(LEFT($E13,4)))+1),J13/((1+Vychodiská!$C$177)^BR$2),0)</f>
        <v>9514581.2205830105</v>
      </c>
      <c r="BS13" s="62">
        <f>IF(BS$2&lt;=((VALUE(RIGHT($E13,4))-VALUE(LEFT($E13,4)))+1),K13/((1+Vychodiská!$C$177)^BS$2),0)</f>
        <v>9148635.7890221253</v>
      </c>
      <c r="BT13" s="62">
        <f>IF(BT$2&lt;=((VALUE(RIGHT($E13,4))-VALUE(LEFT($E13,4)))+1),L13/((1+Vychodiská!$C$177)^BT$2),0)</f>
        <v>8796765.1817520428</v>
      </c>
      <c r="BU13" s="62">
        <f>IF(BU$2&lt;=((VALUE(RIGHT($E13,4))-VALUE(LEFT($E13,4)))+1),M13/((1+Vychodiská!$C$177)^BU$2),0)</f>
        <v>8458428.0593769662</v>
      </c>
      <c r="BV13" s="62">
        <f>IF(BV$2&lt;=((VALUE(RIGHT($E13,4))-VALUE(LEFT($E13,4)))+1),N13/((1+Vychodiská!$C$177)^BV$2),0)</f>
        <v>0</v>
      </c>
      <c r="BW13" s="62">
        <f>IF(BW$2&lt;=((VALUE(RIGHT($E13,4))-VALUE(LEFT($E13,4)))+1),O13/((1+Vychodiská!$C$177)^BW$2),0)</f>
        <v>0</v>
      </c>
      <c r="BX13" s="62">
        <f>IF(BX$2&lt;=((VALUE(RIGHT($E13,4))-VALUE(LEFT($E13,4)))+1),P13/((1+Vychodiská!$C$177)^BX$2),0)</f>
        <v>0</v>
      </c>
      <c r="BY13" s="62">
        <f>IF(BY$2&lt;=((VALUE(RIGHT($E13,4))-VALUE(LEFT($E13,4)))+1),Q13/((1+Vychodiská!$C$177)^BY$2),0)</f>
        <v>0</v>
      </c>
      <c r="BZ13" s="62">
        <f>IF(BZ$2&lt;=((VALUE(RIGHT($E13,4))-VALUE(LEFT($E13,4)))+1),R13/((1+Vychodiská!$C$177)^BZ$2),0)</f>
        <v>0</v>
      </c>
      <c r="CA13" s="62">
        <f>IF(CA$2&lt;=((VALUE(RIGHT($E13,4))-VALUE(LEFT($E13,4)))+1),S13/((1+Vychodiská!$C$177)^CA$2),0)</f>
        <v>0</v>
      </c>
      <c r="CB13" s="62">
        <f>IF(CB$2&lt;=((VALUE(RIGHT($E13,4))-VALUE(LEFT($E13,4)))+1),T13/((1+Vychodiská!$C$177)^CB$2),0)</f>
        <v>0</v>
      </c>
      <c r="CC13" s="62">
        <f>IF(CC$2&lt;=((VALUE(RIGHT($E13,4))-VALUE(LEFT($E13,4)))+1),U13/((1+Vychodiská!$C$177)^CC$2),0)</f>
        <v>0</v>
      </c>
      <c r="CD13" s="62">
        <f>IF(CD$2&lt;=((VALUE(RIGHT($E13,4))-VALUE(LEFT($E13,4)))+1),V13/((1+Vychodiská!$C$177)^CD$2),0)</f>
        <v>0</v>
      </c>
      <c r="CE13" s="62">
        <f>IF(CE$2&lt;=((VALUE(RIGHT($E13,4))-VALUE(LEFT($E13,4)))+1),W13/((1+Vychodiská!$C$177)^CE$2),0)</f>
        <v>0</v>
      </c>
      <c r="CF13" s="62">
        <f>IF(CF$2&lt;=((VALUE(RIGHT($E13,4))-VALUE(LEFT($E13,4)))+1),X13/((1+Vychodiská!$C$177)^CF$2),0)</f>
        <v>0</v>
      </c>
      <c r="CG13" s="62">
        <f>IF(CG$2&lt;=((VALUE(RIGHT($E13,4))-VALUE(LEFT($E13,4)))+1),Y13/((1+Vychodiská!$C$177)^CG$2),0)</f>
        <v>0</v>
      </c>
      <c r="CH13" s="62">
        <f>IF(CH$2&lt;=((VALUE(RIGHT($E13,4))-VALUE(LEFT($E13,4)))+1),Z13/((1+Vychodiská!$C$177)^CH$2),0)</f>
        <v>0</v>
      </c>
      <c r="CI13" s="62">
        <f>IF(CI$2&lt;=((VALUE(RIGHT($E13,4))-VALUE(LEFT($E13,4)))+1),AA13/((1+Vychodiská!$C$177)^CI$2),0)</f>
        <v>0</v>
      </c>
      <c r="CJ13" s="62">
        <f>IF(CJ$2&lt;=((VALUE(RIGHT($E13,4))-VALUE(LEFT($E13,4)))+1),AB13/((1+Vychodiská!$C$177)^CJ$2),0)</f>
        <v>0</v>
      </c>
      <c r="CK13" s="62">
        <f>IF(CK$2&lt;=((VALUE(RIGHT($E13,4))-VALUE(LEFT($E13,4)))+1),AC13/((1+Vychodiská!$C$177)^CK$2),0)</f>
        <v>0</v>
      </c>
      <c r="CL13" s="62">
        <f>IF(CL$2&lt;=((VALUE(RIGHT($E13,4))-VALUE(LEFT($E13,4)))+1),AD13/((1+Vychodiská!$C$177)^CL$2),0)</f>
        <v>0</v>
      </c>
      <c r="CM13" s="62">
        <f>IF(CM$2&lt;=((VALUE(RIGHT($E13,4))-VALUE(LEFT($E13,4)))+1),AE13/((1+Vychodiská!$C$177)^CM$2),0)</f>
        <v>0</v>
      </c>
      <c r="CN13" s="62">
        <f>IF(CN$2&lt;=((VALUE(RIGHT($E13,4))-VALUE(LEFT($E13,4)))+1),AF13/((1+Vychodiská!$C$177)^CN$2),0)</f>
        <v>0</v>
      </c>
      <c r="CO13" s="62">
        <f>IF(CO$2&lt;=((VALUE(RIGHT($E13,4))-VALUE(LEFT($E13,4)))+1),AG13/((1+Vychodiská!$C$177)^CO$2),0)</f>
        <v>0</v>
      </c>
      <c r="CP13" s="62">
        <f>IF(CP$2&lt;=((VALUE(RIGHT($E13,4))-VALUE(LEFT($E13,4)))+1),AH13/((1+Vychodiská!$C$177)^CP$2),0)</f>
        <v>0</v>
      </c>
      <c r="CQ13" s="62">
        <f>IF(CQ$2&lt;=((VALUE(RIGHT($E13,4))-VALUE(LEFT($E13,4)))+1),AI13/((1+Vychodiská!$C$177)^CQ$2),0)</f>
        <v>0</v>
      </c>
      <c r="CR13" s="63">
        <f>IF(CR$2&lt;=((VALUE(RIGHT($E13,4))-VALUE(LEFT($E13,4)))+1),AJ13/((1+Vychodiská!$C$177)^CR$2),0)</f>
        <v>0</v>
      </c>
      <c r="CS13" s="66">
        <f t="shared" si="4"/>
        <v>-66807155.658432946</v>
      </c>
      <c r="CT13" s="62"/>
    </row>
    <row r="14" spans="1:98" s="69" customFormat="1" ht="31" customHeight="1" x14ac:dyDescent="0.35">
      <c r="A14" s="59">
        <v>12</v>
      </c>
      <c r="B14" s="60" t="s">
        <v>259</v>
      </c>
      <c r="C14" s="60" t="s">
        <v>558</v>
      </c>
      <c r="D14" s="61">
        <f>INDEX(Data!$M:$M,MATCH(Investície!A14,Data!$A:$A,0))</f>
        <v>15</v>
      </c>
      <c r="E14" s="61" t="s">
        <v>264</v>
      </c>
      <c r="F14" s="63">
        <v>4400000</v>
      </c>
      <c r="G14" s="62">
        <f t="shared" si="2"/>
        <v>2200000</v>
      </c>
      <c r="H14" s="62">
        <f t="shared" si="0"/>
        <v>2200000</v>
      </c>
      <c r="I14" s="62">
        <f t="shared" si="0"/>
        <v>2200000</v>
      </c>
      <c r="J14" s="62">
        <f t="shared" si="0"/>
        <v>2200000</v>
      </c>
      <c r="K14" s="62">
        <f t="shared" si="0"/>
        <v>2200000</v>
      </c>
      <c r="L14" s="62">
        <f t="shared" si="0"/>
        <v>2200000</v>
      </c>
      <c r="M14" s="62">
        <f t="shared" si="0"/>
        <v>2200000</v>
      </c>
      <c r="N14" s="62">
        <f t="shared" si="0"/>
        <v>2200000</v>
      </c>
      <c r="O14" s="62">
        <f t="shared" si="0"/>
        <v>2200000</v>
      </c>
      <c r="P14" s="62">
        <f t="shared" si="0"/>
        <v>2200000</v>
      </c>
      <c r="Q14" s="62">
        <f t="shared" si="0"/>
        <v>2200000</v>
      </c>
      <c r="R14" s="62">
        <f t="shared" si="0"/>
        <v>2200000</v>
      </c>
      <c r="S14" s="62">
        <f t="shared" si="0"/>
        <v>2200000</v>
      </c>
      <c r="T14" s="62">
        <f t="shared" si="0"/>
        <v>2200000</v>
      </c>
      <c r="U14" s="62">
        <f t="shared" si="0"/>
        <v>2200000</v>
      </c>
      <c r="V14" s="62">
        <f t="shared" si="0"/>
        <v>2200000</v>
      </c>
      <c r="W14" s="62">
        <f t="shared" si="0"/>
        <v>2200000</v>
      </c>
      <c r="X14" s="62">
        <f t="shared" si="1"/>
        <v>2200000</v>
      </c>
      <c r="Y14" s="62">
        <f t="shared" si="1"/>
        <v>2200000</v>
      </c>
      <c r="Z14" s="62">
        <f t="shared" si="1"/>
        <v>2200000</v>
      </c>
      <c r="AA14" s="62">
        <f t="shared" si="1"/>
        <v>2200000</v>
      </c>
      <c r="AB14" s="62">
        <f t="shared" si="1"/>
        <v>2200000</v>
      </c>
      <c r="AC14" s="62">
        <f t="shared" si="1"/>
        <v>2200000</v>
      </c>
      <c r="AD14" s="62">
        <f t="shared" si="1"/>
        <v>2200000</v>
      </c>
      <c r="AE14" s="62">
        <f t="shared" si="1"/>
        <v>2200000</v>
      </c>
      <c r="AF14" s="62">
        <f t="shared" si="1"/>
        <v>2200000</v>
      </c>
      <c r="AG14" s="62">
        <f t="shared" si="1"/>
        <v>2200000</v>
      </c>
      <c r="AH14" s="62">
        <f t="shared" si="1"/>
        <v>2200000</v>
      </c>
      <c r="AI14" s="62">
        <f t="shared" si="1"/>
        <v>2200000</v>
      </c>
      <c r="AJ14" s="63">
        <f t="shared" si="1"/>
        <v>2200000</v>
      </c>
      <c r="AK14" s="62">
        <f t="shared" si="3"/>
        <v>2200000</v>
      </c>
      <c r="AL14" s="62">
        <f>SUM($G14:H14)</f>
        <v>4400000</v>
      </c>
      <c r="AM14" s="62">
        <f>SUM($G14:I14)</f>
        <v>6600000</v>
      </c>
      <c r="AN14" s="62">
        <f>SUM($G14:J14)</f>
        <v>8800000</v>
      </c>
      <c r="AO14" s="62">
        <f>SUM($G14:K14)</f>
        <v>11000000</v>
      </c>
      <c r="AP14" s="62">
        <f>SUM($G14:L14)</f>
        <v>13200000</v>
      </c>
      <c r="AQ14" s="62">
        <f>SUM($G14:M14)</f>
        <v>15400000</v>
      </c>
      <c r="AR14" s="62">
        <f>SUM($G14:N14)</f>
        <v>17600000</v>
      </c>
      <c r="AS14" s="62">
        <f>SUM($G14:O14)</f>
        <v>19800000</v>
      </c>
      <c r="AT14" s="62">
        <f>SUM($G14:P14)</f>
        <v>22000000</v>
      </c>
      <c r="AU14" s="62">
        <f>SUM($G14:Q14)</f>
        <v>24200000</v>
      </c>
      <c r="AV14" s="62">
        <f>SUM($G14:R14)</f>
        <v>26400000</v>
      </c>
      <c r="AW14" s="62">
        <f>SUM($G14:S14)</f>
        <v>28600000</v>
      </c>
      <c r="AX14" s="62">
        <f>SUM($G14:T14)</f>
        <v>30800000</v>
      </c>
      <c r="AY14" s="62">
        <f>SUM($G14:U14)</f>
        <v>33000000</v>
      </c>
      <c r="AZ14" s="62">
        <f>SUM($G14:V14)</f>
        <v>35200000</v>
      </c>
      <c r="BA14" s="62">
        <f>SUM($G14:W14)</f>
        <v>37400000</v>
      </c>
      <c r="BB14" s="62">
        <f>SUM($G14:X14)</f>
        <v>39600000</v>
      </c>
      <c r="BC14" s="62">
        <f>SUM($G14:Y14)</f>
        <v>41800000</v>
      </c>
      <c r="BD14" s="62">
        <f>SUM($G14:Z14)</f>
        <v>44000000</v>
      </c>
      <c r="BE14" s="62">
        <f>SUM($G14:AA14)</f>
        <v>46200000</v>
      </c>
      <c r="BF14" s="62">
        <f>SUM($G14:AB14)</f>
        <v>48400000</v>
      </c>
      <c r="BG14" s="62">
        <f>SUM($G14:AC14)</f>
        <v>50600000</v>
      </c>
      <c r="BH14" s="62">
        <f>SUM($G14:AD14)</f>
        <v>52800000</v>
      </c>
      <c r="BI14" s="62">
        <f>SUM($G14:AE14)</f>
        <v>55000000</v>
      </c>
      <c r="BJ14" s="62">
        <f>SUM($G14:AF14)</f>
        <v>57200000</v>
      </c>
      <c r="BK14" s="62">
        <f>SUM($G14:AG14)</f>
        <v>59400000</v>
      </c>
      <c r="BL14" s="62">
        <f>SUM($G14:AH14)</f>
        <v>61600000</v>
      </c>
      <c r="BM14" s="62">
        <f>SUM($G14:AI14)</f>
        <v>63800000</v>
      </c>
      <c r="BN14" s="62">
        <f>SUM($G14:AJ14)</f>
        <v>66000000</v>
      </c>
      <c r="BO14" s="65">
        <f>IF(BO$2&lt;=((VALUE(RIGHT($E14,4))-VALUE(LEFT($E14,4)))+1),G14/((1+Vychodiská!$C$177)^BO$2),0)</f>
        <v>2115384.6153846155</v>
      </c>
      <c r="BP14" s="62">
        <f>IF(BP$2&lt;=((VALUE(RIGHT($E14,4))-VALUE(LEFT($E14,4)))+1),H14/((1+Vychodiská!$C$177)^BP$2),0)</f>
        <v>2034023.6686390531</v>
      </c>
      <c r="BQ14" s="62">
        <f>IF(BQ$2&lt;=((VALUE(RIGHT($E14,4))-VALUE(LEFT($E14,4)))+1),I14/((1+Vychodiská!$C$177)^BQ$2),0)</f>
        <v>0</v>
      </c>
      <c r="BR14" s="62">
        <f>IF(BR$2&lt;=((VALUE(RIGHT($E14,4))-VALUE(LEFT($E14,4)))+1),J14/((1+Vychodiská!$C$177)^BR$2),0)</f>
        <v>0</v>
      </c>
      <c r="BS14" s="62">
        <f>IF(BS$2&lt;=((VALUE(RIGHT($E14,4))-VALUE(LEFT($E14,4)))+1),K14/((1+Vychodiská!$C$177)^BS$2),0)</f>
        <v>0</v>
      </c>
      <c r="BT14" s="62">
        <f>IF(BT$2&lt;=((VALUE(RIGHT($E14,4))-VALUE(LEFT($E14,4)))+1),L14/((1+Vychodiská!$C$177)^BT$2),0)</f>
        <v>0</v>
      </c>
      <c r="BU14" s="62">
        <f>IF(BU$2&lt;=((VALUE(RIGHT($E14,4))-VALUE(LEFT($E14,4)))+1),M14/((1+Vychodiská!$C$177)^BU$2),0)</f>
        <v>0</v>
      </c>
      <c r="BV14" s="62">
        <f>IF(BV$2&lt;=((VALUE(RIGHT($E14,4))-VALUE(LEFT($E14,4)))+1),N14/((1+Vychodiská!$C$177)^BV$2),0)</f>
        <v>0</v>
      </c>
      <c r="BW14" s="62">
        <f>IF(BW$2&lt;=((VALUE(RIGHT($E14,4))-VALUE(LEFT($E14,4)))+1),O14/((1+Vychodiská!$C$177)^BW$2),0)</f>
        <v>0</v>
      </c>
      <c r="BX14" s="62">
        <f>IF(BX$2&lt;=((VALUE(RIGHT($E14,4))-VALUE(LEFT($E14,4)))+1),P14/((1+Vychodiská!$C$177)^BX$2),0)</f>
        <v>0</v>
      </c>
      <c r="BY14" s="62">
        <f>IF(BY$2&lt;=((VALUE(RIGHT($E14,4))-VALUE(LEFT($E14,4)))+1),Q14/((1+Vychodiská!$C$177)^BY$2),0)</f>
        <v>0</v>
      </c>
      <c r="BZ14" s="62">
        <f>IF(BZ$2&lt;=((VALUE(RIGHT($E14,4))-VALUE(LEFT($E14,4)))+1),R14/((1+Vychodiská!$C$177)^BZ$2),0)</f>
        <v>0</v>
      </c>
      <c r="CA14" s="62">
        <f>IF(CA$2&lt;=((VALUE(RIGHT($E14,4))-VALUE(LEFT($E14,4)))+1),S14/((1+Vychodiská!$C$177)^CA$2),0)</f>
        <v>0</v>
      </c>
      <c r="CB14" s="62">
        <f>IF(CB$2&lt;=((VALUE(RIGHT($E14,4))-VALUE(LEFT($E14,4)))+1),T14/((1+Vychodiská!$C$177)^CB$2),0)</f>
        <v>0</v>
      </c>
      <c r="CC14" s="62">
        <f>IF(CC$2&lt;=((VALUE(RIGHT($E14,4))-VALUE(LEFT($E14,4)))+1),U14/((1+Vychodiská!$C$177)^CC$2),0)</f>
        <v>0</v>
      </c>
      <c r="CD14" s="62">
        <f>IF(CD$2&lt;=((VALUE(RIGHT($E14,4))-VALUE(LEFT($E14,4)))+1),V14/((1+Vychodiská!$C$177)^CD$2),0)</f>
        <v>0</v>
      </c>
      <c r="CE14" s="62">
        <f>IF(CE$2&lt;=((VALUE(RIGHT($E14,4))-VALUE(LEFT($E14,4)))+1),W14/((1+Vychodiská!$C$177)^CE$2),0)</f>
        <v>0</v>
      </c>
      <c r="CF14" s="62">
        <f>IF(CF$2&lt;=((VALUE(RIGHT($E14,4))-VALUE(LEFT($E14,4)))+1),X14/((1+Vychodiská!$C$177)^CF$2),0)</f>
        <v>0</v>
      </c>
      <c r="CG14" s="62">
        <f>IF(CG$2&lt;=((VALUE(RIGHT($E14,4))-VALUE(LEFT($E14,4)))+1),Y14/((1+Vychodiská!$C$177)^CG$2),0)</f>
        <v>0</v>
      </c>
      <c r="CH14" s="62">
        <f>IF(CH$2&lt;=((VALUE(RIGHT($E14,4))-VALUE(LEFT($E14,4)))+1),Z14/((1+Vychodiská!$C$177)^CH$2),0)</f>
        <v>0</v>
      </c>
      <c r="CI14" s="62">
        <f>IF(CI$2&lt;=((VALUE(RIGHT($E14,4))-VALUE(LEFT($E14,4)))+1),AA14/((1+Vychodiská!$C$177)^CI$2),0)</f>
        <v>0</v>
      </c>
      <c r="CJ14" s="62">
        <f>IF(CJ$2&lt;=((VALUE(RIGHT($E14,4))-VALUE(LEFT($E14,4)))+1),AB14/((1+Vychodiská!$C$177)^CJ$2),0)</f>
        <v>0</v>
      </c>
      <c r="CK14" s="62">
        <f>IF(CK$2&lt;=((VALUE(RIGHT($E14,4))-VALUE(LEFT($E14,4)))+1),AC14/((1+Vychodiská!$C$177)^CK$2),0)</f>
        <v>0</v>
      </c>
      <c r="CL14" s="62">
        <f>IF(CL$2&lt;=((VALUE(RIGHT($E14,4))-VALUE(LEFT($E14,4)))+1),AD14/((1+Vychodiská!$C$177)^CL$2),0)</f>
        <v>0</v>
      </c>
      <c r="CM14" s="62">
        <f>IF(CM$2&lt;=((VALUE(RIGHT($E14,4))-VALUE(LEFT($E14,4)))+1),AE14/((1+Vychodiská!$C$177)^CM$2),0)</f>
        <v>0</v>
      </c>
      <c r="CN14" s="62">
        <f>IF(CN$2&lt;=((VALUE(RIGHT($E14,4))-VALUE(LEFT($E14,4)))+1),AF14/((1+Vychodiská!$C$177)^CN$2),0)</f>
        <v>0</v>
      </c>
      <c r="CO14" s="62">
        <f>IF(CO$2&lt;=((VALUE(RIGHT($E14,4))-VALUE(LEFT($E14,4)))+1),AG14/((1+Vychodiská!$C$177)^CO$2),0)</f>
        <v>0</v>
      </c>
      <c r="CP14" s="62">
        <f>IF(CP$2&lt;=((VALUE(RIGHT($E14,4))-VALUE(LEFT($E14,4)))+1),AH14/((1+Vychodiská!$C$177)^CP$2),0)</f>
        <v>0</v>
      </c>
      <c r="CQ14" s="62">
        <f>IF(CQ$2&lt;=((VALUE(RIGHT($E14,4))-VALUE(LEFT($E14,4)))+1),AI14/((1+Vychodiská!$C$177)^CQ$2),0)</f>
        <v>0</v>
      </c>
      <c r="CR14" s="63">
        <f>IF(CR$2&lt;=((VALUE(RIGHT($E14,4))-VALUE(LEFT($E14,4)))+1),AJ14/((1+Vychodiská!$C$177)^CR$2),0)</f>
        <v>0</v>
      </c>
      <c r="CS14" s="66">
        <f t="shared" si="4"/>
        <v>-4149408.2840236686</v>
      </c>
      <c r="CT14" s="62"/>
    </row>
    <row r="15" spans="1:98" s="69" customFormat="1" ht="31" customHeight="1" x14ac:dyDescent="0.35">
      <c r="A15" s="59">
        <v>13</v>
      </c>
      <c r="B15" s="60" t="s">
        <v>259</v>
      </c>
      <c r="C15" s="60" t="s">
        <v>477</v>
      </c>
      <c r="D15" s="61">
        <f>INDEX(Data!$M:$M,MATCH(Investície!A15,Data!$A:$A,0))</f>
        <v>40</v>
      </c>
      <c r="E15" s="61">
        <v>2026</v>
      </c>
      <c r="F15" s="63">
        <v>10000000</v>
      </c>
      <c r="G15" s="62">
        <f t="shared" si="2"/>
        <v>10000000</v>
      </c>
      <c r="H15" s="62">
        <f t="shared" si="0"/>
        <v>10000000</v>
      </c>
      <c r="I15" s="62">
        <f t="shared" si="0"/>
        <v>10000000</v>
      </c>
      <c r="J15" s="62">
        <f t="shared" si="0"/>
        <v>10000000</v>
      </c>
      <c r="K15" s="62">
        <f t="shared" si="0"/>
        <v>10000000</v>
      </c>
      <c r="L15" s="62">
        <f t="shared" si="0"/>
        <v>10000000</v>
      </c>
      <c r="M15" s="62">
        <f t="shared" si="0"/>
        <v>10000000</v>
      </c>
      <c r="N15" s="62">
        <f t="shared" si="0"/>
        <v>10000000</v>
      </c>
      <c r="O15" s="62">
        <f t="shared" si="0"/>
        <v>10000000</v>
      </c>
      <c r="P15" s="62">
        <f t="shared" si="0"/>
        <v>10000000</v>
      </c>
      <c r="Q15" s="62">
        <f t="shared" si="0"/>
        <v>10000000</v>
      </c>
      <c r="R15" s="62">
        <f t="shared" si="0"/>
        <v>10000000</v>
      </c>
      <c r="S15" s="62">
        <f t="shared" si="0"/>
        <v>10000000</v>
      </c>
      <c r="T15" s="62">
        <f t="shared" si="0"/>
        <v>10000000</v>
      </c>
      <c r="U15" s="62">
        <f t="shared" si="0"/>
        <v>10000000</v>
      </c>
      <c r="V15" s="62">
        <f t="shared" si="0"/>
        <v>10000000</v>
      </c>
      <c r="W15" s="62">
        <f t="shared" si="0"/>
        <v>10000000</v>
      </c>
      <c r="X15" s="62">
        <f t="shared" si="1"/>
        <v>10000000</v>
      </c>
      <c r="Y15" s="62">
        <f t="shared" si="1"/>
        <v>10000000</v>
      </c>
      <c r="Z15" s="62">
        <f t="shared" si="1"/>
        <v>10000000</v>
      </c>
      <c r="AA15" s="62">
        <f t="shared" si="1"/>
        <v>10000000</v>
      </c>
      <c r="AB15" s="62">
        <f t="shared" si="1"/>
        <v>10000000</v>
      </c>
      <c r="AC15" s="62">
        <f t="shared" si="1"/>
        <v>10000000</v>
      </c>
      <c r="AD15" s="62">
        <f t="shared" si="1"/>
        <v>10000000</v>
      </c>
      <c r="AE15" s="62">
        <f t="shared" si="1"/>
        <v>10000000</v>
      </c>
      <c r="AF15" s="62">
        <f t="shared" si="1"/>
        <v>10000000</v>
      </c>
      <c r="AG15" s="62">
        <f t="shared" si="1"/>
        <v>10000000</v>
      </c>
      <c r="AH15" s="62">
        <f t="shared" si="1"/>
        <v>10000000</v>
      </c>
      <c r="AI15" s="62">
        <f t="shared" si="1"/>
        <v>10000000</v>
      </c>
      <c r="AJ15" s="63">
        <f t="shared" si="1"/>
        <v>10000000</v>
      </c>
      <c r="AK15" s="62">
        <f t="shared" si="3"/>
        <v>10000000</v>
      </c>
      <c r="AL15" s="62">
        <f>SUM($G15:H15)</f>
        <v>20000000</v>
      </c>
      <c r="AM15" s="62">
        <f>SUM($G15:I15)</f>
        <v>30000000</v>
      </c>
      <c r="AN15" s="62">
        <f>SUM($G15:J15)</f>
        <v>40000000</v>
      </c>
      <c r="AO15" s="62">
        <f>SUM($G15:K15)</f>
        <v>50000000</v>
      </c>
      <c r="AP15" s="62">
        <f>SUM($G15:L15)</f>
        <v>60000000</v>
      </c>
      <c r="AQ15" s="62">
        <f>SUM($G15:M15)</f>
        <v>70000000</v>
      </c>
      <c r="AR15" s="62">
        <f>SUM($G15:N15)</f>
        <v>80000000</v>
      </c>
      <c r="AS15" s="62">
        <f>SUM($G15:O15)</f>
        <v>90000000</v>
      </c>
      <c r="AT15" s="62">
        <f>SUM($G15:P15)</f>
        <v>100000000</v>
      </c>
      <c r="AU15" s="62">
        <f>SUM($G15:Q15)</f>
        <v>110000000</v>
      </c>
      <c r="AV15" s="62">
        <f>SUM($G15:R15)</f>
        <v>120000000</v>
      </c>
      <c r="AW15" s="62">
        <f>SUM($G15:S15)</f>
        <v>130000000</v>
      </c>
      <c r="AX15" s="62">
        <f>SUM($G15:T15)</f>
        <v>140000000</v>
      </c>
      <c r="AY15" s="62">
        <f>SUM($G15:U15)</f>
        <v>150000000</v>
      </c>
      <c r="AZ15" s="62">
        <f>SUM($G15:V15)</f>
        <v>160000000</v>
      </c>
      <c r="BA15" s="62">
        <f>SUM($G15:W15)</f>
        <v>170000000</v>
      </c>
      <c r="BB15" s="62">
        <f>SUM($G15:X15)</f>
        <v>180000000</v>
      </c>
      <c r="BC15" s="62">
        <f>SUM($G15:Y15)</f>
        <v>190000000</v>
      </c>
      <c r="BD15" s="62">
        <f>SUM($G15:Z15)</f>
        <v>200000000</v>
      </c>
      <c r="BE15" s="62">
        <f>SUM($G15:AA15)</f>
        <v>210000000</v>
      </c>
      <c r="BF15" s="62">
        <f>SUM($G15:AB15)</f>
        <v>220000000</v>
      </c>
      <c r="BG15" s="62">
        <f>SUM($G15:AC15)</f>
        <v>230000000</v>
      </c>
      <c r="BH15" s="62">
        <f>SUM($G15:AD15)</f>
        <v>240000000</v>
      </c>
      <c r="BI15" s="62">
        <f>SUM($G15:AE15)</f>
        <v>250000000</v>
      </c>
      <c r="BJ15" s="62">
        <f>SUM($G15:AF15)</f>
        <v>260000000</v>
      </c>
      <c r="BK15" s="62">
        <f>SUM($G15:AG15)</f>
        <v>270000000</v>
      </c>
      <c r="BL15" s="62">
        <f>SUM($G15:AH15)</f>
        <v>280000000</v>
      </c>
      <c r="BM15" s="62">
        <f>SUM($G15:AI15)</f>
        <v>290000000</v>
      </c>
      <c r="BN15" s="62">
        <f>SUM($G15:AJ15)</f>
        <v>300000000</v>
      </c>
      <c r="BO15" s="65">
        <f>IF(BO$2&lt;=((VALUE(RIGHT($E15,4))-VALUE(LEFT($E15,4)))+1),G15/((1+Vychodiská!$C$177)^BO$2),0)</f>
        <v>9615384.615384616</v>
      </c>
      <c r="BP15" s="62">
        <f>IF(BP$2&lt;=((VALUE(RIGHT($E15,4))-VALUE(LEFT($E15,4)))+1),H15/((1+Vychodiská!$C$177)^BP$2),0)</f>
        <v>0</v>
      </c>
      <c r="BQ15" s="62">
        <f>IF(BQ$2&lt;=((VALUE(RIGHT($E15,4))-VALUE(LEFT($E15,4)))+1),I15/((1+Vychodiská!$C$177)^BQ$2),0)</f>
        <v>0</v>
      </c>
      <c r="BR15" s="62">
        <f>IF(BR$2&lt;=((VALUE(RIGHT($E15,4))-VALUE(LEFT($E15,4)))+1),J15/((1+Vychodiská!$C$177)^BR$2),0)</f>
        <v>0</v>
      </c>
      <c r="BS15" s="62">
        <f>IF(BS$2&lt;=((VALUE(RIGHT($E15,4))-VALUE(LEFT($E15,4)))+1),K15/((1+Vychodiská!$C$177)^BS$2),0)</f>
        <v>0</v>
      </c>
      <c r="BT15" s="62">
        <f>IF(BT$2&lt;=((VALUE(RIGHT($E15,4))-VALUE(LEFT($E15,4)))+1),L15/((1+Vychodiská!$C$177)^BT$2),0)</f>
        <v>0</v>
      </c>
      <c r="BU15" s="62">
        <f>IF(BU$2&lt;=((VALUE(RIGHT($E15,4))-VALUE(LEFT($E15,4)))+1),M15/((1+Vychodiská!$C$177)^BU$2),0)</f>
        <v>0</v>
      </c>
      <c r="BV15" s="62">
        <f>IF(BV$2&lt;=((VALUE(RIGHT($E15,4))-VALUE(LEFT($E15,4)))+1),N15/((1+Vychodiská!$C$177)^BV$2),0)</f>
        <v>0</v>
      </c>
      <c r="BW15" s="62">
        <f>IF(BW$2&lt;=((VALUE(RIGHT($E15,4))-VALUE(LEFT($E15,4)))+1),O15/((1+Vychodiská!$C$177)^BW$2),0)</f>
        <v>0</v>
      </c>
      <c r="BX15" s="62">
        <f>IF(BX$2&lt;=((VALUE(RIGHT($E15,4))-VALUE(LEFT($E15,4)))+1),P15/((1+Vychodiská!$C$177)^BX$2),0)</f>
        <v>0</v>
      </c>
      <c r="BY15" s="62">
        <f>IF(BY$2&lt;=((VALUE(RIGHT($E15,4))-VALUE(LEFT($E15,4)))+1),Q15/((1+Vychodiská!$C$177)^BY$2),0)</f>
        <v>0</v>
      </c>
      <c r="BZ15" s="62">
        <f>IF(BZ$2&lt;=((VALUE(RIGHT($E15,4))-VALUE(LEFT($E15,4)))+1),R15/((1+Vychodiská!$C$177)^BZ$2),0)</f>
        <v>0</v>
      </c>
      <c r="CA15" s="62">
        <f>IF(CA$2&lt;=((VALUE(RIGHT($E15,4))-VALUE(LEFT($E15,4)))+1),S15/((1+Vychodiská!$C$177)^CA$2),0)</f>
        <v>0</v>
      </c>
      <c r="CB15" s="62">
        <f>IF(CB$2&lt;=((VALUE(RIGHT($E15,4))-VALUE(LEFT($E15,4)))+1),T15/((1+Vychodiská!$C$177)^CB$2),0)</f>
        <v>0</v>
      </c>
      <c r="CC15" s="62">
        <f>IF(CC$2&lt;=((VALUE(RIGHT($E15,4))-VALUE(LEFT($E15,4)))+1),U15/((1+Vychodiská!$C$177)^CC$2),0)</f>
        <v>0</v>
      </c>
      <c r="CD15" s="62">
        <f>IF(CD$2&lt;=((VALUE(RIGHT($E15,4))-VALUE(LEFT($E15,4)))+1),V15/((1+Vychodiská!$C$177)^CD$2),0)</f>
        <v>0</v>
      </c>
      <c r="CE15" s="62">
        <f>IF(CE$2&lt;=((VALUE(RIGHT($E15,4))-VALUE(LEFT($E15,4)))+1),W15/((1+Vychodiská!$C$177)^CE$2),0)</f>
        <v>0</v>
      </c>
      <c r="CF15" s="62">
        <f>IF(CF$2&lt;=((VALUE(RIGHT($E15,4))-VALUE(LEFT($E15,4)))+1),X15/((1+Vychodiská!$C$177)^CF$2),0)</f>
        <v>0</v>
      </c>
      <c r="CG15" s="62">
        <f>IF(CG$2&lt;=((VALUE(RIGHT($E15,4))-VALUE(LEFT($E15,4)))+1),Y15/((1+Vychodiská!$C$177)^CG$2),0)</f>
        <v>0</v>
      </c>
      <c r="CH15" s="62">
        <f>IF(CH$2&lt;=((VALUE(RIGHT($E15,4))-VALUE(LEFT($E15,4)))+1),Z15/((1+Vychodiská!$C$177)^CH$2),0)</f>
        <v>0</v>
      </c>
      <c r="CI15" s="62">
        <f>IF(CI$2&lt;=((VALUE(RIGHT($E15,4))-VALUE(LEFT($E15,4)))+1),AA15/((1+Vychodiská!$C$177)^CI$2),0)</f>
        <v>0</v>
      </c>
      <c r="CJ15" s="62">
        <f>IF(CJ$2&lt;=((VALUE(RIGHT($E15,4))-VALUE(LEFT($E15,4)))+1),AB15/((1+Vychodiská!$C$177)^CJ$2),0)</f>
        <v>0</v>
      </c>
      <c r="CK15" s="62">
        <f>IF(CK$2&lt;=((VALUE(RIGHT($E15,4))-VALUE(LEFT($E15,4)))+1),AC15/((1+Vychodiská!$C$177)^CK$2),0)</f>
        <v>0</v>
      </c>
      <c r="CL15" s="62">
        <f>IF(CL$2&lt;=((VALUE(RIGHT($E15,4))-VALUE(LEFT($E15,4)))+1),AD15/((1+Vychodiská!$C$177)^CL$2),0)</f>
        <v>0</v>
      </c>
      <c r="CM15" s="62">
        <f>IF(CM$2&lt;=((VALUE(RIGHT($E15,4))-VALUE(LEFT($E15,4)))+1),AE15/((1+Vychodiská!$C$177)^CM$2),0)</f>
        <v>0</v>
      </c>
      <c r="CN15" s="62">
        <f>IF(CN$2&lt;=((VALUE(RIGHT($E15,4))-VALUE(LEFT($E15,4)))+1),AF15/((1+Vychodiská!$C$177)^CN$2),0)</f>
        <v>0</v>
      </c>
      <c r="CO15" s="62">
        <f>IF(CO$2&lt;=((VALUE(RIGHT($E15,4))-VALUE(LEFT($E15,4)))+1),AG15/((1+Vychodiská!$C$177)^CO$2),0)</f>
        <v>0</v>
      </c>
      <c r="CP15" s="62">
        <f>IF(CP$2&lt;=((VALUE(RIGHT($E15,4))-VALUE(LEFT($E15,4)))+1),AH15/((1+Vychodiská!$C$177)^CP$2),0)</f>
        <v>0</v>
      </c>
      <c r="CQ15" s="62">
        <f>IF(CQ$2&lt;=((VALUE(RIGHT($E15,4))-VALUE(LEFT($E15,4)))+1),AI15/((1+Vychodiská!$C$177)^CQ$2),0)</f>
        <v>0</v>
      </c>
      <c r="CR15" s="63">
        <f>IF(CR$2&lt;=((VALUE(RIGHT($E15,4))-VALUE(LEFT($E15,4)))+1),AJ15/((1+Vychodiská!$C$177)^CR$2),0)</f>
        <v>0</v>
      </c>
      <c r="CS15" s="66">
        <f t="shared" si="4"/>
        <v>-9615384.615384616</v>
      </c>
      <c r="CT15" s="62"/>
    </row>
    <row r="16" spans="1:98" s="69" customFormat="1" ht="31" customHeight="1" x14ac:dyDescent="0.35">
      <c r="A16" s="59">
        <v>14</v>
      </c>
      <c r="B16" s="60" t="s">
        <v>259</v>
      </c>
      <c r="C16" s="60" t="s">
        <v>478</v>
      </c>
      <c r="D16" s="61">
        <f>INDEX(Data!$M:$M,MATCH(Investície!A16,Data!$A:$A,0))</f>
        <v>30</v>
      </c>
      <c r="E16" s="61">
        <v>2027</v>
      </c>
      <c r="F16" s="63">
        <v>7620000</v>
      </c>
      <c r="G16" s="62">
        <f t="shared" si="2"/>
        <v>7620000</v>
      </c>
      <c r="H16" s="62">
        <f t="shared" si="0"/>
        <v>7620000</v>
      </c>
      <c r="I16" s="62">
        <f t="shared" si="0"/>
        <v>7620000</v>
      </c>
      <c r="J16" s="62">
        <f t="shared" si="0"/>
        <v>7620000</v>
      </c>
      <c r="K16" s="62">
        <f t="shared" si="0"/>
        <v>7620000</v>
      </c>
      <c r="L16" s="62">
        <f t="shared" si="0"/>
        <v>7620000</v>
      </c>
      <c r="M16" s="62">
        <f t="shared" si="0"/>
        <v>7620000</v>
      </c>
      <c r="N16" s="62">
        <f t="shared" si="0"/>
        <v>7620000</v>
      </c>
      <c r="O16" s="62">
        <f t="shared" si="0"/>
        <v>7620000</v>
      </c>
      <c r="P16" s="62">
        <f t="shared" si="0"/>
        <v>7620000</v>
      </c>
      <c r="Q16" s="62">
        <f t="shared" si="0"/>
        <v>7620000</v>
      </c>
      <c r="R16" s="62">
        <f t="shared" si="0"/>
        <v>7620000</v>
      </c>
      <c r="S16" s="62">
        <f t="shared" si="0"/>
        <v>7620000</v>
      </c>
      <c r="T16" s="62">
        <f t="shared" si="0"/>
        <v>7620000</v>
      </c>
      <c r="U16" s="62">
        <f t="shared" si="0"/>
        <v>7620000</v>
      </c>
      <c r="V16" s="62">
        <f t="shared" si="0"/>
        <v>7620000</v>
      </c>
      <c r="W16" s="62">
        <f t="shared" si="0"/>
        <v>7620000</v>
      </c>
      <c r="X16" s="62">
        <f t="shared" si="1"/>
        <v>7620000</v>
      </c>
      <c r="Y16" s="62">
        <f t="shared" si="1"/>
        <v>7620000</v>
      </c>
      <c r="Z16" s="62">
        <f t="shared" si="1"/>
        <v>7620000</v>
      </c>
      <c r="AA16" s="62">
        <f t="shared" si="1"/>
        <v>7620000</v>
      </c>
      <c r="AB16" s="62">
        <f t="shared" si="1"/>
        <v>7620000</v>
      </c>
      <c r="AC16" s="62">
        <f t="shared" si="1"/>
        <v>7620000</v>
      </c>
      <c r="AD16" s="62">
        <f t="shared" si="1"/>
        <v>7620000</v>
      </c>
      <c r="AE16" s="62">
        <f t="shared" si="1"/>
        <v>7620000</v>
      </c>
      <c r="AF16" s="62">
        <f t="shared" si="1"/>
        <v>7620000</v>
      </c>
      <c r="AG16" s="62">
        <f t="shared" si="1"/>
        <v>7620000</v>
      </c>
      <c r="AH16" s="62">
        <f t="shared" si="1"/>
        <v>7620000</v>
      </c>
      <c r="AI16" s="62">
        <f t="shared" si="1"/>
        <v>7620000</v>
      </c>
      <c r="AJ16" s="63">
        <f t="shared" si="1"/>
        <v>7620000</v>
      </c>
      <c r="AK16" s="62">
        <f t="shared" si="3"/>
        <v>7620000</v>
      </c>
      <c r="AL16" s="62">
        <f>SUM($G16:H16)</f>
        <v>15240000</v>
      </c>
      <c r="AM16" s="62">
        <f>SUM($G16:I16)</f>
        <v>22860000</v>
      </c>
      <c r="AN16" s="62">
        <f>SUM($G16:J16)</f>
        <v>30480000</v>
      </c>
      <c r="AO16" s="62">
        <f>SUM($G16:K16)</f>
        <v>38100000</v>
      </c>
      <c r="AP16" s="62">
        <f>SUM($G16:L16)</f>
        <v>45720000</v>
      </c>
      <c r="AQ16" s="62">
        <f>SUM($G16:M16)</f>
        <v>53340000</v>
      </c>
      <c r="AR16" s="62">
        <f>SUM($G16:N16)</f>
        <v>60960000</v>
      </c>
      <c r="AS16" s="62">
        <f>SUM($G16:O16)</f>
        <v>68580000</v>
      </c>
      <c r="AT16" s="62">
        <f>SUM($G16:P16)</f>
        <v>76200000</v>
      </c>
      <c r="AU16" s="62">
        <f>SUM($G16:Q16)</f>
        <v>83820000</v>
      </c>
      <c r="AV16" s="62">
        <f>SUM($G16:R16)</f>
        <v>91440000</v>
      </c>
      <c r="AW16" s="62">
        <f>SUM($G16:S16)</f>
        <v>99060000</v>
      </c>
      <c r="AX16" s="62">
        <f>SUM($G16:T16)</f>
        <v>106680000</v>
      </c>
      <c r="AY16" s="62">
        <f>SUM($G16:U16)</f>
        <v>114300000</v>
      </c>
      <c r="AZ16" s="62">
        <f>SUM($G16:V16)</f>
        <v>121920000</v>
      </c>
      <c r="BA16" s="62">
        <f>SUM($G16:W16)</f>
        <v>129540000</v>
      </c>
      <c r="BB16" s="62">
        <f>SUM($G16:X16)</f>
        <v>137160000</v>
      </c>
      <c r="BC16" s="62">
        <f>SUM($G16:Y16)</f>
        <v>144780000</v>
      </c>
      <c r="BD16" s="62">
        <f>SUM($G16:Z16)</f>
        <v>152400000</v>
      </c>
      <c r="BE16" s="62">
        <f>SUM($G16:AA16)</f>
        <v>160020000</v>
      </c>
      <c r="BF16" s="62">
        <f>SUM($G16:AB16)</f>
        <v>167640000</v>
      </c>
      <c r="BG16" s="62">
        <f>SUM($G16:AC16)</f>
        <v>175260000</v>
      </c>
      <c r="BH16" s="62">
        <f>SUM($G16:AD16)</f>
        <v>182880000</v>
      </c>
      <c r="BI16" s="62">
        <f>SUM($G16:AE16)</f>
        <v>190500000</v>
      </c>
      <c r="BJ16" s="62">
        <f>SUM($G16:AF16)</f>
        <v>198120000</v>
      </c>
      <c r="BK16" s="62">
        <f>SUM($G16:AG16)</f>
        <v>205740000</v>
      </c>
      <c r="BL16" s="62">
        <f>SUM($G16:AH16)</f>
        <v>213360000</v>
      </c>
      <c r="BM16" s="62">
        <f>SUM($G16:AI16)</f>
        <v>220980000</v>
      </c>
      <c r="BN16" s="62">
        <f>SUM($G16:AJ16)</f>
        <v>228600000</v>
      </c>
      <c r="BO16" s="65">
        <f>IF(BO$2&lt;=((VALUE(RIGHT($E16,4))-VALUE(LEFT($E16,4)))+1),G16/((1+Vychodiská!$C$177)^BO$2),0)</f>
        <v>7326923.076923077</v>
      </c>
      <c r="BP16" s="62">
        <f>IF(BP$2&lt;=((VALUE(RIGHT($E16,4))-VALUE(LEFT($E16,4)))+1),H16/((1+Vychodiská!$C$177)^BP$2),0)</f>
        <v>0</v>
      </c>
      <c r="BQ16" s="62">
        <f>IF(BQ$2&lt;=((VALUE(RIGHT($E16,4))-VALUE(LEFT($E16,4)))+1),I16/((1+Vychodiská!$C$177)^BQ$2),0)</f>
        <v>0</v>
      </c>
      <c r="BR16" s="62">
        <f>IF(BR$2&lt;=((VALUE(RIGHT($E16,4))-VALUE(LEFT($E16,4)))+1),J16/((1+Vychodiská!$C$177)^BR$2),0)</f>
        <v>0</v>
      </c>
      <c r="BS16" s="62">
        <f>IF(BS$2&lt;=((VALUE(RIGHT($E16,4))-VALUE(LEFT($E16,4)))+1),K16/((1+Vychodiská!$C$177)^BS$2),0)</f>
        <v>0</v>
      </c>
      <c r="BT16" s="62">
        <f>IF(BT$2&lt;=((VALUE(RIGHT($E16,4))-VALUE(LEFT($E16,4)))+1),L16/((1+Vychodiská!$C$177)^BT$2),0)</f>
        <v>0</v>
      </c>
      <c r="BU16" s="62">
        <f>IF(BU$2&lt;=((VALUE(RIGHT($E16,4))-VALUE(LEFT($E16,4)))+1),M16/((1+Vychodiská!$C$177)^BU$2),0)</f>
        <v>0</v>
      </c>
      <c r="BV16" s="62">
        <f>IF(BV$2&lt;=((VALUE(RIGHT($E16,4))-VALUE(LEFT($E16,4)))+1),N16/((1+Vychodiská!$C$177)^BV$2),0)</f>
        <v>0</v>
      </c>
      <c r="BW16" s="62">
        <f>IF(BW$2&lt;=((VALUE(RIGHT($E16,4))-VALUE(LEFT($E16,4)))+1),O16/((1+Vychodiská!$C$177)^BW$2),0)</f>
        <v>0</v>
      </c>
      <c r="BX16" s="62">
        <f>IF(BX$2&lt;=((VALUE(RIGHT($E16,4))-VALUE(LEFT($E16,4)))+1),P16/((1+Vychodiská!$C$177)^BX$2),0)</f>
        <v>0</v>
      </c>
      <c r="BY16" s="62">
        <f>IF(BY$2&lt;=((VALUE(RIGHT($E16,4))-VALUE(LEFT($E16,4)))+1),Q16/((1+Vychodiská!$C$177)^BY$2),0)</f>
        <v>0</v>
      </c>
      <c r="BZ16" s="62">
        <f>IF(BZ$2&lt;=((VALUE(RIGHT($E16,4))-VALUE(LEFT($E16,4)))+1),R16/((1+Vychodiská!$C$177)^BZ$2),0)</f>
        <v>0</v>
      </c>
      <c r="CA16" s="62">
        <f>IF(CA$2&lt;=((VALUE(RIGHT($E16,4))-VALUE(LEFT($E16,4)))+1),S16/((1+Vychodiská!$C$177)^CA$2),0)</f>
        <v>0</v>
      </c>
      <c r="CB16" s="62">
        <f>IF(CB$2&lt;=((VALUE(RIGHT($E16,4))-VALUE(LEFT($E16,4)))+1),T16/((1+Vychodiská!$C$177)^CB$2),0)</f>
        <v>0</v>
      </c>
      <c r="CC16" s="62">
        <f>IF(CC$2&lt;=((VALUE(RIGHT($E16,4))-VALUE(LEFT($E16,4)))+1),U16/((1+Vychodiská!$C$177)^CC$2),0)</f>
        <v>0</v>
      </c>
      <c r="CD16" s="62">
        <f>IF(CD$2&lt;=((VALUE(RIGHT($E16,4))-VALUE(LEFT($E16,4)))+1),V16/((1+Vychodiská!$C$177)^CD$2),0)</f>
        <v>0</v>
      </c>
      <c r="CE16" s="62">
        <f>IF(CE$2&lt;=((VALUE(RIGHT($E16,4))-VALUE(LEFT($E16,4)))+1),W16/((1+Vychodiská!$C$177)^CE$2),0)</f>
        <v>0</v>
      </c>
      <c r="CF16" s="62">
        <f>IF(CF$2&lt;=((VALUE(RIGHT($E16,4))-VALUE(LEFT($E16,4)))+1),X16/((1+Vychodiská!$C$177)^CF$2),0)</f>
        <v>0</v>
      </c>
      <c r="CG16" s="62">
        <f>IF(CG$2&lt;=((VALUE(RIGHT($E16,4))-VALUE(LEFT($E16,4)))+1),Y16/((1+Vychodiská!$C$177)^CG$2),0)</f>
        <v>0</v>
      </c>
      <c r="CH16" s="62">
        <f>IF(CH$2&lt;=((VALUE(RIGHT($E16,4))-VALUE(LEFT($E16,4)))+1),Z16/((1+Vychodiská!$C$177)^CH$2),0)</f>
        <v>0</v>
      </c>
      <c r="CI16" s="62">
        <f>IF(CI$2&lt;=((VALUE(RIGHT($E16,4))-VALUE(LEFT($E16,4)))+1),AA16/((1+Vychodiská!$C$177)^CI$2),0)</f>
        <v>0</v>
      </c>
      <c r="CJ16" s="62">
        <f>IF(CJ$2&lt;=((VALUE(RIGHT($E16,4))-VALUE(LEFT($E16,4)))+1),AB16/((1+Vychodiská!$C$177)^CJ$2),0)</f>
        <v>0</v>
      </c>
      <c r="CK16" s="62">
        <f>IF(CK$2&lt;=((VALUE(RIGHT($E16,4))-VALUE(LEFT($E16,4)))+1),AC16/((1+Vychodiská!$C$177)^CK$2),0)</f>
        <v>0</v>
      </c>
      <c r="CL16" s="62">
        <f>IF(CL$2&lt;=((VALUE(RIGHT($E16,4))-VALUE(LEFT($E16,4)))+1),AD16/((1+Vychodiská!$C$177)^CL$2),0)</f>
        <v>0</v>
      </c>
      <c r="CM16" s="62">
        <f>IF(CM$2&lt;=((VALUE(RIGHT($E16,4))-VALUE(LEFT($E16,4)))+1),AE16/((1+Vychodiská!$C$177)^CM$2),0)</f>
        <v>0</v>
      </c>
      <c r="CN16" s="62">
        <f>IF(CN$2&lt;=((VALUE(RIGHT($E16,4))-VALUE(LEFT($E16,4)))+1),AF16/((1+Vychodiská!$C$177)^CN$2),0)</f>
        <v>0</v>
      </c>
      <c r="CO16" s="62">
        <f>IF(CO$2&lt;=((VALUE(RIGHT($E16,4))-VALUE(LEFT($E16,4)))+1),AG16/((1+Vychodiská!$C$177)^CO$2),0)</f>
        <v>0</v>
      </c>
      <c r="CP16" s="62">
        <f>IF(CP$2&lt;=((VALUE(RIGHT($E16,4))-VALUE(LEFT($E16,4)))+1),AH16/((1+Vychodiská!$C$177)^CP$2),0)</f>
        <v>0</v>
      </c>
      <c r="CQ16" s="62">
        <f>IF(CQ$2&lt;=((VALUE(RIGHT($E16,4))-VALUE(LEFT($E16,4)))+1),AI16/((1+Vychodiská!$C$177)^CQ$2),0)</f>
        <v>0</v>
      </c>
      <c r="CR16" s="63">
        <f>IF(CR$2&lt;=((VALUE(RIGHT($E16,4))-VALUE(LEFT($E16,4)))+1),AJ16/((1+Vychodiská!$C$177)^CR$2),0)</f>
        <v>0</v>
      </c>
      <c r="CS16" s="66">
        <f t="shared" si="4"/>
        <v>-7326923.076923077</v>
      </c>
      <c r="CT16" s="62"/>
    </row>
    <row r="17" spans="1:98" s="69" customFormat="1" ht="31" customHeight="1" x14ac:dyDescent="0.35">
      <c r="A17" s="59">
        <v>15</v>
      </c>
      <c r="B17" s="60" t="s">
        <v>259</v>
      </c>
      <c r="C17" s="60" t="s">
        <v>479</v>
      </c>
      <c r="D17" s="61">
        <f>INDEX(Data!$M:$M,MATCH(Investície!A17,Data!$A:$A,0))</f>
        <v>30</v>
      </c>
      <c r="E17" s="61">
        <v>2028</v>
      </c>
      <c r="F17" s="63">
        <v>1150000</v>
      </c>
      <c r="G17" s="62">
        <f t="shared" si="2"/>
        <v>1150000</v>
      </c>
      <c r="H17" s="62">
        <f t="shared" si="0"/>
        <v>1150000</v>
      </c>
      <c r="I17" s="62">
        <f t="shared" si="0"/>
        <v>1150000</v>
      </c>
      <c r="J17" s="62">
        <f t="shared" si="0"/>
        <v>1150000</v>
      </c>
      <c r="K17" s="62">
        <f t="shared" si="0"/>
        <v>1150000</v>
      </c>
      <c r="L17" s="62">
        <f t="shared" si="0"/>
        <v>1150000</v>
      </c>
      <c r="M17" s="62">
        <f t="shared" si="0"/>
        <v>1150000</v>
      </c>
      <c r="N17" s="62">
        <f t="shared" si="0"/>
        <v>1150000</v>
      </c>
      <c r="O17" s="62">
        <f t="shared" si="0"/>
        <v>1150000</v>
      </c>
      <c r="P17" s="62">
        <f t="shared" si="0"/>
        <v>1150000</v>
      </c>
      <c r="Q17" s="62">
        <f t="shared" si="0"/>
        <v>1150000</v>
      </c>
      <c r="R17" s="62">
        <f t="shared" si="0"/>
        <v>1150000</v>
      </c>
      <c r="S17" s="62">
        <f t="shared" si="0"/>
        <v>1150000</v>
      </c>
      <c r="T17" s="62">
        <f t="shared" si="0"/>
        <v>1150000</v>
      </c>
      <c r="U17" s="62">
        <f t="shared" si="0"/>
        <v>1150000</v>
      </c>
      <c r="V17" s="62">
        <f t="shared" si="0"/>
        <v>1150000</v>
      </c>
      <c r="W17" s="62">
        <f t="shared" si="0"/>
        <v>1150000</v>
      </c>
      <c r="X17" s="62">
        <f t="shared" si="1"/>
        <v>1150000</v>
      </c>
      <c r="Y17" s="62">
        <f t="shared" si="1"/>
        <v>1150000</v>
      </c>
      <c r="Z17" s="62">
        <f t="shared" si="1"/>
        <v>1150000</v>
      </c>
      <c r="AA17" s="62">
        <f t="shared" si="1"/>
        <v>1150000</v>
      </c>
      <c r="AB17" s="62">
        <f t="shared" si="1"/>
        <v>1150000</v>
      </c>
      <c r="AC17" s="62">
        <f t="shared" si="1"/>
        <v>1150000</v>
      </c>
      <c r="AD17" s="62">
        <f t="shared" si="1"/>
        <v>1150000</v>
      </c>
      <c r="AE17" s="62">
        <f t="shared" si="1"/>
        <v>1150000</v>
      </c>
      <c r="AF17" s="62">
        <f t="shared" si="1"/>
        <v>1150000</v>
      </c>
      <c r="AG17" s="62">
        <f t="shared" si="1"/>
        <v>1150000</v>
      </c>
      <c r="AH17" s="62">
        <f t="shared" si="1"/>
        <v>1150000</v>
      </c>
      <c r="AI17" s="62">
        <f t="shared" si="1"/>
        <v>1150000</v>
      </c>
      <c r="AJ17" s="63">
        <f t="shared" si="1"/>
        <v>1150000</v>
      </c>
      <c r="AK17" s="62">
        <f t="shared" si="3"/>
        <v>1150000</v>
      </c>
      <c r="AL17" s="62">
        <f>SUM($G17:H17)</f>
        <v>2300000</v>
      </c>
      <c r="AM17" s="62">
        <f>SUM($G17:I17)</f>
        <v>3450000</v>
      </c>
      <c r="AN17" s="62">
        <f>SUM($G17:J17)</f>
        <v>4600000</v>
      </c>
      <c r="AO17" s="62">
        <f>SUM($G17:K17)</f>
        <v>5750000</v>
      </c>
      <c r="AP17" s="62">
        <f>SUM($G17:L17)</f>
        <v>6900000</v>
      </c>
      <c r="AQ17" s="62">
        <f>SUM($G17:M17)</f>
        <v>8050000</v>
      </c>
      <c r="AR17" s="62">
        <f>SUM($G17:N17)</f>
        <v>9200000</v>
      </c>
      <c r="AS17" s="62">
        <f>SUM($G17:O17)</f>
        <v>10350000</v>
      </c>
      <c r="AT17" s="62">
        <f>SUM($G17:P17)</f>
        <v>11500000</v>
      </c>
      <c r="AU17" s="62">
        <f>SUM($G17:Q17)</f>
        <v>12650000</v>
      </c>
      <c r="AV17" s="62">
        <f>SUM($G17:R17)</f>
        <v>13800000</v>
      </c>
      <c r="AW17" s="62">
        <f>SUM($G17:S17)</f>
        <v>14950000</v>
      </c>
      <c r="AX17" s="62">
        <f>SUM($G17:T17)</f>
        <v>16100000</v>
      </c>
      <c r="AY17" s="62">
        <f>SUM($G17:U17)</f>
        <v>17250000</v>
      </c>
      <c r="AZ17" s="62">
        <f>SUM($G17:V17)</f>
        <v>18400000</v>
      </c>
      <c r="BA17" s="62">
        <f>SUM($G17:W17)</f>
        <v>19550000</v>
      </c>
      <c r="BB17" s="62">
        <f>SUM($G17:X17)</f>
        <v>20700000</v>
      </c>
      <c r="BC17" s="62">
        <f>SUM($G17:Y17)</f>
        <v>21850000</v>
      </c>
      <c r="BD17" s="62">
        <f>SUM($G17:Z17)</f>
        <v>23000000</v>
      </c>
      <c r="BE17" s="62">
        <f>SUM($G17:AA17)</f>
        <v>24150000</v>
      </c>
      <c r="BF17" s="62">
        <f>SUM($G17:AB17)</f>
        <v>25300000</v>
      </c>
      <c r="BG17" s="62">
        <f>SUM($G17:AC17)</f>
        <v>26450000</v>
      </c>
      <c r="BH17" s="62">
        <f>SUM($G17:AD17)</f>
        <v>27600000</v>
      </c>
      <c r="BI17" s="62">
        <f>SUM($G17:AE17)</f>
        <v>28750000</v>
      </c>
      <c r="BJ17" s="62">
        <f>SUM($G17:AF17)</f>
        <v>29900000</v>
      </c>
      <c r="BK17" s="62">
        <f>SUM($G17:AG17)</f>
        <v>31050000</v>
      </c>
      <c r="BL17" s="62">
        <f>SUM($G17:AH17)</f>
        <v>32200000</v>
      </c>
      <c r="BM17" s="62">
        <f>SUM($G17:AI17)</f>
        <v>33350000</v>
      </c>
      <c r="BN17" s="62">
        <f>SUM($G17:AJ17)</f>
        <v>34500000</v>
      </c>
      <c r="BO17" s="65">
        <f>IF(BO$2&lt;=((VALUE(RIGHT($E17,4))-VALUE(LEFT($E17,4)))+1),G17/((1+Vychodiská!$C$177)^BO$2),0)</f>
        <v>1105769.2307692308</v>
      </c>
      <c r="BP17" s="62">
        <f>IF(BP$2&lt;=((VALUE(RIGHT($E17,4))-VALUE(LEFT($E17,4)))+1),H17/((1+Vychodiská!$C$177)^BP$2),0)</f>
        <v>0</v>
      </c>
      <c r="BQ17" s="62">
        <f>IF(BQ$2&lt;=((VALUE(RIGHT($E17,4))-VALUE(LEFT($E17,4)))+1),I17/((1+Vychodiská!$C$177)^BQ$2),0)</f>
        <v>0</v>
      </c>
      <c r="BR17" s="62">
        <f>IF(BR$2&lt;=((VALUE(RIGHT($E17,4))-VALUE(LEFT($E17,4)))+1),J17/((1+Vychodiská!$C$177)^BR$2),0)</f>
        <v>0</v>
      </c>
      <c r="BS17" s="62">
        <f>IF(BS$2&lt;=((VALUE(RIGHT($E17,4))-VALUE(LEFT($E17,4)))+1),K17/((1+Vychodiská!$C$177)^BS$2),0)</f>
        <v>0</v>
      </c>
      <c r="BT17" s="62">
        <f>IF(BT$2&lt;=((VALUE(RIGHT($E17,4))-VALUE(LEFT($E17,4)))+1),L17/((1+Vychodiská!$C$177)^BT$2),0)</f>
        <v>0</v>
      </c>
      <c r="BU17" s="62">
        <f>IF(BU$2&lt;=((VALUE(RIGHT($E17,4))-VALUE(LEFT($E17,4)))+1),M17/((1+Vychodiská!$C$177)^BU$2),0)</f>
        <v>0</v>
      </c>
      <c r="BV17" s="62">
        <f>IF(BV$2&lt;=((VALUE(RIGHT($E17,4))-VALUE(LEFT($E17,4)))+1),N17/((1+Vychodiská!$C$177)^BV$2),0)</f>
        <v>0</v>
      </c>
      <c r="BW17" s="62">
        <f>IF(BW$2&lt;=((VALUE(RIGHT($E17,4))-VALUE(LEFT($E17,4)))+1),O17/((1+Vychodiská!$C$177)^BW$2),0)</f>
        <v>0</v>
      </c>
      <c r="BX17" s="62">
        <f>IF(BX$2&lt;=((VALUE(RIGHT($E17,4))-VALUE(LEFT($E17,4)))+1),P17/((1+Vychodiská!$C$177)^BX$2),0)</f>
        <v>0</v>
      </c>
      <c r="BY17" s="62">
        <f>IF(BY$2&lt;=((VALUE(RIGHT($E17,4))-VALUE(LEFT($E17,4)))+1),Q17/((1+Vychodiská!$C$177)^BY$2),0)</f>
        <v>0</v>
      </c>
      <c r="BZ17" s="62">
        <f>IF(BZ$2&lt;=((VALUE(RIGHT($E17,4))-VALUE(LEFT($E17,4)))+1),R17/((1+Vychodiská!$C$177)^BZ$2),0)</f>
        <v>0</v>
      </c>
      <c r="CA17" s="62">
        <f>IF(CA$2&lt;=((VALUE(RIGHT($E17,4))-VALUE(LEFT($E17,4)))+1),S17/((1+Vychodiská!$C$177)^CA$2),0)</f>
        <v>0</v>
      </c>
      <c r="CB17" s="62">
        <f>IF(CB$2&lt;=((VALUE(RIGHT($E17,4))-VALUE(LEFT($E17,4)))+1),T17/((1+Vychodiská!$C$177)^CB$2),0)</f>
        <v>0</v>
      </c>
      <c r="CC17" s="62">
        <f>IF(CC$2&lt;=((VALUE(RIGHT($E17,4))-VALUE(LEFT($E17,4)))+1),U17/((1+Vychodiská!$C$177)^CC$2),0)</f>
        <v>0</v>
      </c>
      <c r="CD17" s="62">
        <f>IF(CD$2&lt;=((VALUE(RIGHT($E17,4))-VALUE(LEFT($E17,4)))+1),V17/((1+Vychodiská!$C$177)^CD$2),0)</f>
        <v>0</v>
      </c>
      <c r="CE17" s="62">
        <f>IF(CE$2&lt;=((VALUE(RIGHT($E17,4))-VALUE(LEFT($E17,4)))+1),W17/((1+Vychodiská!$C$177)^CE$2),0)</f>
        <v>0</v>
      </c>
      <c r="CF17" s="62">
        <f>IF(CF$2&lt;=((VALUE(RIGHT($E17,4))-VALUE(LEFT($E17,4)))+1),X17/((1+Vychodiská!$C$177)^CF$2),0)</f>
        <v>0</v>
      </c>
      <c r="CG17" s="62">
        <f>IF(CG$2&lt;=((VALUE(RIGHT($E17,4))-VALUE(LEFT($E17,4)))+1),Y17/((1+Vychodiská!$C$177)^CG$2),0)</f>
        <v>0</v>
      </c>
      <c r="CH17" s="62">
        <f>IF(CH$2&lt;=((VALUE(RIGHT($E17,4))-VALUE(LEFT($E17,4)))+1),Z17/((1+Vychodiská!$C$177)^CH$2),0)</f>
        <v>0</v>
      </c>
      <c r="CI17" s="62">
        <f>IF(CI$2&lt;=((VALUE(RIGHT($E17,4))-VALUE(LEFT($E17,4)))+1),AA17/((1+Vychodiská!$C$177)^CI$2),0)</f>
        <v>0</v>
      </c>
      <c r="CJ17" s="62">
        <f>IF(CJ$2&lt;=((VALUE(RIGHT($E17,4))-VALUE(LEFT($E17,4)))+1),AB17/((1+Vychodiská!$C$177)^CJ$2),0)</f>
        <v>0</v>
      </c>
      <c r="CK17" s="62">
        <f>IF(CK$2&lt;=((VALUE(RIGHT($E17,4))-VALUE(LEFT($E17,4)))+1),AC17/((1+Vychodiská!$C$177)^CK$2),0)</f>
        <v>0</v>
      </c>
      <c r="CL17" s="62">
        <f>IF(CL$2&lt;=((VALUE(RIGHT($E17,4))-VALUE(LEFT($E17,4)))+1),AD17/((1+Vychodiská!$C$177)^CL$2),0)</f>
        <v>0</v>
      </c>
      <c r="CM17" s="62">
        <f>IF(CM$2&lt;=((VALUE(RIGHT($E17,4))-VALUE(LEFT($E17,4)))+1),AE17/((1+Vychodiská!$C$177)^CM$2),0)</f>
        <v>0</v>
      </c>
      <c r="CN17" s="62">
        <f>IF(CN$2&lt;=((VALUE(RIGHT($E17,4))-VALUE(LEFT($E17,4)))+1),AF17/((1+Vychodiská!$C$177)^CN$2),0)</f>
        <v>0</v>
      </c>
      <c r="CO17" s="62">
        <f>IF(CO$2&lt;=((VALUE(RIGHT($E17,4))-VALUE(LEFT($E17,4)))+1),AG17/((1+Vychodiská!$C$177)^CO$2),0)</f>
        <v>0</v>
      </c>
      <c r="CP17" s="62">
        <f>IF(CP$2&lt;=((VALUE(RIGHT($E17,4))-VALUE(LEFT($E17,4)))+1),AH17/((1+Vychodiská!$C$177)^CP$2),0)</f>
        <v>0</v>
      </c>
      <c r="CQ17" s="62">
        <f>IF(CQ$2&lt;=((VALUE(RIGHT($E17,4))-VALUE(LEFT($E17,4)))+1),AI17/((1+Vychodiská!$C$177)^CQ$2),0)</f>
        <v>0</v>
      </c>
      <c r="CR17" s="63">
        <f>IF(CR$2&lt;=((VALUE(RIGHT($E17,4))-VALUE(LEFT($E17,4)))+1),AJ17/((1+Vychodiská!$C$177)^CR$2),0)</f>
        <v>0</v>
      </c>
      <c r="CS17" s="66">
        <f t="shared" si="4"/>
        <v>-1105769.2307692308</v>
      </c>
      <c r="CT17" s="62"/>
    </row>
    <row r="18" spans="1:98" s="69" customFormat="1" ht="31" customHeight="1" x14ac:dyDescent="0.35">
      <c r="A18" s="59">
        <v>16</v>
      </c>
      <c r="B18" s="60" t="s">
        <v>259</v>
      </c>
      <c r="C18" s="60" t="s">
        <v>480</v>
      </c>
      <c r="D18" s="61">
        <f>INDEX(Data!$M:$M,MATCH(Investície!A18,Data!$A:$A,0))</f>
        <v>12</v>
      </c>
      <c r="E18" s="61">
        <v>2027</v>
      </c>
      <c r="F18" s="63">
        <v>1500000</v>
      </c>
      <c r="G18" s="62">
        <f t="shared" si="2"/>
        <v>1500000</v>
      </c>
      <c r="H18" s="62">
        <f t="shared" si="0"/>
        <v>1500000</v>
      </c>
      <c r="I18" s="62">
        <f t="shared" si="0"/>
        <v>1500000</v>
      </c>
      <c r="J18" s="62">
        <f t="shared" si="0"/>
        <v>1500000</v>
      </c>
      <c r="K18" s="62">
        <f t="shared" si="0"/>
        <v>1500000</v>
      </c>
      <c r="L18" s="62">
        <f t="shared" si="0"/>
        <v>1500000</v>
      </c>
      <c r="M18" s="62">
        <f t="shared" si="0"/>
        <v>1500000</v>
      </c>
      <c r="N18" s="62">
        <f t="shared" si="0"/>
        <v>1500000</v>
      </c>
      <c r="O18" s="62">
        <f t="shared" si="0"/>
        <v>1500000</v>
      </c>
      <c r="P18" s="62">
        <f t="shared" si="0"/>
        <v>1500000</v>
      </c>
      <c r="Q18" s="62">
        <f t="shared" si="0"/>
        <v>1500000</v>
      </c>
      <c r="R18" s="62">
        <f t="shared" si="0"/>
        <v>1500000</v>
      </c>
      <c r="S18" s="62">
        <f t="shared" si="0"/>
        <v>1500000</v>
      </c>
      <c r="T18" s="62">
        <f t="shared" si="0"/>
        <v>1500000</v>
      </c>
      <c r="U18" s="62">
        <f t="shared" si="0"/>
        <v>1500000</v>
      </c>
      <c r="V18" s="62">
        <f t="shared" si="0"/>
        <v>1500000</v>
      </c>
      <c r="W18" s="62">
        <f t="shared" ref="W18:AJ33" si="5">IF(LEN($E18)=4,$F18,($F18/(RIGHT($E18,4)-LEFT($E18,4)+1)))</f>
        <v>1500000</v>
      </c>
      <c r="X18" s="62">
        <f t="shared" si="1"/>
        <v>1500000</v>
      </c>
      <c r="Y18" s="62">
        <f t="shared" si="1"/>
        <v>1500000</v>
      </c>
      <c r="Z18" s="62">
        <f t="shared" si="1"/>
        <v>1500000</v>
      </c>
      <c r="AA18" s="62">
        <f t="shared" si="1"/>
        <v>1500000</v>
      </c>
      <c r="AB18" s="62">
        <f t="shared" si="1"/>
        <v>1500000</v>
      </c>
      <c r="AC18" s="62">
        <f t="shared" si="1"/>
        <v>1500000</v>
      </c>
      <c r="AD18" s="62">
        <f t="shared" si="1"/>
        <v>1500000</v>
      </c>
      <c r="AE18" s="62">
        <f t="shared" si="1"/>
        <v>1500000</v>
      </c>
      <c r="AF18" s="62">
        <f t="shared" si="1"/>
        <v>1500000</v>
      </c>
      <c r="AG18" s="62">
        <f t="shared" si="1"/>
        <v>1500000</v>
      </c>
      <c r="AH18" s="62">
        <f t="shared" si="1"/>
        <v>1500000</v>
      </c>
      <c r="AI18" s="62">
        <f t="shared" si="1"/>
        <v>1500000</v>
      </c>
      <c r="AJ18" s="63">
        <f t="shared" si="1"/>
        <v>1500000</v>
      </c>
      <c r="AK18" s="62">
        <f t="shared" si="3"/>
        <v>1500000</v>
      </c>
      <c r="AL18" s="62">
        <f>SUM($G18:H18)</f>
        <v>3000000</v>
      </c>
      <c r="AM18" s="62">
        <f>SUM($G18:I18)</f>
        <v>4500000</v>
      </c>
      <c r="AN18" s="62">
        <f>SUM($G18:J18)</f>
        <v>6000000</v>
      </c>
      <c r="AO18" s="62">
        <f>SUM($G18:K18)</f>
        <v>7500000</v>
      </c>
      <c r="AP18" s="62">
        <f>SUM($G18:L18)</f>
        <v>9000000</v>
      </c>
      <c r="AQ18" s="62">
        <f>SUM($G18:M18)</f>
        <v>10500000</v>
      </c>
      <c r="AR18" s="62">
        <f>SUM($G18:N18)</f>
        <v>12000000</v>
      </c>
      <c r="AS18" s="62">
        <f>SUM($G18:O18)</f>
        <v>13500000</v>
      </c>
      <c r="AT18" s="62">
        <f>SUM($G18:P18)</f>
        <v>15000000</v>
      </c>
      <c r="AU18" s="62">
        <f>SUM($G18:Q18)</f>
        <v>16500000</v>
      </c>
      <c r="AV18" s="62">
        <f>SUM($G18:R18)</f>
        <v>18000000</v>
      </c>
      <c r="AW18" s="62">
        <f>SUM($G18:S18)</f>
        <v>19500000</v>
      </c>
      <c r="AX18" s="62">
        <f>SUM($G18:T18)</f>
        <v>21000000</v>
      </c>
      <c r="AY18" s="62">
        <f>SUM($G18:U18)</f>
        <v>22500000</v>
      </c>
      <c r="AZ18" s="62">
        <f>SUM($G18:V18)</f>
        <v>24000000</v>
      </c>
      <c r="BA18" s="62">
        <f>SUM($G18:W18)</f>
        <v>25500000</v>
      </c>
      <c r="BB18" s="62">
        <f>SUM($G18:X18)</f>
        <v>27000000</v>
      </c>
      <c r="BC18" s="62">
        <f>SUM($G18:Y18)</f>
        <v>28500000</v>
      </c>
      <c r="BD18" s="62">
        <f>SUM($G18:Z18)</f>
        <v>30000000</v>
      </c>
      <c r="BE18" s="62">
        <f>SUM($G18:AA18)</f>
        <v>31500000</v>
      </c>
      <c r="BF18" s="62">
        <f>SUM($G18:AB18)</f>
        <v>33000000</v>
      </c>
      <c r="BG18" s="62">
        <f>SUM($G18:AC18)</f>
        <v>34500000</v>
      </c>
      <c r="BH18" s="62">
        <f>SUM($G18:AD18)</f>
        <v>36000000</v>
      </c>
      <c r="BI18" s="62">
        <f>SUM($G18:AE18)</f>
        <v>37500000</v>
      </c>
      <c r="BJ18" s="62">
        <f>SUM($G18:AF18)</f>
        <v>39000000</v>
      </c>
      <c r="BK18" s="62">
        <f>SUM($G18:AG18)</f>
        <v>40500000</v>
      </c>
      <c r="BL18" s="62">
        <f>SUM($G18:AH18)</f>
        <v>42000000</v>
      </c>
      <c r="BM18" s="62">
        <f>SUM($G18:AI18)</f>
        <v>43500000</v>
      </c>
      <c r="BN18" s="62">
        <f>SUM($G18:AJ18)</f>
        <v>45000000</v>
      </c>
      <c r="BO18" s="65">
        <f>IF(BO$2&lt;=((VALUE(RIGHT($E18,4))-VALUE(LEFT($E18,4)))+1),G18/((1+Vychodiská!$C$177)^BO$2),0)</f>
        <v>1442307.6923076923</v>
      </c>
      <c r="BP18" s="62">
        <f>IF(BP$2&lt;=((VALUE(RIGHT($E18,4))-VALUE(LEFT($E18,4)))+1),H18/((1+Vychodiská!$C$177)^BP$2),0)</f>
        <v>0</v>
      </c>
      <c r="BQ18" s="62">
        <f>IF(BQ$2&lt;=((VALUE(RIGHT($E18,4))-VALUE(LEFT($E18,4)))+1),I18/((1+Vychodiská!$C$177)^BQ$2),0)</f>
        <v>0</v>
      </c>
      <c r="BR18" s="62">
        <f>IF(BR$2&lt;=((VALUE(RIGHT($E18,4))-VALUE(LEFT($E18,4)))+1),J18/((1+Vychodiská!$C$177)^BR$2),0)</f>
        <v>0</v>
      </c>
      <c r="BS18" s="62">
        <f>IF(BS$2&lt;=((VALUE(RIGHT($E18,4))-VALUE(LEFT($E18,4)))+1),K18/((1+Vychodiská!$C$177)^BS$2),0)</f>
        <v>0</v>
      </c>
      <c r="BT18" s="62">
        <f>IF(BT$2&lt;=((VALUE(RIGHT($E18,4))-VALUE(LEFT($E18,4)))+1),L18/((1+Vychodiská!$C$177)^BT$2),0)</f>
        <v>0</v>
      </c>
      <c r="BU18" s="62">
        <f>IF(BU$2&lt;=((VALUE(RIGHT($E18,4))-VALUE(LEFT($E18,4)))+1),M18/((1+Vychodiská!$C$177)^BU$2),0)</f>
        <v>0</v>
      </c>
      <c r="BV18" s="62">
        <f>IF(BV$2&lt;=((VALUE(RIGHT($E18,4))-VALUE(LEFT($E18,4)))+1),N18/((1+Vychodiská!$C$177)^BV$2),0)</f>
        <v>0</v>
      </c>
      <c r="BW18" s="62">
        <f>IF(BW$2&lt;=((VALUE(RIGHT($E18,4))-VALUE(LEFT($E18,4)))+1),O18/((1+Vychodiská!$C$177)^BW$2),0)</f>
        <v>0</v>
      </c>
      <c r="BX18" s="62">
        <f>IF(BX$2&lt;=((VALUE(RIGHT($E18,4))-VALUE(LEFT($E18,4)))+1),P18/((1+Vychodiská!$C$177)^BX$2),0)</f>
        <v>0</v>
      </c>
      <c r="BY18" s="62">
        <f>IF(BY$2&lt;=((VALUE(RIGHT($E18,4))-VALUE(LEFT($E18,4)))+1),Q18/((1+Vychodiská!$C$177)^BY$2),0)</f>
        <v>0</v>
      </c>
      <c r="BZ18" s="62">
        <f>IF(BZ$2&lt;=((VALUE(RIGHT($E18,4))-VALUE(LEFT($E18,4)))+1),R18/((1+Vychodiská!$C$177)^BZ$2),0)</f>
        <v>0</v>
      </c>
      <c r="CA18" s="62">
        <f>IF(CA$2&lt;=((VALUE(RIGHT($E18,4))-VALUE(LEFT($E18,4)))+1),S18/((1+Vychodiská!$C$177)^CA$2),0)</f>
        <v>0</v>
      </c>
      <c r="CB18" s="62">
        <f>IF(CB$2&lt;=((VALUE(RIGHT($E18,4))-VALUE(LEFT($E18,4)))+1),T18/((1+Vychodiská!$C$177)^CB$2),0)</f>
        <v>0</v>
      </c>
      <c r="CC18" s="62">
        <f>IF(CC$2&lt;=((VALUE(RIGHT($E18,4))-VALUE(LEFT($E18,4)))+1),U18/((1+Vychodiská!$C$177)^CC$2),0)</f>
        <v>0</v>
      </c>
      <c r="CD18" s="62">
        <f>IF(CD$2&lt;=((VALUE(RIGHT($E18,4))-VALUE(LEFT($E18,4)))+1),V18/((1+Vychodiská!$C$177)^CD$2),0)</f>
        <v>0</v>
      </c>
      <c r="CE18" s="62">
        <f>IF(CE$2&lt;=((VALUE(RIGHT($E18,4))-VALUE(LEFT($E18,4)))+1),W18/((1+Vychodiská!$C$177)^CE$2),0)</f>
        <v>0</v>
      </c>
      <c r="CF18" s="62">
        <f>IF(CF$2&lt;=((VALUE(RIGHT($E18,4))-VALUE(LEFT($E18,4)))+1),X18/((1+Vychodiská!$C$177)^CF$2),0)</f>
        <v>0</v>
      </c>
      <c r="CG18" s="62">
        <f>IF(CG$2&lt;=((VALUE(RIGHT($E18,4))-VALUE(LEFT($E18,4)))+1),Y18/((1+Vychodiská!$C$177)^CG$2),0)</f>
        <v>0</v>
      </c>
      <c r="CH18" s="62">
        <f>IF(CH$2&lt;=((VALUE(RIGHT($E18,4))-VALUE(LEFT($E18,4)))+1),Z18/((1+Vychodiská!$C$177)^CH$2),0)</f>
        <v>0</v>
      </c>
      <c r="CI18" s="62">
        <f>IF(CI$2&lt;=((VALUE(RIGHT($E18,4))-VALUE(LEFT($E18,4)))+1),AA18/((1+Vychodiská!$C$177)^CI$2),0)</f>
        <v>0</v>
      </c>
      <c r="CJ18" s="62">
        <f>IF(CJ$2&lt;=((VALUE(RIGHT($E18,4))-VALUE(LEFT($E18,4)))+1),AB18/((1+Vychodiská!$C$177)^CJ$2),0)</f>
        <v>0</v>
      </c>
      <c r="CK18" s="62">
        <f>IF(CK$2&lt;=((VALUE(RIGHT($E18,4))-VALUE(LEFT($E18,4)))+1),AC18/((1+Vychodiská!$C$177)^CK$2),0)</f>
        <v>0</v>
      </c>
      <c r="CL18" s="62">
        <f>IF(CL$2&lt;=((VALUE(RIGHT($E18,4))-VALUE(LEFT($E18,4)))+1),AD18/((1+Vychodiská!$C$177)^CL$2),0)</f>
        <v>0</v>
      </c>
      <c r="CM18" s="62">
        <f>IF(CM$2&lt;=((VALUE(RIGHT($E18,4))-VALUE(LEFT($E18,4)))+1),AE18/((1+Vychodiská!$C$177)^CM$2),0)</f>
        <v>0</v>
      </c>
      <c r="CN18" s="62">
        <f>IF(CN$2&lt;=((VALUE(RIGHT($E18,4))-VALUE(LEFT($E18,4)))+1),AF18/((1+Vychodiská!$C$177)^CN$2),0)</f>
        <v>0</v>
      </c>
      <c r="CO18" s="62">
        <f>IF(CO$2&lt;=((VALUE(RIGHT($E18,4))-VALUE(LEFT($E18,4)))+1),AG18/((1+Vychodiská!$C$177)^CO$2),0)</f>
        <v>0</v>
      </c>
      <c r="CP18" s="62">
        <f>IF(CP$2&lt;=((VALUE(RIGHT($E18,4))-VALUE(LEFT($E18,4)))+1),AH18/((1+Vychodiská!$C$177)^CP$2),0)</f>
        <v>0</v>
      </c>
      <c r="CQ18" s="62">
        <f>IF(CQ$2&lt;=((VALUE(RIGHT($E18,4))-VALUE(LEFT($E18,4)))+1),AI18/((1+Vychodiská!$C$177)^CQ$2),0)</f>
        <v>0</v>
      </c>
      <c r="CR18" s="63">
        <f>IF(CR$2&lt;=((VALUE(RIGHT($E18,4))-VALUE(LEFT($E18,4)))+1),AJ18/((1+Vychodiská!$C$177)^CR$2),0)</f>
        <v>0</v>
      </c>
      <c r="CS18" s="66">
        <f t="shared" si="4"/>
        <v>-1442307.6923076923</v>
      </c>
      <c r="CT18" s="62"/>
    </row>
    <row r="19" spans="1:98" s="69" customFormat="1" ht="31" customHeight="1" x14ac:dyDescent="0.35">
      <c r="A19" s="59">
        <v>17</v>
      </c>
      <c r="B19" s="60" t="s">
        <v>259</v>
      </c>
      <c r="C19" s="60" t="s">
        <v>481</v>
      </c>
      <c r="D19" s="61">
        <f>INDEX(Data!$M:$M,MATCH(Investície!A19,Data!$A:$A,0))</f>
        <v>30</v>
      </c>
      <c r="E19" s="61">
        <v>2028</v>
      </c>
      <c r="F19" s="63">
        <v>1000000</v>
      </c>
      <c r="G19" s="62">
        <f t="shared" si="2"/>
        <v>1000000</v>
      </c>
      <c r="H19" s="62">
        <f t="shared" si="2"/>
        <v>1000000</v>
      </c>
      <c r="I19" s="62">
        <f t="shared" si="2"/>
        <v>1000000</v>
      </c>
      <c r="J19" s="62">
        <f t="shared" si="2"/>
        <v>1000000</v>
      </c>
      <c r="K19" s="62">
        <f t="shared" si="2"/>
        <v>1000000</v>
      </c>
      <c r="L19" s="62">
        <f t="shared" si="2"/>
        <v>1000000</v>
      </c>
      <c r="M19" s="62">
        <f t="shared" si="2"/>
        <v>1000000</v>
      </c>
      <c r="N19" s="62">
        <f t="shared" si="2"/>
        <v>1000000</v>
      </c>
      <c r="O19" s="62">
        <f t="shared" si="2"/>
        <v>1000000</v>
      </c>
      <c r="P19" s="62">
        <f t="shared" si="2"/>
        <v>1000000</v>
      </c>
      <c r="Q19" s="62">
        <f t="shared" si="2"/>
        <v>1000000</v>
      </c>
      <c r="R19" s="62">
        <f t="shared" si="2"/>
        <v>1000000</v>
      </c>
      <c r="S19" s="62">
        <f t="shared" si="2"/>
        <v>1000000</v>
      </c>
      <c r="T19" s="62">
        <f t="shared" si="2"/>
        <v>1000000</v>
      </c>
      <c r="U19" s="62">
        <f t="shared" si="2"/>
        <v>1000000</v>
      </c>
      <c r="V19" s="62">
        <f t="shared" si="2"/>
        <v>1000000</v>
      </c>
      <c r="W19" s="62">
        <f t="shared" si="5"/>
        <v>1000000</v>
      </c>
      <c r="X19" s="62">
        <f t="shared" si="5"/>
        <v>1000000</v>
      </c>
      <c r="Y19" s="62">
        <f t="shared" si="5"/>
        <v>1000000</v>
      </c>
      <c r="Z19" s="62">
        <f t="shared" si="5"/>
        <v>1000000</v>
      </c>
      <c r="AA19" s="62">
        <f t="shared" si="5"/>
        <v>1000000</v>
      </c>
      <c r="AB19" s="62">
        <f t="shared" si="5"/>
        <v>1000000</v>
      </c>
      <c r="AC19" s="62">
        <f t="shared" si="5"/>
        <v>1000000</v>
      </c>
      <c r="AD19" s="62">
        <f t="shared" si="5"/>
        <v>1000000</v>
      </c>
      <c r="AE19" s="62">
        <f t="shared" si="5"/>
        <v>1000000</v>
      </c>
      <c r="AF19" s="62">
        <f t="shared" si="5"/>
        <v>1000000</v>
      </c>
      <c r="AG19" s="62">
        <f t="shared" si="5"/>
        <v>1000000</v>
      </c>
      <c r="AH19" s="62">
        <f t="shared" si="5"/>
        <v>1000000</v>
      </c>
      <c r="AI19" s="62">
        <f t="shared" si="5"/>
        <v>1000000</v>
      </c>
      <c r="AJ19" s="63">
        <f t="shared" si="5"/>
        <v>1000000</v>
      </c>
      <c r="AK19" s="62">
        <f t="shared" si="3"/>
        <v>1000000</v>
      </c>
      <c r="AL19" s="62">
        <f>SUM($G19:H19)</f>
        <v>2000000</v>
      </c>
      <c r="AM19" s="62">
        <f>SUM($G19:I19)</f>
        <v>3000000</v>
      </c>
      <c r="AN19" s="62">
        <f>SUM($G19:J19)</f>
        <v>4000000</v>
      </c>
      <c r="AO19" s="62">
        <f>SUM($G19:K19)</f>
        <v>5000000</v>
      </c>
      <c r="AP19" s="62">
        <f>SUM($G19:L19)</f>
        <v>6000000</v>
      </c>
      <c r="AQ19" s="62">
        <f>SUM($G19:M19)</f>
        <v>7000000</v>
      </c>
      <c r="AR19" s="62">
        <f>SUM($G19:N19)</f>
        <v>8000000</v>
      </c>
      <c r="AS19" s="62">
        <f>SUM($G19:O19)</f>
        <v>9000000</v>
      </c>
      <c r="AT19" s="62">
        <f>SUM($G19:P19)</f>
        <v>10000000</v>
      </c>
      <c r="AU19" s="62">
        <f>SUM($G19:Q19)</f>
        <v>11000000</v>
      </c>
      <c r="AV19" s="62">
        <f>SUM($G19:R19)</f>
        <v>12000000</v>
      </c>
      <c r="AW19" s="62">
        <f>SUM($G19:S19)</f>
        <v>13000000</v>
      </c>
      <c r="AX19" s="62">
        <f>SUM($G19:T19)</f>
        <v>14000000</v>
      </c>
      <c r="AY19" s="62">
        <f>SUM($G19:U19)</f>
        <v>15000000</v>
      </c>
      <c r="AZ19" s="62">
        <f>SUM($G19:V19)</f>
        <v>16000000</v>
      </c>
      <c r="BA19" s="62">
        <f>SUM($G19:W19)</f>
        <v>17000000</v>
      </c>
      <c r="BB19" s="62">
        <f>SUM($G19:X19)</f>
        <v>18000000</v>
      </c>
      <c r="BC19" s="62">
        <f>SUM($G19:Y19)</f>
        <v>19000000</v>
      </c>
      <c r="BD19" s="62">
        <f>SUM($G19:Z19)</f>
        <v>20000000</v>
      </c>
      <c r="BE19" s="62">
        <f>SUM($G19:AA19)</f>
        <v>21000000</v>
      </c>
      <c r="BF19" s="62">
        <f>SUM($G19:AB19)</f>
        <v>22000000</v>
      </c>
      <c r="BG19" s="62">
        <f>SUM($G19:AC19)</f>
        <v>23000000</v>
      </c>
      <c r="BH19" s="62">
        <f>SUM($G19:AD19)</f>
        <v>24000000</v>
      </c>
      <c r="BI19" s="62">
        <f>SUM($G19:AE19)</f>
        <v>25000000</v>
      </c>
      <c r="BJ19" s="62">
        <f>SUM($G19:AF19)</f>
        <v>26000000</v>
      </c>
      <c r="BK19" s="62">
        <f>SUM($G19:AG19)</f>
        <v>27000000</v>
      </c>
      <c r="BL19" s="62">
        <f>SUM($G19:AH19)</f>
        <v>28000000</v>
      </c>
      <c r="BM19" s="62">
        <f>SUM($G19:AI19)</f>
        <v>29000000</v>
      </c>
      <c r="BN19" s="62">
        <f>SUM($G19:AJ19)</f>
        <v>30000000</v>
      </c>
      <c r="BO19" s="65">
        <f>IF(BO$2&lt;=((VALUE(RIGHT($E19,4))-VALUE(LEFT($E19,4)))+1),G19/((1+Vychodiská!$C$177)^BO$2),0)</f>
        <v>961538.4615384615</v>
      </c>
      <c r="BP19" s="62">
        <f>IF(BP$2&lt;=((VALUE(RIGHT($E19,4))-VALUE(LEFT($E19,4)))+1),H19/((1+Vychodiská!$C$177)^BP$2),0)</f>
        <v>0</v>
      </c>
      <c r="BQ19" s="62">
        <f>IF(BQ$2&lt;=((VALUE(RIGHT($E19,4))-VALUE(LEFT($E19,4)))+1),I19/((1+Vychodiská!$C$177)^BQ$2),0)</f>
        <v>0</v>
      </c>
      <c r="BR19" s="62">
        <f>IF(BR$2&lt;=((VALUE(RIGHT($E19,4))-VALUE(LEFT($E19,4)))+1),J19/((1+Vychodiská!$C$177)^BR$2),0)</f>
        <v>0</v>
      </c>
      <c r="BS19" s="62">
        <f>IF(BS$2&lt;=((VALUE(RIGHT($E19,4))-VALUE(LEFT($E19,4)))+1),K19/((1+Vychodiská!$C$177)^BS$2),0)</f>
        <v>0</v>
      </c>
      <c r="BT19" s="62">
        <f>IF(BT$2&lt;=((VALUE(RIGHT($E19,4))-VALUE(LEFT($E19,4)))+1),L19/((1+Vychodiská!$C$177)^BT$2),0)</f>
        <v>0</v>
      </c>
      <c r="BU19" s="62">
        <f>IF(BU$2&lt;=((VALUE(RIGHT($E19,4))-VALUE(LEFT($E19,4)))+1),M19/((1+Vychodiská!$C$177)^BU$2),0)</f>
        <v>0</v>
      </c>
      <c r="BV19" s="62">
        <f>IF(BV$2&lt;=((VALUE(RIGHT($E19,4))-VALUE(LEFT($E19,4)))+1),N19/((1+Vychodiská!$C$177)^BV$2),0)</f>
        <v>0</v>
      </c>
      <c r="BW19" s="62">
        <f>IF(BW$2&lt;=((VALUE(RIGHT($E19,4))-VALUE(LEFT($E19,4)))+1),O19/((1+Vychodiská!$C$177)^BW$2),0)</f>
        <v>0</v>
      </c>
      <c r="BX19" s="62">
        <f>IF(BX$2&lt;=((VALUE(RIGHT($E19,4))-VALUE(LEFT($E19,4)))+1),P19/((1+Vychodiská!$C$177)^BX$2),0)</f>
        <v>0</v>
      </c>
      <c r="BY19" s="62">
        <f>IF(BY$2&lt;=((VALUE(RIGHT($E19,4))-VALUE(LEFT($E19,4)))+1),Q19/((1+Vychodiská!$C$177)^BY$2),0)</f>
        <v>0</v>
      </c>
      <c r="BZ19" s="62">
        <f>IF(BZ$2&lt;=((VALUE(RIGHT($E19,4))-VALUE(LEFT($E19,4)))+1),R19/((1+Vychodiská!$C$177)^BZ$2),0)</f>
        <v>0</v>
      </c>
      <c r="CA19" s="62">
        <f>IF(CA$2&lt;=((VALUE(RIGHT($E19,4))-VALUE(LEFT($E19,4)))+1),S19/((1+Vychodiská!$C$177)^CA$2),0)</f>
        <v>0</v>
      </c>
      <c r="CB19" s="62">
        <f>IF(CB$2&lt;=((VALUE(RIGHT($E19,4))-VALUE(LEFT($E19,4)))+1),T19/((1+Vychodiská!$C$177)^CB$2),0)</f>
        <v>0</v>
      </c>
      <c r="CC19" s="62">
        <f>IF(CC$2&lt;=((VALUE(RIGHT($E19,4))-VALUE(LEFT($E19,4)))+1),U19/((1+Vychodiská!$C$177)^CC$2),0)</f>
        <v>0</v>
      </c>
      <c r="CD19" s="62">
        <f>IF(CD$2&lt;=((VALUE(RIGHT($E19,4))-VALUE(LEFT($E19,4)))+1),V19/((1+Vychodiská!$C$177)^CD$2),0)</f>
        <v>0</v>
      </c>
      <c r="CE19" s="62">
        <f>IF(CE$2&lt;=((VALUE(RIGHT($E19,4))-VALUE(LEFT($E19,4)))+1),W19/((1+Vychodiská!$C$177)^CE$2),0)</f>
        <v>0</v>
      </c>
      <c r="CF19" s="62">
        <f>IF(CF$2&lt;=((VALUE(RIGHT($E19,4))-VALUE(LEFT($E19,4)))+1),X19/((1+Vychodiská!$C$177)^CF$2),0)</f>
        <v>0</v>
      </c>
      <c r="CG19" s="62">
        <f>IF(CG$2&lt;=((VALUE(RIGHT($E19,4))-VALUE(LEFT($E19,4)))+1),Y19/((1+Vychodiská!$C$177)^CG$2),0)</f>
        <v>0</v>
      </c>
      <c r="CH19" s="62">
        <f>IF(CH$2&lt;=((VALUE(RIGHT($E19,4))-VALUE(LEFT($E19,4)))+1),Z19/((1+Vychodiská!$C$177)^CH$2),0)</f>
        <v>0</v>
      </c>
      <c r="CI19" s="62">
        <f>IF(CI$2&lt;=((VALUE(RIGHT($E19,4))-VALUE(LEFT($E19,4)))+1),AA19/((1+Vychodiská!$C$177)^CI$2),0)</f>
        <v>0</v>
      </c>
      <c r="CJ19" s="62">
        <f>IF(CJ$2&lt;=((VALUE(RIGHT($E19,4))-VALUE(LEFT($E19,4)))+1),AB19/((1+Vychodiská!$C$177)^CJ$2),0)</f>
        <v>0</v>
      </c>
      <c r="CK19" s="62">
        <f>IF(CK$2&lt;=((VALUE(RIGHT($E19,4))-VALUE(LEFT($E19,4)))+1),AC19/((1+Vychodiská!$C$177)^CK$2),0)</f>
        <v>0</v>
      </c>
      <c r="CL19" s="62">
        <f>IF(CL$2&lt;=((VALUE(RIGHT($E19,4))-VALUE(LEFT($E19,4)))+1),AD19/((1+Vychodiská!$C$177)^CL$2),0)</f>
        <v>0</v>
      </c>
      <c r="CM19" s="62">
        <f>IF(CM$2&lt;=((VALUE(RIGHT($E19,4))-VALUE(LEFT($E19,4)))+1),AE19/((1+Vychodiská!$C$177)^CM$2),0)</f>
        <v>0</v>
      </c>
      <c r="CN19" s="62">
        <f>IF(CN$2&lt;=((VALUE(RIGHT($E19,4))-VALUE(LEFT($E19,4)))+1),AF19/((1+Vychodiská!$C$177)^CN$2),0)</f>
        <v>0</v>
      </c>
      <c r="CO19" s="62">
        <f>IF(CO$2&lt;=((VALUE(RIGHT($E19,4))-VALUE(LEFT($E19,4)))+1),AG19/((1+Vychodiská!$C$177)^CO$2),0)</f>
        <v>0</v>
      </c>
      <c r="CP19" s="62">
        <f>IF(CP$2&lt;=((VALUE(RIGHT($E19,4))-VALUE(LEFT($E19,4)))+1),AH19/((1+Vychodiská!$C$177)^CP$2),0)</f>
        <v>0</v>
      </c>
      <c r="CQ19" s="62">
        <f>IF(CQ$2&lt;=((VALUE(RIGHT($E19,4))-VALUE(LEFT($E19,4)))+1),AI19/((1+Vychodiská!$C$177)^CQ$2),0)</f>
        <v>0</v>
      </c>
      <c r="CR19" s="63">
        <f>IF(CR$2&lt;=((VALUE(RIGHT($E19,4))-VALUE(LEFT($E19,4)))+1),AJ19/((1+Vychodiská!$C$177)^CR$2),0)</f>
        <v>0</v>
      </c>
      <c r="CS19" s="66">
        <f t="shared" si="4"/>
        <v>-961538.4615384615</v>
      </c>
      <c r="CT19" s="62"/>
    </row>
    <row r="20" spans="1:98" s="69" customFormat="1" ht="31" customHeight="1" x14ac:dyDescent="0.35">
      <c r="A20" s="59">
        <v>18</v>
      </c>
      <c r="B20" s="60" t="s">
        <v>269</v>
      </c>
      <c r="C20" s="60" t="s">
        <v>569</v>
      </c>
      <c r="D20" s="61">
        <f>INDEX(Data!$M:$M,MATCH(Investície!A20,Data!$A:$A,0))</f>
        <v>12</v>
      </c>
      <c r="E20" s="61" t="s">
        <v>453</v>
      </c>
      <c r="F20" s="63">
        <v>31602460</v>
      </c>
      <c r="G20" s="62">
        <f t="shared" ref="G20:V35" si="6">IF(LEN($E20)=4,$F20,($F20/(RIGHT($E20,4)-LEFT($E20,4)+1)))</f>
        <v>10534153.333333334</v>
      </c>
      <c r="H20" s="62">
        <f t="shared" si="6"/>
        <v>10534153.333333334</v>
      </c>
      <c r="I20" s="62">
        <f t="shared" si="6"/>
        <v>10534153.333333334</v>
      </c>
      <c r="J20" s="62">
        <f t="shared" si="6"/>
        <v>10534153.333333334</v>
      </c>
      <c r="K20" s="62">
        <f t="shared" si="6"/>
        <v>10534153.333333334</v>
      </c>
      <c r="L20" s="62">
        <f t="shared" si="6"/>
        <v>10534153.333333334</v>
      </c>
      <c r="M20" s="62">
        <f t="shared" si="6"/>
        <v>10534153.333333334</v>
      </c>
      <c r="N20" s="62">
        <f t="shared" si="6"/>
        <v>10534153.333333334</v>
      </c>
      <c r="O20" s="62">
        <f t="shared" si="6"/>
        <v>10534153.333333334</v>
      </c>
      <c r="P20" s="62">
        <f t="shared" si="6"/>
        <v>10534153.333333334</v>
      </c>
      <c r="Q20" s="62">
        <f t="shared" si="6"/>
        <v>10534153.333333334</v>
      </c>
      <c r="R20" s="62">
        <f t="shared" si="6"/>
        <v>10534153.333333334</v>
      </c>
      <c r="S20" s="62">
        <f t="shared" si="6"/>
        <v>10534153.333333334</v>
      </c>
      <c r="T20" s="62">
        <f t="shared" si="6"/>
        <v>10534153.333333334</v>
      </c>
      <c r="U20" s="62">
        <f t="shared" si="6"/>
        <v>10534153.333333334</v>
      </c>
      <c r="V20" s="62">
        <f t="shared" si="6"/>
        <v>10534153.333333334</v>
      </c>
      <c r="W20" s="62">
        <f t="shared" si="5"/>
        <v>10534153.333333334</v>
      </c>
      <c r="X20" s="62">
        <f t="shared" si="5"/>
        <v>10534153.333333334</v>
      </c>
      <c r="Y20" s="62">
        <f t="shared" si="5"/>
        <v>10534153.333333334</v>
      </c>
      <c r="Z20" s="62">
        <f t="shared" si="5"/>
        <v>10534153.333333334</v>
      </c>
      <c r="AA20" s="62">
        <f t="shared" si="5"/>
        <v>10534153.333333334</v>
      </c>
      <c r="AB20" s="62">
        <f t="shared" si="5"/>
        <v>10534153.333333334</v>
      </c>
      <c r="AC20" s="62">
        <f t="shared" si="5"/>
        <v>10534153.333333334</v>
      </c>
      <c r="AD20" s="62">
        <f t="shared" si="5"/>
        <v>10534153.333333334</v>
      </c>
      <c r="AE20" s="62">
        <f t="shared" si="5"/>
        <v>10534153.333333334</v>
      </c>
      <c r="AF20" s="62">
        <f t="shared" si="5"/>
        <v>10534153.333333334</v>
      </c>
      <c r="AG20" s="62">
        <f t="shared" si="5"/>
        <v>10534153.333333334</v>
      </c>
      <c r="AH20" s="62">
        <f t="shared" si="5"/>
        <v>10534153.333333334</v>
      </c>
      <c r="AI20" s="62">
        <f t="shared" si="5"/>
        <v>10534153.333333334</v>
      </c>
      <c r="AJ20" s="63">
        <f t="shared" si="5"/>
        <v>10534153.333333334</v>
      </c>
      <c r="AK20" s="62">
        <f t="shared" si="3"/>
        <v>10534153.333333334</v>
      </c>
      <c r="AL20" s="62">
        <f>SUM($G20:H20)</f>
        <v>21068306.666666668</v>
      </c>
      <c r="AM20" s="62">
        <f>SUM($G20:I20)</f>
        <v>31602460</v>
      </c>
      <c r="AN20" s="62">
        <f>SUM($G20:J20)</f>
        <v>42136613.333333336</v>
      </c>
      <c r="AO20" s="62">
        <f>SUM($G20:K20)</f>
        <v>52670766.666666672</v>
      </c>
      <c r="AP20" s="62">
        <f>SUM($G20:L20)</f>
        <v>63204920.000000007</v>
      </c>
      <c r="AQ20" s="62">
        <f>SUM($G20:M20)</f>
        <v>73739073.333333343</v>
      </c>
      <c r="AR20" s="62">
        <f>SUM($G20:N20)</f>
        <v>84273226.666666672</v>
      </c>
      <c r="AS20" s="62">
        <f>SUM($G20:O20)</f>
        <v>94807380</v>
      </c>
      <c r="AT20" s="62">
        <f>SUM($G20:P20)</f>
        <v>105341533.33333333</v>
      </c>
      <c r="AU20" s="62">
        <f>SUM($G20:Q20)</f>
        <v>115875686.66666666</v>
      </c>
      <c r="AV20" s="62">
        <f>SUM($G20:R20)</f>
        <v>126409839.99999999</v>
      </c>
      <c r="AW20" s="62">
        <f>SUM($G20:S20)</f>
        <v>136943993.33333331</v>
      </c>
      <c r="AX20" s="62">
        <f>SUM($G20:T20)</f>
        <v>147478146.66666666</v>
      </c>
      <c r="AY20" s="62">
        <f>SUM($G20:U20)</f>
        <v>158012300</v>
      </c>
      <c r="AZ20" s="62">
        <f>SUM($G20:V20)</f>
        <v>168546453.33333334</v>
      </c>
      <c r="BA20" s="62">
        <f>SUM($G20:W20)</f>
        <v>179080606.66666669</v>
      </c>
      <c r="BB20" s="62">
        <f>SUM($G20:X20)</f>
        <v>189614760.00000003</v>
      </c>
      <c r="BC20" s="62">
        <f>SUM($G20:Y20)</f>
        <v>200148913.33333337</v>
      </c>
      <c r="BD20" s="62">
        <f>SUM($G20:Z20)</f>
        <v>210683066.66666672</v>
      </c>
      <c r="BE20" s="62">
        <f>SUM($G20:AA20)</f>
        <v>221217220.00000006</v>
      </c>
      <c r="BF20" s="62">
        <f>SUM($G20:AB20)</f>
        <v>231751373.3333334</v>
      </c>
      <c r="BG20" s="62">
        <f>SUM($G20:AC20)</f>
        <v>242285526.66666675</v>
      </c>
      <c r="BH20" s="62">
        <f>SUM($G20:AD20)</f>
        <v>252819680.00000009</v>
      </c>
      <c r="BI20" s="62">
        <f>SUM($G20:AE20)</f>
        <v>263353833.33333343</v>
      </c>
      <c r="BJ20" s="62">
        <f>SUM($G20:AF20)</f>
        <v>273887986.66666675</v>
      </c>
      <c r="BK20" s="62">
        <f>SUM($G20:AG20)</f>
        <v>284422140.00000006</v>
      </c>
      <c r="BL20" s="62">
        <f>SUM($G20:AH20)</f>
        <v>294956293.33333337</v>
      </c>
      <c r="BM20" s="62">
        <f>SUM($G20:AI20)</f>
        <v>305490446.66666669</v>
      </c>
      <c r="BN20" s="62">
        <f>SUM($G20:AJ20)</f>
        <v>316024600</v>
      </c>
      <c r="BO20" s="65">
        <f>IF(BO$2&lt;=((VALUE(RIGHT($E20,4))-VALUE(LEFT($E20,4)))+1),G20/((1+Vychodiská!$C$177)^BO$2),0)</f>
        <v>10128993.58974359</v>
      </c>
      <c r="BP20" s="62">
        <f>IF(BP$2&lt;=((VALUE(RIGHT($E20,4))-VALUE(LEFT($E20,4)))+1),H20/((1+Vychodiská!$C$177)^BP$2),0)</f>
        <v>9739416.913214989</v>
      </c>
      <c r="BQ20" s="62">
        <f>IF(BQ$2&lt;=((VALUE(RIGHT($E20,4))-VALUE(LEFT($E20,4)))+1),I20/((1+Vychodiská!$C$177)^BQ$2),0)</f>
        <v>9364823.9550144132</v>
      </c>
      <c r="BR20" s="62">
        <f>IF(BR$2&lt;=((VALUE(RIGHT($E20,4))-VALUE(LEFT($E20,4)))+1),J20/((1+Vychodiská!$C$177)^BR$2),0)</f>
        <v>0</v>
      </c>
      <c r="BS20" s="62">
        <f>IF(BS$2&lt;=((VALUE(RIGHT($E20,4))-VALUE(LEFT($E20,4)))+1),K20/((1+Vychodiská!$C$177)^BS$2),0)</f>
        <v>0</v>
      </c>
      <c r="BT20" s="62">
        <f>IF(BT$2&lt;=((VALUE(RIGHT($E20,4))-VALUE(LEFT($E20,4)))+1),L20/((1+Vychodiská!$C$177)^BT$2),0)</f>
        <v>0</v>
      </c>
      <c r="BU20" s="62">
        <f>IF(BU$2&lt;=((VALUE(RIGHT($E20,4))-VALUE(LEFT($E20,4)))+1),M20/((1+Vychodiská!$C$177)^BU$2),0)</f>
        <v>0</v>
      </c>
      <c r="BV20" s="62">
        <f>IF(BV$2&lt;=((VALUE(RIGHT($E20,4))-VALUE(LEFT($E20,4)))+1),N20/((1+Vychodiská!$C$177)^BV$2),0)</f>
        <v>0</v>
      </c>
      <c r="BW20" s="62">
        <f>IF(BW$2&lt;=((VALUE(RIGHT($E20,4))-VALUE(LEFT($E20,4)))+1),O20/((1+Vychodiská!$C$177)^BW$2),0)</f>
        <v>0</v>
      </c>
      <c r="BX20" s="62">
        <f>IF(BX$2&lt;=((VALUE(RIGHT($E20,4))-VALUE(LEFT($E20,4)))+1),P20/((1+Vychodiská!$C$177)^BX$2),0)</f>
        <v>0</v>
      </c>
      <c r="BY20" s="62">
        <f>IF(BY$2&lt;=((VALUE(RIGHT($E20,4))-VALUE(LEFT($E20,4)))+1),Q20/((1+Vychodiská!$C$177)^BY$2),0)</f>
        <v>0</v>
      </c>
      <c r="BZ20" s="62">
        <f>IF(BZ$2&lt;=((VALUE(RIGHT($E20,4))-VALUE(LEFT($E20,4)))+1),R20/((1+Vychodiská!$C$177)^BZ$2),0)</f>
        <v>0</v>
      </c>
      <c r="CA20" s="62">
        <f>IF(CA$2&lt;=((VALUE(RIGHT($E20,4))-VALUE(LEFT($E20,4)))+1),S20/((1+Vychodiská!$C$177)^CA$2),0)</f>
        <v>0</v>
      </c>
      <c r="CB20" s="62">
        <f>IF(CB$2&lt;=((VALUE(RIGHT($E20,4))-VALUE(LEFT($E20,4)))+1),T20/((1+Vychodiská!$C$177)^CB$2),0)</f>
        <v>0</v>
      </c>
      <c r="CC20" s="62">
        <f>IF(CC$2&lt;=((VALUE(RIGHT($E20,4))-VALUE(LEFT($E20,4)))+1),U20/((1+Vychodiská!$C$177)^CC$2),0)</f>
        <v>0</v>
      </c>
      <c r="CD20" s="62">
        <f>IF(CD$2&lt;=((VALUE(RIGHT($E20,4))-VALUE(LEFT($E20,4)))+1),V20/((1+Vychodiská!$C$177)^CD$2),0)</f>
        <v>0</v>
      </c>
      <c r="CE20" s="62">
        <f>IF(CE$2&lt;=((VALUE(RIGHT($E20,4))-VALUE(LEFT($E20,4)))+1),W20/((1+Vychodiská!$C$177)^CE$2),0)</f>
        <v>0</v>
      </c>
      <c r="CF20" s="62">
        <f>IF(CF$2&lt;=((VALUE(RIGHT($E20,4))-VALUE(LEFT($E20,4)))+1),X20/((1+Vychodiská!$C$177)^CF$2),0)</f>
        <v>0</v>
      </c>
      <c r="CG20" s="62">
        <f>IF(CG$2&lt;=((VALUE(RIGHT($E20,4))-VALUE(LEFT($E20,4)))+1),Y20/((1+Vychodiská!$C$177)^CG$2),0)</f>
        <v>0</v>
      </c>
      <c r="CH20" s="62">
        <f>IF(CH$2&lt;=((VALUE(RIGHT($E20,4))-VALUE(LEFT($E20,4)))+1),Z20/((1+Vychodiská!$C$177)^CH$2),0)</f>
        <v>0</v>
      </c>
      <c r="CI20" s="62">
        <f>IF(CI$2&lt;=((VALUE(RIGHT($E20,4))-VALUE(LEFT($E20,4)))+1),AA20/((1+Vychodiská!$C$177)^CI$2),0)</f>
        <v>0</v>
      </c>
      <c r="CJ20" s="62">
        <f>IF(CJ$2&lt;=((VALUE(RIGHT($E20,4))-VALUE(LEFT($E20,4)))+1),AB20/((1+Vychodiská!$C$177)^CJ$2),0)</f>
        <v>0</v>
      </c>
      <c r="CK20" s="62">
        <f>IF(CK$2&lt;=((VALUE(RIGHT($E20,4))-VALUE(LEFT($E20,4)))+1),AC20/((1+Vychodiská!$C$177)^CK$2),0)</f>
        <v>0</v>
      </c>
      <c r="CL20" s="62">
        <f>IF(CL$2&lt;=((VALUE(RIGHT($E20,4))-VALUE(LEFT($E20,4)))+1),AD20/((1+Vychodiská!$C$177)^CL$2),0)</f>
        <v>0</v>
      </c>
      <c r="CM20" s="62">
        <f>IF(CM$2&lt;=((VALUE(RIGHT($E20,4))-VALUE(LEFT($E20,4)))+1),AE20/((1+Vychodiská!$C$177)^CM$2),0)</f>
        <v>0</v>
      </c>
      <c r="CN20" s="62">
        <f>IF(CN$2&lt;=((VALUE(RIGHT($E20,4))-VALUE(LEFT($E20,4)))+1),AF20/((1+Vychodiská!$C$177)^CN$2),0)</f>
        <v>0</v>
      </c>
      <c r="CO20" s="62">
        <f>IF(CO$2&lt;=((VALUE(RIGHT($E20,4))-VALUE(LEFT($E20,4)))+1),AG20/((1+Vychodiská!$C$177)^CO$2),0)</f>
        <v>0</v>
      </c>
      <c r="CP20" s="62">
        <f>IF(CP$2&lt;=((VALUE(RIGHT($E20,4))-VALUE(LEFT($E20,4)))+1),AH20/((1+Vychodiská!$C$177)^CP$2),0)</f>
        <v>0</v>
      </c>
      <c r="CQ20" s="62">
        <f>IF(CQ$2&lt;=((VALUE(RIGHT($E20,4))-VALUE(LEFT($E20,4)))+1),AI20/((1+Vychodiská!$C$177)^CQ$2),0)</f>
        <v>0</v>
      </c>
      <c r="CR20" s="63">
        <f>IF(CR$2&lt;=((VALUE(RIGHT($E20,4))-VALUE(LEFT($E20,4)))+1),AJ20/((1+Vychodiská!$C$177)^CR$2),0)</f>
        <v>0</v>
      </c>
      <c r="CS20" s="66">
        <f t="shared" si="4"/>
        <v>-29233234.457972996</v>
      </c>
      <c r="CT20" s="62"/>
    </row>
    <row r="21" spans="1:98" s="69" customFormat="1" ht="31" customHeight="1" x14ac:dyDescent="0.35">
      <c r="A21" s="59">
        <v>19</v>
      </c>
      <c r="B21" s="60" t="s">
        <v>269</v>
      </c>
      <c r="C21" s="60" t="s">
        <v>454</v>
      </c>
      <c r="D21" s="61">
        <f>INDEX(Data!$M:$M,MATCH(Investície!A21,Data!$A:$A,0))</f>
        <v>20</v>
      </c>
      <c r="E21" s="61" t="s">
        <v>119</v>
      </c>
      <c r="F21" s="63">
        <v>102500000</v>
      </c>
      <c r="G21" s="62">
        <f t="shared" si="6"/>
        <v>25625000</v>
      </c>
      <c r="H21" s="62">
        <f t="shared" si="6"/>
        <v>25625000</v>
      </c>
      <c r="I21" s="62">
        <f t="shared" si="6"/>
        <v>25625000</v>
      </c>
      <c r="J21" s="62">
        <f t="shared" si="6"/>
        <v>25625000</v>
      </c>
      <c r="K21" s="62">
        <f t="shared" si="6"/>
        <v>25625000</v>
      </c>
      <c r="L21" s="62">
        <f t="shared" si="6"/>
        <v>25625000</v>
      </c>
      <c r="M21" s="62">
        <f t="shared" si="6"/>
        <v>25625000</v>
      </c>
      <c r="N21" s="62">
        <f t="shared" si="6"/>
        <v>25625000</v>
      </c>
      <c r="O21" s="62">
        <f t="shared" si="6"/>
        <v>25625000</v>
      </c>
      <c r="P21" s="62">
        <f t="shared" si="6"/>
        <v>25625000</v>
      </c>
      <c r="Q21" s="62">
        <f t="shared" si="6"/>
        <v>25625000</v>
      </c>
      <c r="R21" s="62">
        <f t="shared" si="6"/>
        <v>25625000</v>
      </c>
      <c r="S21" s="62">
        <f t="shared" si="6"/>
        <v>25625000</v>
      </c>
      <c r="T21" s="62">
        <f t="shared" si="6"/>
        <v>25625000</v>
      </c>
      <c r="U21" s="62">
        <f t="shared" si="6"/>
        <v>25625000</v>
      </c>
      <c r="V21" s="62">
        <f t="shared" si="6"/>
        <v>25625000</v>
      </c>
      <c r="W21" s="62">
        <f t="shared" si="5"/>
        <v>25625000</v>
      </c>
      <c r="X21" s="62">
        <f t="shared" si="5"/>
        <v>25625000</v>
      </c>
      <c r="Y21" s="62">
        <f t="shared" si="5"/>
        <v>25625000</v>
      </c>
      <c r="Z21" s="62">
        <f t="shared" si="5"/>
        <v>25625000</v>
      </c>
      <c r="AA21" s="62">
        <f t="shared" si="5"/>
        <v>25625000</v>
      </c>
      <c r="AB21" s="62">
        <f t="shared" si="5"/>
        <v>25625000</v>
      </c>
      <c r="AC21" s="62">
        <f t="shared" si="5"/>
        <v>25625000</v>
      </c>
      <c r="AD21" s="62">
        <f t="shared" si="5"/>
        <v>25625000</v>
      </c>
      <c r="AE21" s="62">
        <f t="shared" si="5"/>
        <v>25625000</v>
      </c>
      <c r="AF21" s="62">
        <f t="shared" si="5"/>
        <v>25625000</v>
      </c>
      <c r="AG21" s="62">
        <f t="shared" si="5"/>
        <v>25625000</v>
      </c>
      <c r="AH21" s="62">
        <f t="shared" si="5"/>
        <v>25625000</v>
      </c>
      <c r="AI21" s="62">
        <f t="shared" si="5"/>
        <v>25625000</v>
      </c>
      <c r="AJ21" s="63">
        <f t="shared" si="5"/>
        <v>25625000</v>
      </c>
      <c r="AK21" s="62">
        <f t="shared" si="3"/>
        <v>25625000</v>
      </c>
      <c r="AL21" s="62">
        <f>SUM($G21:H21)</f>
        <v>51250000</v>
      </c>
      <c r="AM21" s="62">
        <f>SUM($G21:I21)</f>
        <v>76875000</v>
      </c>
      <c r="AN21" s="62">
        <f>SUM($G21:J21)</f>
        <v>102500000</v>
      </c>
      <c r="AO21" s="62">
        <f>SUM($G21:K21)</f>
        <v>128125000</v>
      </c>
      <c r="AP21" s="62">
        <f>SUM($G21:L21)</f>
        <v>153750000</v>
      </c>
      <c r="AQ21" s="62">
        <f>SUM($G21:M21)</f>
        <v>179375000</v>
      </c>
      <c r="AR21" s="62">
        <f>SUM($G21:N21)</f>
        <v>205000000</v>
      </c>
      <c r="AS21" s="62">
        <f>SUM($G21:O21)</f>
        <v>230625000</v>
      </c>
      <c r="AT21" s="62">
        <f>SUM($G21:P21)</f>
        <v>256250000</v>
      </c>
      <c r="AU21" s="62">
        <f>SUM($G21:Q21)</f>
        <v>281875000</v>
      </c>
      <c r="AV21" s="62">
        <f>SUM($G21:R21)</f>
        <v>307500000</v>
      </c>
      <c r="AW21" s="62">
        <f>SUM($G21:S21)</f>
        <v>333125000</v>
      </c>
      <c r="AX21" s="62">
        <f>SUM($G21:T21)</f>
        <v>358750000</v>
      </c>
      <c r="AY21" s="62">
        <f>SUM($G21:U21)</f>
        <v>384375000</v>
      </c>
      <c r="AZ21" s="62">
        <f>SUM($G21:V21)</f>
        <v>410000000</v>
      </c>
      <c r="BA21" s="62">
        <f>SUM($G21:W21)</f>
        <v>435625000</v>
      </c>
      <c r="BB21" s="62">
        <f>SUM($G21:X21)</f>
        <v>461250000</v>
      </c>
      <c r="BC21" s="62">
        <f>SUM($G21:Y21)</f>
        <v>486875000</v>
      </c>
      <c r="BD21" s="62">
        <f>SUM($G21:Z21)</f>
        <v>512500000</v>
      </c>
      <c r="BE21" s="62">
        <f>SUM($G21:AA21)</f>
        <v>538125000</v>
      </c>
      <c r="BF21" s="62">
        <f>SUM($G21:AB21)</f>
        <v>563750000</v>
      </c>
      <c r="BG21" s="62">
        <f>SUM($G21:AC21)</f>
        <v>589375000</v>
      </c>
      <c r="BH21" s="62">
        <f>SUM($G21:AD21)</f>
        <v>615000000</v>
      </c>
      <c r="BI21" s="62">
        <f>SUM($G21:AE21)</f>
        <v>640625000</v>
      </c>
      <c r="BJ21" s="62">
        <f>SUM($G21:AF21)</f>
        <v>666250000</v>
      </c>
      <c r="BK21" s="62">
        <f>SUM($G21:AG21)</f>
        <v>691875000</v>
      </c>
      <c r="BL21" s="62">
        <f>SUM($G21:AH21)</f>
        <v>717500000</v>
      </c>
      <c r="BM21" s="62">
        <f>SUM($G21:AI21)</f>
        <v>743125000</v>
      </c>
      <c r="BN21" s="62">
        <f>SUM($G21:AJ21)</f>
        <v>768750000</v>
      </c>
      <c r="BO21" s="65">
        <f>IF(BO$2&lt;=((VALUE(RIGHT($E21,4))-VALUE(LEFT($E21,4)))+1),G21/((1+Vychodiská!$C$177)^BO$2),0)</f>
        <v>24639423.076923076</v>
      </c>
      <c r="BP21" s="62">
        <f>IF(BP$2&lt;=((VALUE(RIGHT($E21,4))-VALUE(LEFT($E21,4)))+1),H21/((1+Vychodiská!$C$177)^BP$2),0)</f>
        <v>23691752.958579879</v>
      </c>
      <c r="BQ21" s="62">
        <f>IF(BQ$2&lt;=((VALUE(RIGHT($E21,4))-VALUE(LEFT($E21,4)))+1),I21/((1+Vychodiská!$C$177)^BQ$2),0)</f>
        <v>22780531.690942191</v>
      </c>
      <c r="BR21" s="62">
        <f>IF(BR$2&lt;=((VALUE(RIGHT($E21,4))-VALUE(LEFT($E21,4)))+1),J21/((1+Vychodiská!$C$177)^BR$2),0)</f>
        <v>21904357.395136721</v>
      </c>
      <c r="BS21" s="62">
        <f>IF(BS$2&lt;=((VALUE(RIGHT($E21,4))-VALUE(LEFT($E21,4)))+1),K21/((1+Vychodiská!$C$177)^BS$2),0)</f>
        <v>0</v>
      </c>
      <c r="BT21" s="62">
        <f>IF(BT$2&lt;=((VALUE(RIGHT($E21,4))-VALUE(LEFT($E21,4)))+1),L21/((1+Vychodiská!$C$177)^BT$2),0)</f>
        <v>0</v>
      </c>
      <c r="BU21" s="62">
        <f>IF(BU$2&lt;=((VALUE(RIGHT($E21,4))-VALUE(LEFT($E21,4)))+1),M21/((1+Vychodiská!$C$177)^BU$2),0)</f>
        <v>0</v>
      </c>
      <c r="BV21" s="62">
        <f>IF(BV$2&lt;=((VALUE(RIGHT($E21,4))-VALUE(LEFT($E21,4)))+1),N21/((1+Vychodiská!$C$177)^BV$2),0)</f>
        <v>0</v>
      </c>
      <c r="BW21" s="62">
        <f>IF(BW$2&lt;=((VALUE(RIGHT($E21,4))-VALUE(LEFT($E21,4)))+1),O21/((1+Vychodiská!$C$177)^BW$2),0)</f>
        <v>0</v>
      </c>
      <c r="BX21" s="62">
        <f>IF(BX$2&lt;=((VALUE(RIGHT($E21,4))-VALUE(LEFT($E21,4)))+1),P21/((1+Vychodiská!$C$177)^BX$2),0)</f>
        <v>0</v>
      </c>
      <c r="BY21" s="62">
        <f>IF(BY$2&lt;=((VALUE(RIGHT($E21,4))-VALUE(LEFT($E21,4)))+1),Q21/((1+Vychodiská!$C$177)^BY$2),0)</f>
        <v>0</v>
      </c>
      <c r="BZ21" s="62">
        <f>IF(BZ$2&lt;=((VALUE(RIGHT($E21,4))-VALUE(LEFT($E21,4)))+1),R21/((1+Vychodiská!$C$177)^BZ$2),0)</f>
        <v>0</v>
      </c>
      <c r="CA21" s="62">
        <f>IF(CA$2&lt;=((VALUE(RIGHT($E21,4))-VALUE(LEFT($E21,4)))+1),S21/((1+Vychodiská!$C$177)^CA$2),0)</f>
        <v>0</v>
      </c>
      <c r="CB21" s="62">
        <f>IF(CB$2&lt;=((VALUE(RIGHT($E21,4))-VALUE(LEFT($E21,4)))+1),T21/((1+Vychodiská!$C$177)^CB$2),0)</f>
        <v>0</v>
      </c>
      <c r="CC21" s="62">
        <f>IF(CC$2&lt;=((VALUE(RIGHT($E21,4))-VALUE(LEFT($E21,4)))+1),U21/((1+Vychodiská!$C$177)^CC$2),0)</f>
        <v>0</v>
      </c>
      <c r="CD21" s="62">
        <f>IF(CD$2&lt;=((VALUE(RIGHT($E21,4))-VALUE(LEFT($E21,4)))+1),V21/((1+Vychodiská!$C$177)^CD$2),0)</f>
        <v>0</v>
      </c>
      <c r="CE21" s="62">
        <f>IF(CE$2&lt;=((VALUE(RIGHT($E21,4))-VALUE(LEFT($E21,4)))+1),W21/((1+Vychodiská!$C$177)^CE$2),0)</f>
        <v>0</v>
      </c>
      <c r="CF21" s="62">
        <f>IF(CF$2&lt;=((VALUE(RIGHT($E21,4))-VALUE(LEFT($E21,4)))+1),X21/((1+Vychodiská!$C$177)^CF$2),0)</f>
        <v>0</v>
      </c>
      <c r="CG21" s="62">
        <f>IF(CG$2&lt;=((VALUE(RIGHT($E21,4))-VALUE(LEFT($E21,4)))+1),Y21/((1+Vychodiská!$C$177)^CG$2),0)</f>
        <v>0</v>
      </c>
      <c r="CH21" s="62">
        <f>IF(CH$2&lt;=((VALUE(RIGHT($E21,4))-VALUE(LEFT($E21,4)))+1),Z21/((1+Vychodiská!$C$177)^CH$2),0)</f>
        <v>0</v>
      </c>
      <c r="CI21" s="62">
        <f>IF(CI$2&lt;=((VALUE(RIGHT($E21,4))-VALUE(LEFT($E21,4)))+1),AA21/((1+Vychodiská!$C$177)^CI$2),0)</f>
        <v>0</v>
      </c>
      <c r="CJ21" s="62">
        <f>IF(CJ$2&lt;=((VALUE(RIGHT($E21,4))-VALUE(LEFT($E21,4)))+1),AB21/((1+Vychodiská!$C$177)^CJ$2),0)</f>
        <v>0</v>
      </c>
      <c r="CK21" s="62">
        <f>IF(CK$2&lt;=((VALUE(RIGHT($E21,4))-VALUE(LEFT($E21,4)))+1),AC21/((1+Vychodiská!$C$177)^CK$2),0)</f>
        <v>0</v>
      </c>
      <c r="CL21" s="62">
        <f>IF(CL$2&lt;=((VALUE(RIGHT($E21,4))-VALUE(LEFT($E21,4)))+1),AD21/((1+Vychodiská!$C$177)^CL$2),0)</f>
        <v>0</v>
      </c>
      <c r="CM21" s="62">
        <f>IF(CM$2&lt;=((VALUE(RIGHT($E21,4))-VALUE(LEFT($E21,4)))+1),AE21/((1+Vychodiská!$C$177)^CM$2),0)</f>
        <v>0</v>
      </c>
      <c r="CN21" s="62">
        <f>IF(CN$2&lt;=((VALUE(RIGHT($E21,4))-VALUE(LEFT($E21,4)))+1),AF21/((1+Vychodiská!$C$177)^CN$2),0)</f>
        <v>0</v>
      </c>
      <c r="CO21" s="62">
        <f>IF(CO$2&lt;=((VALUE(RIGHT($E21,4))-VALUE(LEFT($E21,4)))+1),AG21/((1+Vychodiská!$C$177)^CO$2),0)</f>
        <v>0</v>
      </c>
      <c r="CP21" s="62">
        <f>IF(CP$2&lt;=((VALUE(RIGHT($E21,4))-VALUE(LEFT($E21,4)))+1),AH21/((1+Vychodiská!$C$177)^CP$2),0)</f>
        <v>0</v>
      </c>
      <c r="CQ21" s="62">
        <f>IF(CQ$2&lt;=((VALUE(RIGHT($E21,4))-VALUE(LEFT($E21,4)))+1),AI21/((1+Vychodiská!$C$177)^CQ$2),0)</f>
        <v>0</v>
      </c>
      <c r="CR21" s="63">
        <f>IF(CR$2&lt;=((VALUE(RIGHT($E21,4))-VALUE(LEFT($E21,4)))+1),AJ21/((1+Vychodiská!$C$177)^CR$2),0)</f>
        <v>0</v>
      </c>
      <c r="CS21" s="66">
        <f t="shared" si="4"/>
        <v>-93016065.121581852</v>
      </c>
      <c r="CT21" s="62"/>
    </row>
    <row r="22" spans="1:98" s="69" customFormat="1" ht="31" customHeight="1" x14ac:dyDescent="0.35">
      <c r="A22" s="59">
        <v>20</v>
      </c>
      <c r="B22" s="60" t="s">
        <v>269</v>
      </c>
      <c r="C22" s="60" t="s">
        <v>272</v>
      </c>
      <c r="D22" s="61">
        <f>INDEX(Data!$M:$M,MATCH(Investície!A22,Data!$A:$A,0))</f>
        <v>30</v>
      </c>
      <c r="E22" s="61" t="s">
        <v>453</v>
      </c>
      <c r="F22" s="63">
        <v>23257000</v>
      </c>
      <c r="G22" s="62">
        <f t="shared" si="6"/>
        <v>7752333.333333333</v>
      </c>
      <c r="H22" s="62">
        <f t="shared" si="6"/>
        <v>7752333.333333333</v>
      </c>
      <c r="I22" s="62">
        <f t="shared" si="6"/>
        <v>7752333.333333333</v>
      </c>
      <c r="J22" s="62">
        <f t="shared" si="6"/>
        <v>7752333.333333333</v>
      </c>
      <c r="K22" s="62">
        <f t="shared" si="6"/>
        <v>7752333.333333333</v>
      </c>
      <c r="L22" s="62">
        <f t="shared" si="6"/>
        <v>7752333.333333333</v>
      </c>
      <c r="M22" s="62">
        <f t="shared" si="6"/>
        <v>7752333.333333333</v>
      </c>
      <c r="N22" s="62">
        <f t="shared" si="6"/>
        <v>7752333.333333333</v>
      </c>
      <c r="O22" s="62">
        <f t="shared" si="6"/>
        <v>7752333.333333333</v>
      </c>
      <c r="P22" s="62">
        <f t="shared" si="6"/>
        <v>7752333.333333333</v>
      </c>
      <c r="Q22" s="62">
        <f t="shared" si="6"/>
        <v>7752333.333333333</v>
      </c>
      <c r="R22" s="62">
        <f t="shared" si="6"/>
        <v>7752333.333333333</v>
      </c>
      <c r="S22" s="62">
        <f t="shared" si="6"/>
        <v>7752333.333333333</v>
      </c>
      <c r="T22" s="62">
        <f t="shared" si="6"/>
        <v>7752333.333333333</v>
      </c>
      <c r="U22" s="62">
        <f t="shared" si="6"/>
        <v>7752333.333333333</v>
      </c>
      <c r="V22" s="62">
        <f t="shared" si="6"/>
        <v>7752333.333333333</v>
      </c>
      <c r="W22" s="62">
        <f t="shared" si="5"/>
        <v>7752333.333333333</v>
      </c>
      <c r="X22" s="62">
        <f t="shared" si="5"/>
        <v>7752333.333333333</v>
      </c>
      <c r="Y22" s="62">
        <f t="shared" si="5"/>
        <v>7752333.333333333</v>
      </c>
      <c r="Z22" s="62">
        <f t="shared" si="5"/>
        <v>7752333.333333333</v>
      </c>
      <c r="AA22" s="62">
        <f t="shared" si="5"/>
        <v>7752333.333333333</v>
      </c>
      <c r="AB22" s="62">
        <f t="shared" si="5"/>
        <v>7752333.333333333</v>
      </c>
      <c r="AC22" s="62">
        <f t="shared" si="5"/>
        <v>7752333.333333333</v>
      </c>
      <c r="AD22" s="62">
        <f t="shared" si="5"/>
        <v>7752333.333333333</v>
      </c>
      <c r="AE22" s="62">
        <f t="shared" si="5"/>
        <v>7752333.333333333</v>
      </c>
      <c r="AF22" s="62">
        <f t="shared" si="5"/>
        <v>7752333.333333333</v>
      </c>
      <c r="AG22" s="62">
        <f t="shared" si="5"/>
        <v>7752333.333333333</v>
      </c>
      <c r="AH22" s="62">
        <f t="shared" si="5"/>
        <v>7752333.333333333</v>
      </c>
      <c r="AI22" s="62">
        <f t="shared" si="5"/>
        <v>7752333.333333333</v>
      </c>
      <c r="AJ22" s="63">
        <f t="shared" si="5"/>
        <v>7752333.333333333</v>
      </c>
      <c r="AK22" s="62">
        <f t="shared" si="3"/>
        <v>7752333.333333333</v>
      </c>
      <c r="AL22" s="62">
        <f>SUM($G22:H22)</f>
        <v>15504666.666666666</v>
      </c>
      <c r="AM22" s="62">
        <f>SUM($G22:I22)</f>
        <v>23257000</v>
      </c>
      <c r="AN22" s="62">
        <f>SUM($G22:J22)</f>
        <v>31009333.333333332</v>
      </c>
      <c r="AO22" s="62">
        <f>SUM($G22:K22)</f>
        <v>38761666.666666664</v>
      </c>
      <c r="AP22" s="62">
        <f>SUM($G22:L22)</f>
        <v>46514000</v>
      </c>
      <c r="AQ22" s="62">
        <f>SUM($G22:M22)</f>
        <v>54266333.333333336</v>
      </c>
      <c r="AR22" s="62">
        <f>SUM($G22:N22)</f>
        <v>62018666.666666672</v>
      </c>
      <c r="AS22" s="62">
        <f>SUM($G22:O22)</f>
        <v>69771000</v>
      </c>
      <c r="AT22" s="62">
        <f>SUM($G22:P22)</f>
        <v>77523333.333333328</v>
      </c>
      <c r="AU22" s="62">
        <f>SUM($G22:Q22)</f>
        <v>85275666.666666657</v>
      </c>
      <c r="AV22" s="62">
        <f>SUM($G22:R22)</f>
        <v>93027999.999999985</v>
      </c>
      <c r="AW22" s="62">
        <f>SUM($G22:S22)</f>
        <v>100780333.33333331</v>
      </c>
      <c r="AX22" s="62">
        <f>SUM($G22:T22)</f>
        <v>108532666.66666664</v>
      </c>
      <c r="AY22" s="62">
        <f>SUM($G22:U22)</f>
        <v>116284999.99999997</v>
      </c>
      <c r="AZ22" s="62">
        <f>SUM($G22:V22)</f>
        <v>124037333.3333333</v>
      </c>
      <c r="BA22" s="62">
        <f>SUM($G22:W22)</f>
        <v>131789666.66666663</v>
      </c>
      <c r="BB22" s="62">
        <f>SUM($G22:X22)</f>
        <v>139541999.99999997</v>
      </c>
      <c r="BC22" s="62">
        <f>SUM($G22:Y22)</f>
        <v>147294333.33333331</v>
      </c>
      <c r="BD22" s="62">
        <f>SUM($G22:Z22)</f>
        <v>155046666.66666666</v>
      </c>
      <c r="BE22" s="62">
        <f>SUM($G22:AA22)</f>
        <v>162799000</v>
      </c>
      <c r="BF22" s="62">
        <f>SUM($G22:AB22)</f>
        <v>170551333.33333334</v>
      </c>
      <c r="BG22" s="62">
        <f>SUM($G22:AC22)</f>
        <v>178303666.66666669</v>
      </c>
      <c r="BH22" s="62">
        <f>SUM($G22:AD22)</f>
        <v>186056000.00000003</v>
      </c>
      <c r="BI22" s="62">
        <f>SUM($G22:AE22)</f>
        <v>193808333.33333337</v>
      </c>
      <c r="BJ22" s="62">
        <f>SUM($G22:AF22)</f>
        <v>201560666.66666672</v>
      </c>
      <c r="BK22" s="62">
        <f>SUM($G22:AG22)</f>
        <v>209313000.00000006</v>
      </c>
      <c r="BL22" s="62">
        <f>SUM($G22:AH22)</f>
        <v>217065333.3333334</v>
      </c>
      <c r="BM22" s="62">
        <f>SUM($G22:AI22)</f>
        <v>224817666.66666675</v>
      </c>
      <c r="BN22" s="62">
        <f>SUM($G22:AJ22)</f>
        <v>232570000.00000009</v>
      </c>
      <c r="BO22" s="65">
        <f>IF(BO$2&lt;=((VALUE(RIGHT($E22,4))-VALUE(LEFT($E22,4)))+1),G22/((1+Vychodiská!$C$177)^BO$2),0)</f>
        <v>7454166.666666666</v>
      </c>
      <c r="BP22" s="62">
        <f>IF(BP$2&lt;=((VALUE(RIGHT($E22,4))-VALUE(LEFT($E22,4)))+1),H22/((1+Vychodiská!$C$177)^BP$2),0)</f>
        <v>7167467.948717948</v>
      </c>
      <c r="BQ22" s="62">
        <f>IF(BQ$2&lt;=((VALUE(RIGHT($E22,4))-VALUE(LEFT($E22,4)))+1),I22/((1+Vychodiská!$C$177)^BQ$2),0)</f>
        <v>6891796.1045364887</v>
      </c>
      <c r="BR22" s="62">
        <f>IF(BR$2&lt;=((VALUE(RIGHT($E22,4))-VALUE(LEFT($E22,4)))+1),J22/((1+Vychodiská!$C$177)^BR$2),0)</f>
        <v>0</v>
      </c>
      <c r="BS22" s="62">
        <f>IF(BS$2&lt;=((VALUE(RIGHT($E22,4))-VALUE(LEFT($E22,4)))+1),K22/((1+Vychodiská!$C$177)^BS$2),0)</f>
        <v>0</v>
      </c>
      <c r="BT22" s="62">
        <f>IF(BT$2&lt;=((VALUE(RIGHT($E22,4))-VALUE(LEFT($E22,4)))+1),L22/((1+Vychodiská!$C$177)^BT$2),0)</f>
        <v>0</v>
      </c>
      <c r="BU22" s="62">
        <f>IF(BU$2&lt;=((VALUE(RIGHT($E22,4))-VALUE(LEFT($E22,4)))+1),M22/((1+Vychodiská!$C$177)^BU$2),0)</f>
        <v>0</v>
      </c>
      <c r="BV22" s="62">
        <f>IF(BV$2&lt;=((VALUE(RIGHT($E22,4))-VALUE(LEFT($E22,4)))+1),N22/((1+Vychodiská!$C$177)^BV$2),0)</f>
        <v>0</v>
      </c>
      <c r="BW22" s="62">
        <f>IF(BW$2&lt;=((VALUE(RIGHT($E22,4))-VALUE(LEFT($E22,4)))+1),O22/((1+Vychodiská!$C$177)^BW$2),0)</f>
        <v>0</v>
      </c>
      <c r="BX22" s="62">
        <f>IF(BX$2&lt;=((VALUE(RIGHT($E22,4))-VALUE(LEFT($E22,4)))+1),P22/((1+Vychodiská!$C$177)^BX$2),0)</f>
        <v>0</v>
      </c>
      <c r="BY22" s="62">
        <f>IF(BY$2&lt;=((VALUE(RIGHT($E22,4))-VALUE(LEFT($E22,4)))+1),Q22/((1+Vychodiská!$C$177)^BY$2),0)</f>
        <v>0</v>
      </c>
      <c r="BZ22" s="62">
        <f>IF(BZ$2&lt;=((VALUE(RIGHT($E22,4))-VALUE(LEFT($E22,4)))+1),R22/((1+Vychodiská!$C$177)^BZ$2),0)</f>
        <v>0</v>
      </c>
      <c r="CA22" s="62">
        <f>IF(CA$2&lt;=((VALUE(RIGHT($E22,4))-VALUE(LEFT($E22,4)))+1),S22/((1+Vychodiská!$C$177)^CA$2),0)</f>
        <v>0</v>
      </c>
      <c r="CB22" s="62">
        <f>IF(CB$2&lt;=((VALUE(RIGHT($E22,4))-VALUE(LEFT($E22,4)))+1),T22/((1+Vychodiská!$C$177)^CB$2),0)</f>
        <v>0</v>
      </c>
      <c r="CC22" s="62">
        <f>IF(CC$2&lt;=((VALUE(RIGHT($E22,4))-VALUE(LEFT($E22,4)))+1),U22/((1+Vychodiská!$C$177)^CC$2),0)</f>
        <v>0</v>
      </c>
      <c r="CD22" s="62">
        <f>IF(CD$2&lt;=((VALUE(RIGHT($E22,4))-VALUE(LEFT($E22,4)))+1),V22/((1+Vychodiská!$C$177)^CD$2),0)</f>
        <v>0</v>
      </c>
      <c r="CE22" s="62">
        <f>IF(CE$2&lt;=((VALUE(RIGHT($E22,4))-VALUE(LEFT($E22,4)))+1),W22/((1+Vychodiská!$C$177)^CE$2),0)</f>
        <v>0</v>
      </c>
      <c r="CF22" s="62">
        <f>IF(CF$2&lt;=((VALUE(RIGHT($E22,4))-VALUE(LEFT($E22,4)))+1),X22/((1+Vychodiská!$C$177)^CF$2),0)</f>
        <v>0</v>
      </c>
      <c r="CG22" s="62">
        <f>IF(CG$2&lt;=((VALUE(RIGHT($E22,4))-VALUE(LEFT($E22,4)))+1),Y22/((1+Vychodiská!$C$177)^CG$2),0)</f>
        <v>0</v>
      </c>
      <c r="CH22" s="62">
        <f>IF(CH$2&lt;=((VALUE(RIGHT($E22,4))-VALUE(LEFT($E22,4)))+1),Z22/((1+Vychodiská!$C$177)^CH$2),0)</f>
        <v>0</v>
      </c>
      <c r="CI22" s="62">
        <f>IF(CI$2&lt;=((VALUE(RIGHT($E22,4))-VALUE(LEFT($E22,4)))+1),AA22/((1+Vychodiská!$C$177)^CI$2),0)</f>
        <v>0</v>
      </c>
      <c r="CJ22" s="62">
        <f>IF(CJ$2&lt;=((VALUE(RIGHT($E22,4))-VALUE(LEFT($E22,4)))+1),AB22/((1+Vychodiská!$C$177)^CJ$2),0)</f>
        <v>0</v>
      </c>
      <c r="CK22" s="62">
        <f>IF(CK$2&lt;=((VALUE(RIGHT($E22,4))-VALUE(LEFT($E22,4)))+1),AC22/((1+Vychodiská!$C$177)^CK$2),0)</f>
        <v>0</v>
      </c>
      <c r="CL22" s="62">
        <f>IF(CL$2&lt;=((VALUE(RIGHT($E22,4))-VALUE(LEFT($E22,4)))+1),AD22/((1+Vychodiská!$C$177)^CL$2),0)</f>
        <v>0</v>
      </c>
      <c r="CM22" s="62">
        <f>IF(CM$2&lt;=((VALUE(RIGHT($E22,4))-VALUE(LEFT($E22,4)))+1),AE22/((1+Vychodiská!$C$177)^CM$2),0)</f>
        <v>0</v>
      </c>
      <c r="CN22" s="62">
        <f>IF(CN$2&lt;=((VALUE(RIGHT($E22,4))-VALUE(LEFT($E22,4)))+1),AF22/((1+Vychodiská!$C$177)^CN$2),0)</f>
        <v>0</v>
      </c>
      <c r="CO22" s="62">
        <f>IF(CO$2&lt;=((VALUE(RIGHT($E22,4))-VALUE(LEFT($E22,4)))+1),AG22/((1+Vychodiská!$C$177)^CO$2),0)</f>
        <v>0</v>
      </c>
      <c r="CP22" s="62">
        <f>IF(CP$2&lt;=((VALUE(RIGHT($E22,4))-VALUE(LEFT($E22,4)))+1),AH22/((1+Vychodiská!$C$177)^CP$2),0)</f>
        <v>0</v>
      </c>
      <c r="CQ22" s="62">
        <f>IF(CQ$2&lt;=((VALUE(RIGHT($E22,4))-VALUE(LEFT($E22,4)))+1),AI22/((1+Vychodiská!$C$177)^CQ$2),0)</f>
        <v>0</v>
      </c>
      <c r="CR22" s="63">
        <f>IF(CR$2&lt;=((VALUE(RIGHT($E22,4))-VALUE(LEFT($E22,4)))+1),AJ22/((1+Vychodiská!$C$177)^CR$2),0)</f>
        <v>0</v>
      </c>
      <c r="CS22" s="66">
        <f t="shared" si="4"/>
        <v>-21513430.719921105</v>
      </c>
      <c r="CT22" s="62"/>
    </row>
    <row r="23" spans="1:98" s="69" customFormat="1" ht="31" customHeight="1" x14ac:dyDescent="0.35">
      <c r="A23" s="59">
        <v>21</v>
      </c>
      <c r="B23" s="60" t="s">
        <v>269</v>
      </c>
      <c r="C23" s="60" t="s">
        <v>493</v>
      </c>
      <c r="D23" s="61">
        <f>INDEX(Data!$M:$M,MATCH(Investície!A23,Data!$A:$A,0))</f>
        <v>30</v>
      </c>
      <c r="E23" s="61">
        <v>2026</v>
      </c>
      <c r="F23" s="63">
        <v>6260000</v>
      </c>
      <c r="G23" s="62">
        <f t="shared" si="6"/>
        <v>6260000</v>
      </c>
      <c r="H23" s="62">
        <f t="shared" si="6"/>
        <v>6260000</v>
      </c>
      <c r="I23" s="62">
        <f t="shared" si="6"/>
        <v>6260000</v>
      </c>
      <c r="J23" s="62">
        <f t="shared" si="6"/>
        <v>6260000</v>
      </c>
      <c r="K23" s="62">
        <f t="shared" si="6"/>
        <v>6260000</v>
      </c>
      <c r="L23" s="62">
        <f t="shared" si="6"/>
        <v>6260000</v>
      </c>
      <c r="M23" s="62">
        <f t="shared" si="6"/>
        <v>6260000</v>
      </c>
      <c r="N23" s="62">
        <f t="shared" si="6"/>
        <v>6260000</v>
      </c>
      <c r="O23" s="62">
        <f t="shared" si="6"/>
        <v>6260000</v>
      </c>
      <c r="P23" s="62">
        <f t="shared" si="6"/>
        <v>6260000</v>
      </c>
      <c r="Q23" s="62">
        <f t="shared" si="6"/>
        <v>6260000</v>
      </c>
      <c r="R23" s="62">
        <f t="shared" si="6"/>
        <v>6260000</v>
      </c>
      <c r="S23" s="62">
        <f t="shared" si="6"/>
        <v>6260000</v>
      </c>
      <c r="T23" s="62">
        <f t="shared" si="6"/>
        <v>6260000</v>
      </c>
      <c r="U23" s="62">
        <f t="shared" si="6"/>
        <v>6260000</v>
      </c>
      <c r="V23" s="62">
        <f t="shared" si="6"/>
        <v>6260000</v>
      </c>
      <c r="W23" s="62">
        <f t="shared" si="5"/>
        <v>6260000</v>
      </c>
      <c r="X23" s="62">
        <f t="shared" si="5"/>
        <v>6260000</v>
      </c>
      <c r="Y23" s="62">
        <f t="shared" si="5"/>
        <v>6260000</v>
      </c>
      <c r="Z23" s="62">
        <f t="shared" si="5"/>
        <v>6260000</v>
      </c>
      <c r="AA23" s="62">
        <f t="shared" si="5"/>
        <v>6260000</v>
      </c>
      <c r="AB23" s="62">
        <f t="shared" si="5"/>
        <v>6260000</v>
      </c>
      <c r="AC23" s="62">
        <f t="shared" si="5"/>
        <v>6260000</v>
      </c>
      <c r="AD23" s="62">
        <f t="shared" si="5"/>
        <v>6260000</v>
      </c>
      <c r="AE23" s="62">
        <f t="shared" si="5"/>
        <v>6260000</v>
      </c>
      <c r="AF23" s="62">
        <f t="shared" si="5"/>
        <v>6260000</v>
      </c>
      <c r="AG23" s="62">
        <f t="shared" si="5"/>
        <v>6260000</v>
      </c>
      <c r="AH23" s="62">
        <f t="shared" si="5"/>
        <v>6260000</v>
      </c>
      <c r="AI23" s="62">
        <f t="shared" si="5"/>
        <v>6260000</v>
      </c>
      <c r="AJ23" s="63">
        <f t="shared" si="5"/>
        <v>6260000</v>
      </c>
      <c r="AK23" s="62">
        <f t="shared" si="3"/>
        <v>6260000</v>
      </c>
      <c r="AL23" s="62">
        <f>SUM($G23:H23)</f>
        <v>12520000</v>
      </c>
      <c r="AM23" s="62">
        <f>SUM($G23:I23)</f>
        <v>18780000</v>
      </c>
      <c r="AN23" s="62">
        <f>SUM($G23:J23)</f>
        <v>25040000</v>
      </c>
      <c r="AO23" s="62">
        <f>SUM($G23:K23)</f>
        <v>31300000</v>
      </c>
      <c r="AP23" s="62">
        <f>SUM($G23:L23)</f>
        <v>37560000</v>
      </c>
      <c r="AQ23" s="62">
        <f>SUM($G23:M23)</f>
        <v>43820000</v>
      </c>
      <c r="AR23" s="62">
        <f>SUM($G23:N23)</f>
        <v>50080000</v>
      </c>
      <c r="AS23" s="62">
        <f>SUM($G23:O23)</f>
        <v>56340000</v>
      </c>
      <c r="AT23" s="62">
        <f>SUM($G23:P23)</f>
        <v>62600000</v>
      </c>
      <c r="AU23" s="62">
        <f>SUM($G23:Q23)</f>
        <v>68860000</v>
      </c>
      <c r="AV23" s="62">
        <f>SUM($G23:R23)</f>
        <v>75120000</v>
      </c>
      <c r="AW23" s="62">
        <f>SUM($G23:S23)</f>
        <v>81380000</v>
      </c>
      <c r="AX23" s="62">
        <f>SUM($G23:T23)</f>
        <v>87640000</v>
      </c>
      <c r="AY23" s="62">
        <f>SUM($G23:U23)</f>
        <v>93900000</v>
      </c>
      <c r="AZ23" s="62">
        <f>SUM($G23:V23)</f>
        <v>100160000</v>
      </c>
      <c r="BA23" s="62">
        <f>SUM($G23:W23)</f>
        <v>106420000</v>
      </c>
      <c r="BB23" s="62">
        <f>SUM($G23:X23)</f>
        <v>112680000</v>
      </c>
      <c r="BC23" s="62">
        <f>SUM($G23:Y23)</f>
        <v>118940000</v>
      </c>
      <c r="BD23" s="62">
        <f>SUM($G23:Z23)</f>
        <v>125200000</v>
      </c>
      <c r="BE23" s="62">
        <f>SUM($G23:AA23)</f>
        <v>131460000</v>
      </c>
      <c r="BF23" s="62">
        <f>SUM($G23:AB23)</f>
        <v>137720000</v>
      </c>
      <c r="BG23" s="62">
        <f>SUM($G23:AC23)</f>
        <v>143980000</v>
      </c>
      <c r="BH23" s="62">
        <f>SUM($G23:AD23)</f>
        <v>150240000</v>
      </c>
      <c r="BI23" s="62">
        <f>SUM($G23:AE23)</f>
        <v>156500000</v>
      </c>
      <c r="BJ23" s="62">
        <f>SUM($G23:AF23)</f>
        <v>162760000</v>
      </c>
      <c r="BK23" s="62">
        <f>SUM($G23:AG23)</f>
        <v>169020000</v>
      </c>
      <c r="BL23" s="62">
        <f>SUM($G23:AH23)</f>
        <v>175280000</v>
      </c>
      <c r="BM23" s="62">
        <f>SUM($G23:AI23)</f>
        <v>181540000</v>
      </c>
      <c r="BN23" s="62">
        <f>SUM($G23:AJ23)</f>
        <v>187800000</v>
      </c>
      <c r="BO23" s="65">
        <f>IF(BO$2&lt;=((VALUE(RIGHT($E23,4))-VALUE(LEFT($E23,4)))+1),G23/((1+Vychodiská!$C$177)^BO$2),0)</f>
        <v>6019230.769230769</v>
      </c>
      <c r="BP23" s="62">
        <f>IF(BP$2&lt;=((VALUE(RIGHT($E23,4))-VALUE(LEFT($E23,4)))+1),H23/((1+Vychodiská!$C$177)^BP$2),0)</f>
        <v>0</v>
      </c>
      <c r="BQ23" s="62">
        <f>IF(BQ$2&lt;=((VALUE(RIGHT($E23,4))-VALUE(LEFT($E23,4)))+1),I23/((1+Vychodiská!$C$177)^BQ$2),0)</f>
        <v>0</v>
      </c>
      <c r="BR23" s="62">
        <f>IF(BR$2&lt;=((VALUE(RIGHT($E23,4))-VALUE(LEFT($E23,4)))+1),J23/((1+Vychodiská!$C$177)^BR$2),0)</f>
        <v>0</v>
      </c>
      <c r="BS23" s="62">
        <f>IF(BS$2&lt;=((VALUE(RIGHT($E23,4))-VALUE(LEFT($E23,4)))+1),K23/((1+Vychodiská!$C$177)^BS$2),0)</f>
        <v>0</v>
      </c>
      <c r="BT23" s="62">
        <f>IF(BT$2&lt;=((VALUE(RIGHT($E23,4))-VALUE(LEFT($E23,4)))+1),L23/((1+Vychodiská!$C$177)^BT$2),0)</f>
        <v>0</v>
      </c>
      <c r="BU23" s="62">
        <f>IF(BU$2&lt;=((VALUE(RIGHT($E23,4))-VALUE(LEFT($E23,4)))+1),M23/((1+Vychodiská!$C$177)^BU$2),0)</f>
        <v>0</v>
      </c>
      <c r="BV23" s="62">
        <f>IF(BV$2&lt;=((VALUE(RIGHT($E23,4))-VALUE(LEFT($E23,4)))+1),N23/((1+Vychodiská!$C$177)^BV$2),0)</f>
        <v>0</v>
      </c>
      <c r="BW23" s="62">
        <f>IF(BW$2&lt;=((VALUE(RIGHT($E23,4))-VALUE(LEFT($E23,4)))+1),O23/((1+Vychodiská!$C$177)^BW$2),0)</f>
        <v>0</v>
      </c>
      <c r="BX23" s="62">
        <f>IF(BX$2&lt;=((VALUE(RIGHT($E23,4))-VALUE(LEFT($E23,4)))+1),P23/((1+Vychodiská!$C$177)^BX$2),0)</f>
        <v>0</v>
      </c>
      <c r="BY23" s="62">
        <f>IF(BY$2&lt;=((VALUE(RIGHT($E23,4))-VALUE(LEFT($E23,4)))+1),Q23/((1+Vychodiská!$C$177)^BY$2),0)</f>
        <v>0</v>
      </c>
      <c r="BZ23" s="62">
        <f>IF(BZ$2&lt;=((VALUE(RIGHT($E23,4))-VALUE(LEFT($E23,4)))+1),R23/((1+Vychodiská!$C$177)^BZ$2),0)</f>
        <v>0</v>
      </c>
      <c r="CA23" s="62">
        <f>IF(CA$2&lt;=((VALUE(RIGHT($E23,4))-VALUE(LEFT($E23,4)))+1),S23/((1+Vychodiská!$C$177)^CA$2),0)</f>
        <v>0</v>
      </c>
      <c r="CB23" s="62">
        <f>IF(CB$2&lt;=((VALUE(RIGHT($E23,4))-VALUE(LEFT($E23,4)))+1),T23/((1+Vychodiská!$C$177)^CB$2),0)</f>
        <v>0</v>
      </c>
      <c r="CC23" s="62">
        <f>IF(CC$2&lt;=((VALUE(RIGHT($E23,4))-VALUE(LEFT($E23,4)))+1),U23/((1+Vychodiská!$C$177)^CC$2),0)</f>
        <v>0</v>
      </c>
      <c r="CD23" s="62">
        <f>IF(CD$2&lt;=((VALUE(RIGHT($E23,4))-VALUE(LEFT($E23,4)))+1),V23/((1+Vychodiská!$C$177)^CD$2),0)</f>
        <v>0</v>
      </c>
      <c r="CE23" s="62">
        <f>IF(CE$2&lt;=((VALUE(RIGHT($E23,4))-VALUE(LEFT($E23,4)))+1),W23/((1+Vychodiská!$C$177)^CE$2),0)</f>
        <v>0</v>
      </c>
      <c r="CF23" s="62">
        <f>IF(CF$2&lt;=((VALUE(RIGHT($E23,4))-VALUE(LEFT($E23,4)))+1),X23/((1+Vychodiská!$C$177)^CF$2),0)</f>
        <v>0</v>
      </c>
      <c r="CG23" s="62">
        <f>IF(CG$2&lt;=((VALUE(RIGHT($E23,4))-VALUE(LEFT($E23,4)))+1),Y23/((1+Vychodiská!$C$177)^CG$2),0)</f>
        <v>0</v>
      </c>
      <c r="CH23" s="62">
        <f>IF(CH$2&lt;=((VALUE(RIGHT($E23,4))-VALUE(LEFT($E23,4)))+1),Z23/((1+Vychodiská!$C$177)^CH$2),0)</f>
        <v>0</v>
      </c>
      <c r="CI23" s="62">
        <f>IF(CI$2&lt;=((VALUE(RIGHT($E23,4))-VALUE(LEFT($E23,4)))+1),AA23/((1+Vychodiská!$C$177)^CI$2),0)</f>
        <v>0</v>
      </c>
      <c r="CJ23" s="62">
        <f>IF(CJ$2&lt;=((VALUE(RIGHT($E23,4))-VALUE(LEFT($E23,4)))+1),AB23/((1+Vychodiská!$C$177)^CJ$2),0)</f>
        <v>0</v>
      </c>
      <c r="CK23" s="62">
        <f>IF(CK$2&lt;=((VALUE(RIGHT($E23,4))-VALUE(LEFT($E23,4)))+1),AC23/((1+Vychodiská!$C$177)^CK$2),0)</f>
        <v>0</v>
      </c>
      <c r="CL23" s="62">
        <f>IF(CL$2&lt;=((VALUE(RIGHT($E23,4))-VALUE(LEFT($E23,4)))+1),AD23/((1+Vychodiská!$C$177)^CL$2),0)</f>
        <v>0</v>
      </c>
      <c r="CM23" s="62">
        <f>IF(CM$2&lt;=((VALUE(RIGHT($E23,4))-VALUE(LEFT($E23,4)))+1),AE23/((1+Vychodiská!$C$177)^CM$2),0)</f>
        <v>0</v>
      </c>
      <c r="CN23" s="62">
        <f>IF(CN$2&lt;=((VALUE(RIGHT($E23,4))-VALUE(LEFT($E23,4)))+1),AF23/((1+Vychodiská!$C$177)^CN$2),0)</f>
        <v>0</v>
      </c>
      <c r="CO23" s="62">
        <f>IF(CO$2&lt;=((VALUE(RIGHT($E23,4))-VALUE(LEFT($E23,4)))+1),AG23/((1+Vychodiská!$C$177)^CO$2),0)</f>
        <v>0</v>
      </c>
      <c r="CP23" s="62">
        <f>IF(CP$2&lt;=((VALUE(RIGHT($E23,4))-VALUE(LEFT($E23,4)))+1),AH23/((1+Vychodiská!$C$177)^CP$2),0)</f>
        <v>0</v>
      </c>
      <c r="CQ23" s="62">
        <f>IF(CQ$2&lt;=((VALUE(RIGHT($E23,4))-VALUE(LEFT($E23,4)))+1),AI23/((1+Vychodiská!$C$177)^CQ$2),0)</f>
        <v>0</v>
      </c>
      <c r="CR23" s="63">
        <f>IF(CR$2&lt;=((VALUE(RIGHT($E23,4))-VALUE(LEFT($E23,4)))+1),AJ23/((1+Vychodiská!$C$177)^CR$2),0)</f>
        <v>0</v>
      </c>
      <c r="CS23" s="66">
        <f t="shared" si="4"/>
        <v>-6019230.769230769</v>
      </c>
      <c r="CT23" s="62"/>
    </row>
    <row r="24" spans="1:98" s="69" customFormat="1" ht="31" customHeight="1" x14ac:dyDescent="0.35">
      <c r="A24" s="59">
        <v>22</v>
      </c>
      <c r="B24" s="60" t="s">
        <v>269</v>
      </c>
      <c r="C24" s="60" t="s">
        <v>494</v>
      </c>
      <c r="D24" s="61">
        <f>INDEX(Data!$M:$M,MATCH(Investície!A24,Data!$A:$A,0))</f>
        <v>20</v>
      </c>
      <c r="E24" s="61">
        <v>2027</v>
      </c>
      <c r="F24" s="63">
        <v>4000000</v>
      </c>
      <c r="G24" s="62">
        <f t="shared" si="6"/>
        <v>4000000</v>
      </c>
      <c r="H24" s="62">
        <f t="shared" si="6"/>
        <v>4000000</v>
      </c>
      <c r="I24" s="62">
        <f t="shared" si="6"/>
        <v>4000000</v>
      </c>
      <c r="J24" s="62">
        <f t="shared" si="6"/>
        <v>4000000</v>
      </c>
      <c r="K24" s="62">
        <f t="shared" si="6"/>
        <v>4000000</v>
      </c>
      <c r="L24" s="62">
        <f t="shared" si="6"/>
        <v>4000000</v>
      </c>
      <c r="M24" s="62">
        <f t="shared" si="6"/>
        <v>4000000</v>
      </c>
      <c r="N24" s="62">
        <f t="shared" si="6"/>
        <v>4000000</v>
      </c>
      <c r="O24" s="62">
        <f t="shared" si="6"/>
        <v>4000000</v>
      </c>
      <c r="P24" s="62">
        <f t="shared" si="6"/>
        <v>4000000</v>
      </c>
      <c r="Q24" s="62">
        <f t="shared" si="6"/>
        <v>4000000</v>
      </c>
      <c r="R24" s="62">
        <f t="shared" si="6"/>
        <v>4000000</v>
      </c>
      <c r="S24" s="62">
        <f t="shared" si="6"/>
        <v>4000000</v>
      </c>
      <c r="T24" s="62">
        <f t="shared" si="6"/>
        <v>4000000</v>
      </c>
      <c r="U24" s="62">
        <f t="shared" si="6"/>
        <v>4000000</v>
      </c>
      <c r="V24" s="62">
        <f t="shared" si="6"/>
        <v>4000000</v>
      </c>
      <c r="W24" s="62">
        <f t="shared" si="5"/>
        <v>4000000</v>
      </c>
      <c r="X24" s="62">
        <f t="shared" si="5"/>
        <v>4000000</v>
      </c>
      <c r="Y24" s="62">
        <f t="shared" si="5"/>
        <v>4000000</v>
      </c>
      <c r="Z24" s="62">
        <f t="shared" si="5"/>
        <v>4000000</v>
      </c>
      <c r="AA24" s="62">
        <f t="shared" si="5"/>
        <v>4000000</v>
      </c>
      <c r="AB24" s="62">
        <f t="shared" si="5"/>
        <v>4000000</v>
      </c>
      <c r="AC24" s="62">
        <f t="shared" si="5"/>
        <v>4000000</v>
      </c>
      <c r="AD24" s="62">
        <f t="shared" si="5"/>
        <v>4000000</v>
      </c>
      <c r="AE24" s="62">
        <f t="shared" si="5"/>
        <v>4000000</v>
      </c>
      <c r="AF24" s="62">
        <f t="shared" si="5"/>
        <v>4000000</v>
      </c>
      <c r="AG24" s="62">
        <f t="shared" si="5"/>
        <v>4000000</v>
      </c>
      <c r="AH24" s="62">
        <f t="shared" si="5"/>
        <v>4000000</v>
      </c>
      <c r="AI24" s="62">
        <f t="shared" si="5"/>
        <v>4000000</v>
      </c>
      <c r="AJ24" s="63">
        <f t="shared" si="5"/>
        <v>4000000</v>
      </c>
      <c r="AK24" s="62">
        <f t="shared" si="3"/>
        <v>4000000</v>
      </c>
      <c r="AL24" s="62">
        <f>SUM($G24:H24)</f>
        <v>8000000</v>
      </c>
      <c r="AM24" s="62">
        <f>SUM($G24:I24)</f>
        <v>12000000</v>
      </c>
      <c r="AN24" s="62">
        <f>SUM($G24:J24)</f>
        <v>16000000</v>
      </c>
      <c r="AO24" s="62">
        <f>SUM($G24:K24)</f>
        <v>20000000</v>
      </c>
      <c r="AP24" s="62">
        <f>SUM($G24:L24)</f>
        <v>24000000</v>
      </c>
      <c r="AQ24" s="62">
        <f>SUM($G24:M24)</f>
        <v>28000000</v>
      </c>
      <c r="AR24" s="62">
        <f>SUM($G24:N24)</f>
        <v>32000000</v>
      </c>
      <c r="AS24" s="62">
        <f>SUM($G24:O24)</f>
        <v>36000000</v>
      </c>
      <c r="AT24" s="62">
        <f>SUM($G24:P24)</f>
        <v>40000000</v>
      </c>
      <c r="AU24" s="62">
        <f>SUM($G24:Q24)</f>
        <v>44000000</v>
      </c>
      <c r="AV24" s="62">
        <f>SUM($G24:R24)</f>
        <v>48000000</v>
      </c>
      <c r="AW24" s="62">
        <f>SUM($G24:S24)</f>
        <v>52000000</v>
      </c>
      <c r="AX24" s="62">
        <f>SUM($G24:T24)</f>
        <v>56000000</v>
      </c>
      <c r="AY24" s="62">
        <f>SUM($G24:U24)</f>
        <v>60000000</v>
      </c>
      <c r="AZ24" s="62">
        <f>SUM($G24:V24)</f>
        <v>64000000</v>
      </c>
      <c r="BA24" s="62">
        <f>SUM($G24:W24)</f>
        <v>68000000</v>
      </c>
      <c r="BB24" s="62">
        <f>SUM($G24:X24)</f>
        <v>72000000</v>
      </c>
      <c r="BC24" s="62">
        <f>SUM($G24:Y24)</f>
        <v>76000000</v>
      </c>
      <c r="BD24" s="62">
        <f>SUM($G24:Z24)</f>
        <v>80000000</v>
      </c>
      <c r="BE24" s="62">
        <f>SUM($G24:AA24)</f>
        <v>84000000</v>
      </c>
      <c r="BF24" s="62">
        <f>SUM($G24:AB24)</f>
        <v>88000000</v>
      </c>
      <c r="BG24" s="62">
        <f>SUM($G24:AC24)</f>
        <v>92000000</v>
      </c>
      <c r="BH24" s="62">
        <f>SUM($G24:AD24)</f>
        <v>96000000</v>
      </c>
      <c r="BI24" s="62">
        <f>SUM($G24:AE24)</f>
        <v>100000000</v>
      </c>
      <c r="BJ24" s="62">
        <f>SUM($G24:AF24)</f>
        <v>104000000</v>
      </c>
      <c r="BK24" s="62">
        <f>SUM($G24:AG24)</f>
        <v>108000000</v>
      </c>
      <c r="BL24" s="62">
        <f>SUM($G24:AH24)</f>
        <v>112000000</v>
      </c>
      <c r="BM24" s="62">
        <f>SUM($G24:AI24)</f>
        <v>116000000</v>
      </c>
      <c r="BN24" s="62">
        <f>SUM($G24:AJ24)</f>
        <v>120000000</v>
      </c>
      <c r="BO24" s="65">
        <f>IF(BO$2&lt;=((VALUE(RIGHT($E24,4))-VALUE(LEFT($E24,4)))+1),G24/((1+Vychodiská!$C$177)^BO$2),0)</f>
        <v>3846153.846153846</v>
      </c>
      <c r="BP24" s="62">
        <f>IF(BP$2&lt;=((VALUE(RIGHT($E24,4))-VALUE(LEFT($E24,4)))+1),H24/((1+Vychodiská!$C$177)^BP$2),0)</f>
        <v>0</v>
      </c>
      <c r="BQ24" s="62">
        <f>IF(BQ$2&lt;=((VALUE(RIGHT($E24,4))-VALUE(LEFT($E24,4)))+1),I24/((1+Vychodiská!$C$177)^BQ$2),0)</f>
        <v>0</v>
      </c>
      <c r="BR24" s="62">
        <f>IF(BR$2&lt;=((VALUE(RIGHT($E24,4))-VALUE(LEFT($E24,4)))+1),J24/((1+Vychodiská!$C$177)^BR$2),0)</f>
        <v>0</v>
      </c>
      <c r="BS24" s="62">
        <f>IF(BS$2&lt;=((VALUE(RIGHT($E24,4))-VALUE(LEFT($E24,4)))+1),K24/((1+Vychodiská!$C$177)^BS$2),0)</f>
        <v>0</v>
      </c>
      <c r="BT24" s="62">
        <f>IF(BT$2&lt;=((VALUE(RIGHT($E24,4))-VALUE(LEFT($E24,4)))+1),L24/((1+Vychodiská!$C$177)^BT$2),0)</f>
        <v>0</v>
      </c>
      <c r="BU24" s="62">
        <f>IF(BU$2&lt;=((VALUE(RIGHT($E24,4))-VALUE(LEFT($E24,4)))+1),M24/((1+Vychodiská!$C$177)^BU$2),0)</f>
        <v>0</v>
      </c>
      <c r="BV24" s="62">
        <f>IF(BV$2&lt;=((VALUE(RIGHT($E24,4))-VALUE(LEFT($E24,4)))+1),N24/((1+Vychodiská!$C$177)^BV$2),0)</f>
        <v>0</v>
      </c>
      <c r="BW24" s="62">
        <f>IF(BW$2&lt;=((VALUE(RIGHT($E24,4))-VALUE(LEFT($E24,4)))+1),O24/((1+Vychodiská!$C$177)^BW$2),0)</f>
        <v>0</v>
      </c>
      <c r="BX24" s="62">
        <f>IF(BX$2&lt;=((VALUE(RIGHT($E24,4))-VALUE(LEFT($E24,4)))+1),P24/((1+Vychodiská!$C$177)^BX$2),0)</f>
        <v>0</v>
      </c>
      <c r="BY24" s="62">
        <f>IF(BY$2&lt;=((VALUE(RIGHT($E24,4))-VALUE(LEFT($E24,4)))+1),Q24/((1+Vychodiská!$C$177)^BY$2),0)</f>
        <v>0</v>
      </c>
      <c r="BZ24" s="62">
        <f>IF(BZ$2&lt;=((VALUE(RIGHT($E24,4))-VALUE(LEFT($E24,4)))+1),R24/((1+Vychodiská!$C$177)^BZ$2),0)</f>
        <v>0</v>
      </c>
      <c r="CA24" s="62">
        <f>IF(CA$2&lt;=((VALUE(RIGHT($E24,4))-VALUE(LEFT($E24,4)))+1),S24/((1+Vychodiská!$C$177)^CA$2),0)</f>
        <v>0</v>
      </c>
      <c r="CB24" s="62">
        <f>IF(CB$2&lt;=((VALUE(RIGHT($E24,4))-VALUE(LEFT($E24,4)))+1),T24/((1+Vychodiská!$C$177)^CB$2),0)</f>
        <v>0</v>
      </c>
      <c r="CC24" s="62">
        <f>IF(CC$2&lt;=((VALUE(RIGHT($E24,4))-VALUE(LEFT($E24,4)))+1),U24/((1+Vychodiská!$C$177)^CC$2),0)</f>
        <v>0</v>
      </c>
      <c r="CD24" s="62">
        <f>IF(CD$2&lt;=((VALUE(RIGHT($E24,4))-VALUE(LEFT($E24,4)))+1),V24/((1+Vychodiská!$C$177)^CD$2),0)</f>
        <v>0</v>
      </c>
      <c r="CE24" s="62">
        <f>IF(CE$2&lt;=((VALUE(RIGHT($E24,4))-VALUE(LEFT($E24,4)))+1),W24/((1+Vychodiská!$C$177)^CE$2),0)</f>
        <v>0</v>
      </c>
      <c r="CF24" s="62">
        <f>IF(CF$2&lt;=((VALUE(RIGHT($E24,4))-VALUE(LEFT($E24,4)))+1),X24/((1+Vychodiská!$C$177)^CF$2),0)</f>
        <v>0</v>
      </c>
      <c r="CG24" s="62">
        <f>IF(CG$2&lt;=((VALUE(RIGHT($E24,4))-VALUE(LEFT($E24,4)))+1),Y24/((1+Vychodiská!$C$177)^CG$2),0)</f>
        <v>0</v>
      </c>
      <c r="CH24" s="62">
        <f>IF(CH$2&lt;=((VALUE(RIGHT($E24,4))-VALUE(LEFT($E24,4)))+1),Z24/((1+Vychodiská!$C$177)^CH$2),0)</f>
        <v>0</v>
      </c>
      <c r="CI24" s="62">
        <f>IF(CI$2&lt;=((VALUE(RIGHT($E24,4))-VALUE(LEFT($E24,4)))+1),AA24/((1+Vychodiská!$C$177)^CI$2),0)</f>
        <v>0</v>
      </c>
      <c r="CJ24" s="62">
        <f>IF(CJ$2&lt;=((VALUE(RIGHT($E24,4))-VALUE(LEFT($E24,4)))+1),AB24/((1+Vychodiská!$C$177)^CJ$2),0)</f>
        <v>0</v>
      </c>
      <c r="CK24" s="62">
        <f>IF(CK$2&lt;=((VALUE(RIGHT($E24,4))-VALUE(LEFT($E24,4)))+1),AC24/((1+Vychodiská!$C$177)^CK$2),0)</f>
        <v>0</v>
      </c>
      <c r="CL24" s="62">
        <f>IF(CL$2&lt;=((VALUE(RIGHT($E24,4))-VALUE(LEFT($E24,4)))+1),AD24/((1+Vychodiská!$C$177)^CL$2),0)</f>
        <v>0</v>
      </c>
      <c r="CM24" s="62">
        <f>IF(CM$2&lt;=((VALUE(RIGHT($E24,4))-VALUE(LEFT($E24,4)))+1),AE24/((1+Vychodiská!$C$177)^CM$2),0)</f>
        <v>0</v>
      </c>
      <c r="CN24" s="62">
        <f>IF(CN$2&lt;=((VALUE(RIGHT($E24,4))-VALUE(LEFT($E24,4)))+1),AF24/((1+Vychodiská!$C$177)^CN$2),0)</f>
        <v>0</v>
      </c>
      <c r="CO24" s="62">
        <f>IF(CO$2&lt;=((VALUE(RIGHT($E24,4))-VALUE(LEFT($E24,4)))+1),AG24/((1+Vychodiská!$C$177)^CO$2),0)</f>
        <v>0</v>
      </c>
      <c r="CP24" s="62">
        <f>IF(CP$2&lt;=((VALUE(RIGHT($E24,4))-VALUE(LEFT($E24,4)))+1),AH24/((1+Vychodiská!$C$177)^CP$2),0)</f>
        <v>0</v>
      </c>
      <c r="CQ24" s="62">
        <f>IF(CQ$2&lt;=((VALUE(RIGHT($E24,4))-VALUE(LEFT($E24,4)))+1),AI24/((1+Vychodiská!$C$177)^CQ$2),0)</f>
        <v>0</v>
      </c>
      <c r="CR24" s="63">
        <f>IF(CR$2&lt;=((VALUE(RIGHT($E24,4))-VALUE(LEFT($E24,4)))+1),AJ24/((1+Vychodiská!$C$177)^CR$2),0)</f>
        <v>0</v>
      </c>
      <c r="CS24" s="66">
        <f t="shared" si="4"/>
        <v>-3846153.846153846</v>
      </c>
      <c r="CT24" s="62"/>
    </row>
    <row r="25" spans="1:98" ht="33" x14ac:dyDescent="0.45">
      <c r="A25" s="59">
        <v>23</v>
      </c>
      <c r="B25" s="60" t="s">
        <v>269</v>
      </c>
      <c r="C25" s="60" t="s">
        <v>495</v>
      </c>
      <c r="D25" s="61">
        <f>INDEX(Data!$M:$M,MATCH(Investície!A25,Data!$A:$A,0))</f>
        <v>30</v>
      </c>
      <c r="E25" s="61">
        <v>2028</v>
      </c>
      <c r="F25" s="63">
        <v>10000000</v>
      </c>
      <c r="G25" s="62">
        <f t="shared" si="6"/>
        <v>10000000</v>
      </c>
      <c r="H25" s="62">
        <f t="shared" si="6"/>
        <v>10000000</v>
      </c>
      <c r="I25" s="62">
        <f t="shared" si="6"/>
        <v>10000000</v>
      </c>
      <c r="J25" s="62">
        <f t="shared" si="6"/>
        <v>10000000</v>
      </c>
      <c r="K25" s="62">
        <f t="shared" si="6"/>
        <v>10000000</v>
      </c>
      <c r="L25" s="62">
        <f t="shared" si="6"/>
        <v>10000000</v>
      </c>
      <c r="M25" s="62">
        <f t="shared" si="6"/>
        <v>10000000</v>
      </c>
      <c r="N25" s="62">
        <f t="shared" si="6"/>
        <v>10000000</v>
      </c>
      <c r="O25" s="62">
        <f t="shared" si="6"/>
        <v>10000000</v>
      </c>
      <c r="P25" s="62">
        <f t="shared" si="6"/>
        <v>10000000</v>
      </c>
      <c r="Q25" s="62">
        <f t="shared" si="6"/>
        <v>10000000</v>
      </c>
      <c r="R25" s="62">
        <f t="shared" si="6"/>
        <v>10000000</v>
      </c>
      <c r="S25" s="62">
        <f t="shared" si="6"/>
        <v>10000000</v>
      </c>
      <c r="T25" s="62">
        <f t="shared" si="6"/>
        <v>10000000</v>
      </c>
      <c r="U25" s="62">
        <f t="shared" si="6"/>
        <v>10000000</v>
      </c>
      <c r="V25" s="62">
        <f t="shared" si="6"/>
        <v>10000000</v>
      </c>
      <c r="W25" s="62">
        <f t="shared" si="5"/>
        <v>10000000</v>
      </c>
      <c r="X25" s="62">
        <f t="shared" si="5"/>
        <v>10000000</v>
      </c>
      <c r="Y25" s="62">
        <f t="shared" si="5"/>
        <v>10000000</v>
      </c>
      <c r="Z25" s="62">
        <f t="shared" si="5"/>
        <v>10000000</v>
      </c>
      <c r="AA25" s="62">
        <f t="shared" si="5"/>
        <v>10000000</v>
      </c>
      <c r="AB25" s="62">
        <f t="shared" si="5"/>
        <v>10000000</v>
      </c>
      <c r="AC25" s="62">
        <f t="shared" si="5"/>
        <v>10000000</v>
      </c>
      <c r="AD25" s="62">
        <f t="shared" si="5"/>
        <v>10000000</v>
      </c>
      <c r="AE25" s="62">
        <f t="shared" si="5"/>
        <v>10000000</v>
      </c>
      <c r="AF25" s="62">
        <f t="shared" si="5"/>
        <v>10000000</v>
      </c>
      <c r="AG25" s="62">
        <f t="shared" si="5"/>
        <v>10000000</v>
      </c>
      <c r="AH25" s="62">
        <f t="shared" si="5"/>
        <v>10000000</v>
      </c>
      <c r="AI25" s="62">
        <f t="shared" si="5"/>
        <v>10000000</v>
      </c>
      <c r="AJ25" s="63">
        <f t="shared" si="5"/>
        <v>10000000</v>
      </c>
      <c r="AK25" s="62">
        <f t="shared" ref="AK25:AK28" si="7">G25</f>
        <v>10000000</v>
      </c>
      <c r="AL25" s="62">
        <f>SUM($G25:H25)</f>
        <v>20000000</v>
      </c>
      <c r="AM25" s="62">
        <f>SUM($G25:I25)</f>
        <v>30000000</v>
      </c>
      <c r="AN25" s="62">
        <f>SUM($G25:J25)</f>
        <v>40000000</v>
      </c>
      <c r="AO25" s="62">
        <f>SUM($G25:K25)</f>
        <v>50000000</v>
      </c>
      <c r="AP25" s="62">
        <f>SUM($G25:L25)</f>
        <v>60000000</v>
      </c>
      <c r="AQ25" s="62">
        <f>SUM($G25:M25)</f>
        <v>70000000</v>
      </c>
      <c r="AR25" s="62">
        <f>SUM($G25:N25)</f>
        <v>80000000</v>
      </c>
      <c r="AS25" s="62">
        <f>SUM($G25:O25)</f>
        <v>90000000</v>
      </c>
      <c r="AT25" s="62">
        <f>SUM($G25:P25)</f>
        <v>100000000</v>
      </c>
      <c r="AU25" s="62">
        <f>SUM($G25:Q25)</f>
        <v>110000000</v>
      </c>
      <c r="AV25" s="62">
        <f>SUM($G25:R25)</f>
        <v>120000000</v>
      </c>
      <c r="AW25" s="62">
        <f>SUM($G25:S25)</f>
        <v>130000000</v>
      </c>
      <c r="AX25" s="62">
        <f>SUM($G25:T25)</f>
        <v>140000000</v>
      </c>
      <c r="AY25" s="62">
        <f>SUM($G25:U25)</f>
        <v>150000000</v>
      </c>
      <c r="AZ25" s="62">
        <f>SUM($G25:V25)</f>
        <v>160000000</v>
      </c>
      <c r="BA25" s="62">
        <f>SUM($G25:W25)</f>
        <v>170000000</v>
      </c>
      <c r="BB25" s="62">
        <f>SUM($G25:X25)</f>
        <v>180000000</v>
      </c>
      <c r="BC25" s="62">
        <f>SUM($G25:Y25)</f>
        <v>190000000</v>
      </c>
      <c r="BD25" s="62">
        <f>SUM($G25:Z25)</f>
        <v>200000000</v>
      </c>
      <c r="BE25" s="62">
        <f>SUM($G25:AA25)</f>
        <v>210000000</v>
      </c>
      <c r="BF25" s="62">
        <f>SUM($G25:AB25)</f>
        <v>220000000</v>
      </c>
      <c r="BG25" s="62">
        <f>SUM($G25:AC25)</f>
        <v>230000000</v>
      </c>
      <c r="BH25" s="62">
        <f>SUM($G25:AD25)</f>
        <v>240000000</v>
      </c>
      <c r="BI25" s="62">
        <f>SUM($G25:AE25)</f>
        <v>250000000</v>
      </c>
      <c r="BJ25" s="62">
        <f>SUM($G25:AF25)</f>
        <v>260000000</v>
      </c>
      <c r="BK25" s="62">
        <f>SUM($G25:AG25)</f>
        <v>270000000</v>
      </c>
      <c r="BL25" s="62">
        <f>SUM($G25:AH25)</f>
        <v>280000000</v>
      </c>
      <c r="BM25" s="62">
        <f>SUM($G25:AI25)</f>
        <v>290000000</v>
      </c>
      <c r="BN25" s="62">
        <f>SUM($G25:AJ25)</f>
        <v>300000000</v>
      </c>
      <c r="BO25" s="65">
        <f>IF(BO$2&lt;=((VALUE(RIGHT($E25,4))-VALUE(LEFT($E25,4)))+1),G25/((1+Vychodiská!$C$177)^BO$2),0)</f>
        <v>9615384.615384616</v>
      </c>
      <c r="BP25" s="62">
        <f>IF(BP$2&lt;=((VALUE(RIGHT($E25,4))-VALUE(LEFT($E25,4)))+1),H25/((1+Vychodiská!$C$177)^BP$2),0)</f>
        <v>0</v>
      </c>
      <c r="BQ25" s="62">
        <f>IF(BQ$2&lt;=((VALUE(RIGHT($E25,4))-VALUE(LEFT($E25,4)))+1),I25/((1+Vychodiská!$C$177)^BQ$2),0)</f>
        <v>0</v>
      </c>
      <c r="BR25" s="62">
        <f>IF(BR$2&lt;=((VALUE(RIGHT($E25,4))-VALUE(LEFT($E25,4)))+1),J25/((1+Vychodiská!$C$177)^BR$2),0)</f>
        <v>0</v>
      </c>
      <c r="BS25" s="62">
        <f>IF(BS$2&lt;=((VALUE(RIGHT($E25,4))-VALUE(LEFT($E25,4)))+1),K25/((1+Vychodiská!$C$177)^BS$2),0)</f>
        <v>0</v>
      </c>
      <c r="BT25" s="62">
        <f>IF(BT$2&lt;=((VALUE(RIGHT($E25,4))-VALUE(LEFT($E25,4)))+1),L25/((1+Vychodiská!$C$177)^BT$2),0)</f>
        <v>0</v>
      </c>
      <c r="BU25" s="62">
        <f>IF(BU$2&lt;=((VALUE(RIGHT($E25,4))-VALUE(LEFT($E25,4)))+1),M25/((1+Vychodiská!$C$177)^BU$2),0)</f>
        <v>0</v>
      </c>
      <c r="BV25" s="62">
        <f>IF(BV$2&lt;=((VALUE(RIGHT($E25,4))-VALUE(LEFT($E25,4)))+1),N25/((1+Vychodiská!$C$177)^BV$2),0)</f>
        <v>0</v>
      </c>
      <c r="BW25" s="62">
        <f>IF(BW$2&lt;=((VALUE(RIGHT($E25,4))-VALUE(LEFT($E25,4)))+1),O25/((1+Vychodiská!$C$177)^BW$2),0)</f>
        <v>0</v>
      </c>
      <c r="BX25" s="62">
        <f>IF(BX$2&lt;=((VALUE(RIGHT($E25,4))-VALUE(LEFT($E25,4)))+1),P25/((1+Vychodiská!$C$177)^BX$2),0)</f>
        <v>0</v>
      </c>
      <c r="BY25" s="62">
        <f>IF(BY$2&lt;=((VALUE(RIGHT($E25,4))-VALUE(LEFT($E25,4)))+1),Q25/((1+Vychodiská!$C$177)^BY$2),0)</f>
        <v>0</v>
      </c>
      <c r="BZ25" s="62">
        <f>IF(BZ$2&lt;=((VALUE(RIGHT($E25,4))-VALUE(LEFT($E25,4)))+1),R25/((1+Vychodiská!$C$177)^BZ$2),0)</f>
        <v>0</v>
      </c>
      <c r="CA25" s="62">
        <f>IF(CA$2&lt;=((VALUE(RIGHT($E25,4))-VALUE(LEFT($E25,4)))+1),S25/((1+Vychodiská!$C$177)^CA$2),0)</f>
        <v>0</v>
      </c>
      <c r="CB25" s="62">
        <f>IF(CB$2&lt;=((VALUE(RIGHT($E25,4))-VALUE(LEFT($E25,4)))+1),T25/((1+Vychodiská!$C$177)^CB$2),0)</f>
        <v>0</v>
      </c>
      <c r="CC25" s="62">
        <f>IF(CC$2&lt;=((VALUE(RIGHT($E25,4))-VALUE(LEFT($E25,4)))+1),U25/((1+Vychodiská!$C$177)^CC$2),0)</f>
        <v>0</v>
      </c>
      <c r="CD25" s="62">
        <f>IF(CD$2&lt;=((VALUE(RIGHT($E25,4))-VALUE(LEFT($E25,4)))+1),V25/((1+Vychodiská!$C$177)^CD$2),0)</f>
        <v>0</v>
      </c>
      <c r="CE25" s="62">
        <f>IF(CE$2&lt;=((VALUE(RIGHT($E25,4))-VALUE(LEFT($E25,4)))+1),W25/((1+Vychodiská!$C$177)^CE$2),0)</f>
        <v>0</v>
      </c>
      <c r="CF25" s="62">
        <f>IF(CF$2&lt;=((VALUE(RIGHT($E25,4))-VALUE(LEFT($E25,4)))+1),X25/((1+Vychodiská!$C$177)^CF$2),0)</f>
        <v>0</v>
      </c>
      <c r="CG25" s="62">
        <f>IF(CG$2&lt;=((VALUE(RIGHT($E25,4))-VALUE(LEFT($E25,4)))+1),Y25/((1+Vychodiská!$C$177)^CG$2),0)</f>
        <v>0</v>
      </c>
      <c r="CH25" s="62">
        <f>IF(CH$2&lt;=((VALUE(RIGHT($E25,4))-VALUE(LEFT($E25,4)))+1),Z25/((1+Vychodiská!$C$177)^CH$2),0)</f>
        <v>0</v>
      </c>
      <c r="CI25" s="62">
        <f>IF(CI$2&lt;=((VALUE(RIGHT($E25,4))-VALUE(LEFT($E25,4)))+1),AA25/((1+Vychodiská!$C$177)^CI$2),0)</f>
        <v>0</v>
      </c>
      <c r="CJ25" s="62">
        <f>IF(CJ$2&lt;=((VALUE(RIGHT($E25,4))-VALUE(LEFT($E25,4)))+1),AB25/((1+Vychodiská!$C$177)^CJ$2),0)</f>
        <v>0</v>
      </c>
      <c r="CK25" s="62">
        <f>IF(CK$2&lt;=((VALUE(RIGHT($E25,4))-VALUE(LEFT($E25,4)))+1),AC25/((1+Vychodiská!$C$177)^CK$2),0)</f>
        <v>0</v>
      </c>
      <c r="CL25" s="62">
        <f>IF(CL$2&lt;=((VALUE(RIGHT($E25,4))-VALUE(LEFT($E25,4)))+1),AD25/((1+Vychodiská!$C$177)^CL$2),0)</f>
        <v>0</v>
      </c>
      <c r="CM25" s="62">
        <f>IF(CM$2&lt;=((VALUE(RIGHT($E25,4))-VALUE(LEFT($E25,4)))+1),AE25/((1+Vychodiská!$C$177)^CM$2),0)</f>
        <v>0</v>
      </c>
      <c r="CN25" s="62">
        <f>IF(CN$2&lt;=((VALUE(RIGHT($E25,4))-VALUE(LEFT($E25,4)))+1),AF25/((1+Vychodiská!$C$177)^CN$2),0)</f>
        <v>0</v>
      </c>
      <c r="CO25" s="62">
        <f>IF(CO$2&lt;=((VALUE(RIGHT($E25,4))-VALUE(LEFT($E25,4)))+1),AG25/((1+Vychodiská!$C$177)^CO$2),0)</f>
        <v>0</v>
      </c>
      <c r="CP25" s="62">
        <f>IF(CP$2&lt;=((VALUE(RIGHT($E25,4))-VALUE(LEFT($E25,4)))+1),AH25/((1+Vychodiská!$C$177)^CP$2),0)</f>
        <v>0</v>
      </c>
      <c r="CQ25" s="62">
        <f>IF(CQ$2&lt;=((VALUE(RIGHT($E25,4))-VALUE(LEFT($E25,4)))+1),AI25/((1+Vychodiská!$C$177)^CQ$2),0)</f>
        <v>0</v>
      </c>
      <c r="CR25" s="63">
        <f>IF(CR$2&lt;=((VALUE(RIGHT($E25,4))-VALUE(LEFT($E25,4)))+1),AJ25/((1+Vychodiská!$C$177)^CR$2),0)</f>
        <v>0</v>
      </c>
      <c r="CS25" s="66">
        <f t="shared" ref="CS25:CS28" si="8">SUM(BO25:CR25)*-1</f>
        <v>-9615384.615384616</v>
      </c>
    </row>
    <row r="26" spans="1:98" ht="23.5" customHeight="1" x14ac:dyDescent="0.45">
      <c r="A26" s="59">
        <v>24</v>
      </c>
      <c r="B26" s="60" t="s">
        <v>269</v>
      </c>
      <c r="C26" s="60" t="s">
        <v>496</v>
      </c>
      <c r="D26" s="61">
        <f>INDEX(Data!$M:$M,MATCH(Investície!A26,Data!$A:$A,0))</f>
        <v>40</v>
      </c>
      <c r="E26" s="61" t="s">
        <v>505</v>
      </c>
      <c r="F26" s="63">
        <v>3000000</v>
      </c>
      <c r="G26" s="62">
        <f t="shared" si="6"/>
        <v>1500000</v>
      </c>
      <c r="H26" s="62">
        <f t="shared" si="6"/>
        <v>1500000</v>
      </c>
      <c r="I26" s="62">
        <f t="shared" si="6"/>
        <v>1500000</v>
      </c>
      <c r="J26" s="62">
        <f t="shared" si="6"/>
        <v>1500000</v>
      </c>
      <c r="K26" s="62">
        <f t="shared" si="6"/>
        <v>1500000</v>
      </c>
      <c r="L26" s="62">
        <f t="shared" si="6"/>
        <v>1500000</v>
      </c>
      <c r="M26" s="62">
        <f t="shared" si="6"/>
        <v>1500000</v>
      </c>
      <c r="N26" s="62">
        <f t="shared" si="6"/>
        <v>1500000</v>
      </c>
      <c r="O26" s="62">
        <f t="shared" si="6"/>
        <v>1500000</v>
      </c>
      <c r="P26" s="62">
        <f t="shared" si="6"/>
        <v>1500000</v>
      </c>
      <c r="Q26" s="62">
        <f t="shared" si="6"/>
        <v>1500000</v>
      </c>
      <c r="R26" s="62">
        <f t="shared" si="6"/>
        <v>1500000</v>
      </c>
      <c r="S26" s="62">
        <f t="shared" si="6"/>
        <v>1500000</v>
      </c>
      <c r="T26" s="62">
        <f t="shared" si="6"/>
        <v>1500000</v>
      </c>
      <c r="U26" s="62">
        <f t="shared" si="6"/>
        <v>1500000</v>
      </c>
      <c r="V26" s="62">
        <f t="shared" si="6"/>
        <v>1500000</v>
      </c>
      <c r="W26" s="62">
        <f t="shared" si="5"/>
        <v>1500000</v>
      </c>
      <c r="X26" s="62">
        <f t="shared" si="5"/>
        <v>1500000</v>
      </c>
      <c r="Y26" s="62">
        <f t="shared" si="5"/>
        <v>1500000</v>
      </c>
      <c r="Z26" s="62">
        <f t="shared" si="5"/>
        <v>1500000</v>
      </c>
      <c r="AA26" s="62">
        <f t="shared" si="5"/>
        <v>1500000</v>
      </c>
      <c r="AB26" s="62">
        <f t="shared" si="5"/>
        <v>1500000</v>
      </c>
      <c r="AC26" s="62">
        <f t="shared" si="5"/>
        <v>1500000</v>
      </c>
      <c r="AD26" s="62">
        <f t="shared" si="5"/>
        <v>1500000</v>
      </c>
      <c r="AE26" s="62">
        <f t="shared" si="5"/>
        <v>1500000</v>
      </c>
      <c r="AF26" s="62">
        <f t="shared" si="5"/>
        <v>1500000</v>
      </c>
      <c r="AG26" s="62">
        <f t="shared" si="5"/>
        <v>1500000</v>
      </c>
      <c r="AH26" s="62">
        <f t="shared" si="5"/>
        <v>1500000</v>
      </c>
      <c r="AI26" s="62">
        <f t="shared" si="5"/>
        <v>1500000</v>
      </c>
      <c r="AJ26" s="63">
        <f t="shared" si="5"/>
        <v>1500000</v>
      </c>
      <c r="AK26" s="62">
        <f t="shared" si="7"/>
        <v>1500000</v>
      </c>
      <c r="AL26" s="62">
        <f>SUM($G26:H26)</f>
        <v>3000000</v>
      </c>
      <c r="AM26" s="62">
        <f>SUM($G26:I26)</f>
        <v>4500000</v>
      </c>
      <c r="AN26" s="62">
        <f>SUM($G26:J26)</f>
        <v>6000000</v>
      </c>
      <c r="AO26" s="62">
        <f>SUM($G26:K26)</f>
        <v>7500000</v>
      </c>
      <c r="AP26" s="62">
        <f>SUM($G26:L26)</f>
        <v>9000000</v>
      </c>
      <c r="AQ26" s="62">
        <f>SUM($G26:M26)</f>
        <v>10500000</v>
      </c>
      <c r="AR26" s="62">
        <f>SUM($G26:N26)</f>
        <v>12000000</v>
      </c>
      <c r="AS26" s="62">
        <f>SUM($G26:O26)</f>
        <v>13500000</v>
      </c>
      <c r="AT26" s="62">
        <f>SUM($G26:P26)</f>
        <v>15000000</v>
      </c>
      <c r="AU26" s="62">
        <f>SUM($G26:Q26)</f>
        <v>16500000</v>
      </c>
      <c r="AV26" s="62">
        <f>SUM($G26:R26)</f>
        <v>18000000</v>
      </c>
      <c r="AW26" s="62">
        <f>SUM($G26:S26)</f>
        <v>19500000</v>
      </c>
      <c r="AX26" s="62">
        <f>SUM($G26:T26)</f>
        <v>21000000</v>
      </c>
      <c r="AY26" s="62">
        <f>SUM($G26:U26)</f>
        <v>22500000</v>
      </c>
      <c r="AZ26" s="62">
        <f>SUM($G26:V26)</f>
        <v>24000000</v>
      </c>
      <c r="BA26" s="62">
        <f>SUM($G26:W26)</f>
        <v>25500000</v>
      </c>
      <c r="BB26" s="62">
        <f>SUM($G26:X26)</f>
        <v>27000000</v>
      </c>
      <c r="BC26" s="62">
        <f>SUM($G26:Y26)</f>
        <v>28500000</v>
      </c>
      <c r="BD26" s="62">
        <f>SUM($G26:Z26)</f>
        <v>30000000</v>
      </c>
      <c r="BE26" s="62">
        <f>SUM($G26:AA26)</f>
        <v>31500000</v>
      </c>
      <c r="BF26" s="62">
        <f>SUM($G26:AB26)</f>
        <v>33000000</v>
      </c>
      <c r="BG26" s="62">
        <f>SUM($G26:AC26)</f>
        <v>34500000</v>
      </c>
      <c r="BH26" s="62">
        <f>SUM($G26:AD26)</f>
        <v>36000000</v>
      </c>
      <c r="BI26" s="62">
        <f>SUM($G26:AE26)</f>
        <v>37500000</v>
      </c>
      <c r="BJ26" s="62">
        <f>SUM($G26:AF26)</f>
        <v>39000000</v>
      </c>
      <c r="BK26" s="62">
        <f>SUM($G26:AG26)</f>
        <v>40500000</v>
      </c>
      <c r="BL26" s="62">
        <f>SUM($G26:AH26)</f>
        <v>42000000</v>
      </c>
      <c r="BM26" s="62">
        <f>SUM($G26:AI26)</f>
        <v>43500000</v>
      </c>
      <c r="BN26" s="62">
        <f>SUM($G26:AJ26)</f>
        <v>45000000</v>
      </c>
      <c r="BO26" s="65">
        <f>IF(BO$2&lt;=((VALUE(RIGHT($E26,4))-VALUE(LEFT($E26,4)))+1),G26/((1+Vychodiská!$C$177)^BO$2),0)</f>
        <v>1442307.6923076923</v>
      </c>
      <c r="BP26" s="62">
        <f>IF(BP$2&lt;=((VALUE(RIGHT($E26,4))-VALUE(LEFT($E26,4)))+1),H26/((1+Vychodiská!$C$177)^BP$2),0)</f>
        <v>1386834.319526627</v>
      </c>
      <c r="BQ26" s="62">
        <f>IF(BQ$2&lt;=((VALUE(RIGHT($E26,4))-VALUE(LEFT($E26,4)))+1),I26/((1+Vychodiská!$C$177)^BQ$2),0)</f>
        <v>0</v>
      </c>
      <c r="BR26" s="62">
        <f>IF(BR$2&lt;=((VALUE(RIGHT($E26,4))-VALUE(LEFT($E26,4)))+1),J26/((1+Vychodiská!$C$177)^BR$2),0)</f>
        <v>0</v>
      </c>
      <c r="BS26" s="62">
        <f>IF(BS$2&lt;=((VALUE(RIGHT($E26,4))-VALUE(LEFT($E26,4)))+1),K26/((1+Vychodiská!$C$177)^BS$2),0)</f>
        <v>0</v>
      </c>
      <c r="BT26" s="62">
        <f>IF(BT$2&lt;=((VALUE(RIGHT($E26,4))-VALUE(LEFT($E26,4)))+1),L26/((1+Vychodiská!$C$177)^BT$2),0)</f>
        <v>0</v>
      </c>
      <c r="BU26" s="62">
        <f>IF(BU$2&lt;=((VALUE(RIGHT($E26,4))-VALUE(LEFT($E26,4)))+1),M26/((1+Vychodiská!$C$177)^BU$2),0)</f>
        <v>0</v>
      </c>
      <c r="BV26" s="62">
        <f>IF(BV$2&lt;=((VALUE(RIGHT($E26,4))-VALUE(LEFT($E26,4)))+1),N26/((1+Vychodiská!$C$177)^BV$2),0)</f>
        <v>0</v>
      </c>
      <c r="BW26" s="62">
        <f>IF(BW$2&lt;=((VALUE(RIGHT($E26,4))-VALUE(LEFT($E26,4)))+1),O26/((1+Vychodiská!$C$177)^BW$2),0)</f>
        <v>0</v>
      </c>
      <c r="BX26" s="62">
        <f>IF(BX$2&lt;=((VALUE(RIGHT($E26,4))-VALUE(LEFT($E26,4)))+1),P26/((1+Vychodiská!$C$177)^BX$2),0)</f>
        <v>0</v>
      </c>
      <c r="BY26" s="62">
        <f>IF(BY$2&lt;=((VALUE(RIGHT($E26,4))-VALUE(LEFT($E26,4)))+1),Q26/((1+Vychodiská!$C$177)^BY$2),0)</f>
        <v>0</v>
      </c>
      <c r="BZ26" s="62">
        <f>IF(BZ$2&lt;=((VALUE(RIGHT($E26,4))-VALUE(LEFT($E26,4)))+1),R26/((1+Vychodiská!$C$177)^BZ$2),0)</f>
        <v>0</v>
      </c>
      <c r="CA26" s="62">
        <f>IF(CA$2&lt;=((VALUE(RIGHT($E26,4))-VALUE(LEFT($E26,4)))+1),S26/((1+Vychodiská!$C$177)^CA$2),0)</f>
        <v>0</v>
      </c>
      <c r="CB26" s="62">
        <f>IF(CB$2&lt;=((VALUE(RIGHT($E26,4))-VALUE(LEFT($E26,4)))+1),T26/((1+Vychodiská!$C$177)^CB$2),0)</f>
        <v>0</v>
      </c>
      <c r="CC26" s="62">
        <f>IF(CC$2&lt;=((VALUE(RIGHT($E26,4))-VALUE(LEFT($E26,4)))+1),U26/((1+Vychodiská!$C$177)^CC$2),0)</f>
        <v>0</v>
      </c>
      <c r="CD26" s="62">
        <f>IF(CD$2&lt;=((VALUE(RIGHT($E26,4))-VALUE(LEFT($E26,4)))+1),V26/((1+Vychodiská!$C$177)^CD$2),0)</f>
        <v>0</v>
      </c>
      <c r="CE26" s="62">
        <f>IF(CE$2&lt;=((VALUE(RIGHT($E26,4))-VALUE(LEFT($E26,4)))+1),W26/((1+Vychodiská!$C$177)^CE$2),0)</f>
        <v>0</v>
      </c>
      <c r="CF26" s="62">
        <f>IF(CF$2&lt;=((VALUE(RIGHT($E26,4))-VALUE(LEFT($E26,4)))+1),X26/((1+Vychodiská!$C$177)^CF$2),0)</f>
        <v>0</v>
      </c>
      <c r="CG26" s="62">
        <f>IF(CG$2&lt;=((VALUE(RIGHT($E26,4))-VALUE(LEFT($E26,4)))+1),Y26/((1+Vychodiská!$C$177)^CG$2),0)</f>
        <v>0</v>
      </c>
      <c r="CH26" s="62">
        <f>IF(CH$2&lt;=((VALUE(RIGHT($E26,4))-VALUE(LEFT($E26,4)))+1),Z26/((1+Vychodiská!$C$177)^CH$2),0)</f>
        <v>0</v>
      </c>
      <c r="CI26" s="62">
        <f>IF(CI$2&lt;=((VALUE(RIGHT($E26,4))-VALUE(LEFT($E26,4)))+1),AA26/((1+Vychodiská!$C$177)^CI$2),0)</f>
        <v>0</v>
      </c>
      <c r="CJ26" s="62">
        <f>IF(CJ$2&lt;=((VALUE(RIGHT($E26,4))-VALUE(LEFT($E26,4)))+1),AB26/((1+Vychodiská!$C$177)^CJ$2),0)</f>
        <v>0</v>
      </c>
      <c r="CK26" s="62">
        <f>IF(CK$2&lt;=((VALUE(RIGHT($E26,4))-VALUE(LEFT($E26,4)))+1),AC26/((1+Vychodiská!$C$177)^CK$2),0)</f>
        <v>0</v>
      </c>
      <c r="CL26" s="62">
        <f>IF(CL$2&lt;=((VALUE(RIGHT($E26,4))-VALUE(LEFT($E26,4)))+1),AD26/((1+Vychodiská!$C$177)^CL$2),0)</f>
        <v>0</v>
      </c>
      <c r="CM26" s="62">
        <f>IF(CM$2&lt;=((VALUE(RIGHT($E26,4))-VALUE(LEFT($E26,4)))+1),AE26/((1+Vychodiská!$C$177)^CM$2),0)</f>
        <v>0</v>
      </c>
      <c r="CN26" s="62">
        <f>IF(CN$2&lt;=((VALUE(RIGHT($E26,4))-VALUE(LEFT($E26,4)))+1),AF26/((1+Vychodiská!$C$177)^CN$2),0)</f>
        <v>0</v>
      </c>
      <c r="CO26" s="62">
        <f>IF(CO$2&lt;=((VALUE(RIGHT($E26,4))-VALUE(LEFT($E26,4)))+1),AG26/((1+Vychodiská!$C$177)^CO$2),0)</f>
        <v>0</v>
      </c>
      <c r="CP26" s="62">
        <f>IF(CP$2&lt;=((VALUE(RIGHT($E26,4))-VALUE(LEFT($E26,4)))+1),AH26/((1+Vychodiská!$C$177)^CP$2),0)</f>
        <v>0</v>
      </c>
      <c r="CQ26" s="62">
        <f>IF(CQ$2&lt;=((VALUE(RIGHT($E26,4))-VALUE(LEFT($E26,4)))+1),AI26/((1+Vychodiská!$C$177)^CQ$2),0)</f>
        <v>0</v>
      </c>
      <c r="CR26" s="63">
        <f>IF(CR$2&lt;=((VALUE(RIGHT($E26,4))-VALUE(LEFT($E26,4)))+1),AJ26/((1+Vychodiská!$C$177)^CR$2),0)</f>
        <v>0</v>
      </c>
      <c r="CS26" s="66">
        <f t="shared" si="8"/>
        <v>-2829142.0118343192</v>
      </c>
    </row>
    <row r="27" spans="1:98" ht="24.65" customHeight="1" x14ac:dyDescent="0.45">
      <c r="A27" s="59">
        <v>25</v>
      </c>
      <c r="B27" s="60" t="s">
        <v>273</v>
      </c>
      <c r="C27" s="60" t="s">
        <v>572</v>
      </c>
      <c r="D27" s="61">
        <f>INDEX(Data!$M:$M,MATCH(Investície!A27,Data!$A:$A,0))</f>
        <v>30</v>
      </c>
      <c r="E27" s="61">
        <v>2024</v>
      </c>
      <c r="F27" s="63">
        <v>4664000</v>
      </c>
      <c r="G27" s="62">
        <f t="shared" si="6"/>
        <v>4664000</v>
      </c>
      <c r="H27" s="62">
        <f t="shared" si="6"/>
        <v>4664000</v>
      </c>
      <c r="I27" s="62">
        <f t="shared" si="6"/>
        <v>4664000</v>
      </c>
      <c r="J27" s="62">
        <f t="shared" si="6"/>
        <v>4664000</v>
      </c>
      <c r="K27" s="62">
        <f t="shared" si="6"/>
        <v>4664000</v>
      </c>
      <c r="L27" s="62">
        <f t="shared" si="6"/>
        <v>4664000</v>
      </c>
      <c r="M27" s="62">
        <f t="shared" si="6"/>
        <v>4664000</v>
      </c>
      <c r="N27" s="62">
        <f t="shared" si="6"/>
        <v>4664000</v>
      </c>
      <c r="O27" s="62">
        <f t="shared" si="6"/>
        <v>4664000</v>
      </c>
      <c r="P27" s="62">
        <f t="shared" si="6"/>
        <v>4664000</v>
      </c>
      <c r="Q27" s="62">
        <f t="shared" si="6"/>
        <v>4664000</v>
      </c>
      <c r="R27" s="62">
        <f t="shared" si="6"/>
        <v>4664000</v>
      </c>
      <c r="S27" s="62">
        <f t="shared" si="6"/>
        <v>4664000</v>
      </c>
      <c r="T27" s="62">
        <f t="shared" si="6"/>
        <v>4664000</v>
      </c>
      <c r="U27" s="62">
        <f t="shared" si="6"/>
        <v>4664000</v>
      </c>
      <c r="V27" s="62">
        <f t="shared" si="6"/>
        <v>4664000</v>
      </c>
      <c r="W27" s="62">
        <f t="shared" si="5"/>
        <v>4664000</v>
      </c>
      <c r="X27" s="62">
        <f t="shared" si="5"/>
        <v>4664000</v>
      </c>
      <c r="Y27" s="62">
        <f t="shared" si="5"/>
        <v>4664000</v>
      </c>
      <c r="Z27" s="62">
        <f t="shared" si="5"/>
        <v>4664000</v>
      </c>
      <c r="AA27" s="62">
        <f t="shared" si="5"/>
        <v>4664000</v>
      </c>
      <c r="AB27" s="62">
        <f t="shared" si="5"/>
        <v>4664000</v>
      </c>
      <c r="AC27" s="62">
        <f t="shared" si="5"/>
        <v>4664000</v>
      </c>
      <c r="AD27" s="62">
        <f t="shared" si="5"/>
        <v>4664000</v>
      </c>
      <c r="AE27" s="62">
        <f t="shared" si="5"/>
        <v>4664000</v>
      </c>
      <c r="AF27" s="62">
        <f t="shared" si="5"/>
        <v>4664000</v>
      </c>
      <c r="AG27" s="62">
        <f t="shared" si="5"/>
        <v>4664000</v>
      </c>
      <c r="AH27" s="62">
        <f t="shared" si="5"/>
        <v>4664000</v>
      </c>
      <c r="AI27" s="62">
        <f t="shared" si="5"/>
        <v>4664000</v>
      </c>
      <c r="AJ27" s="63">
        <f t="shared" si="5"/>
        <v>4664000</v>
      </c>
      <c r="AK27" s="62">
        <f t="shared" si="7"/>
        <v>4664000</v>
      </c>
      <c r="AL27" s="62">
        <f>SUM($G27:H27)</f>
        <v>9328000</v>
      </c>
      <c r="AM27" s="62">
        <f>SUM($G27:I27)</f>
        <v>13992000</v>
      </c>
      <c r="AN27" s="62">
        <f>SUM($G27:J27)</f>
        <v>18656000</v>
      </c>
      <c r="AO27" s="62">
        <f>SUM($G27:K27)</f>
        <v>23320000</v>
      </c>
      <c r="AP27" s="62">
        <f>SUM($G27:L27)</f>
        <v>27984000</v>
      </c>
      <c r="AQ27" s="62">
        <f>SUM($G27:M27)</f>
        <v>32648000</v>
      </c>
      <c r="AR27" s="62">
        <f>SUM($G27:N27)</f>
        <v>37312000</v>
      </c>
      <c r="AS27" s="62">
        <f>SUM($G27:O27)</f>
        <v>41976000</v>
      </c>
      <c r="AT27" s="62">
        <f>SUM($G27:P27)</f>
        <v>46640000</v>
      </c>
      <c r="AU27" s="62">
        <f>SUM($G27:Q27)</f>
        <v>51304000</v>
      </c>
      <c r="AV27" s="62">
        <f>SUM($G27:R27)</f>
        <v>55968000</v>
      </c>
      <c r="AW27" s="62">
        <f>SUM($G27:S27)</f>
        <v>60632000</v>
      </c>
      <c r="AX27" s="62">
        <f>SUM($G27:T27)</f>
        <v>65296000</v>
      </c>
      <c r="AY27" s="62">
        <f>SUM($G27:U27)</f>
        <v>69960000</v>
      </c>
      <c r="AZ27" s="62">
        <f>SUM($G27:V27)</f>
        <v>74624000</v>
      </c>
      <c r="BA27" s="62">
        <f>SUM($G27:W27)</f>
        <v>79288000</v>
      </c>
      <c r="BB27" s="62">
        <f>SUM($G27:X27)</f>
        <v>83952000</v>
      </c>
      <c r="BC27" s="62">
        <f>SUM($G27:Y27)</f>
        <v>88616000</v>
      </c>
      <c r="BD27" s="62">
        <f>SUM($G27:Z27)</f>
        <v>93280000</v>
      </c>
      <c r="BE27" s="62">
        <f>SUM($G27:AA27)</f>
        <v>97944000</v>
      </c>
      <c r="BF27" s="62">
        <f>SUM($G27:AB27)</f>
        <v>102608000</v>
      </c>
      <c r="BG27" s="62">
        <f>SUM($G27:AC27)</f>
        <v>107272000</v>
      </c>
      <c r="BH27" s="62">
        <f>SUM($G27:AD27)</f>
        <v>111936000</v>
      </c>
      <c r="BI27" s="62">
        <f>SUM($G27:AE27)</f>
        <v>116600000</v>
      </c>
      <c r="BJ27" s="62">
        <f>SUM($G27:AF27)</f>
        <v>121264000</v>
      </c>
      <c r="BK27" s="62">
        <f>SUM($G27:AG27)</f>
        <v>125928000</v>
      </c>
      <c r="BL27" s="62">
        <f>SUM($G27:AH27)</f>
        <v>130592000</v>
      </c>
      <c r="BM27" s="62">
        <f>SUM($G27:AI27)</f>
        <v>135256000</v>
      </c>
      <c r="BN27" s="62">
        <f>SUM($G27:AJ27)</f>
        <v>139920000</v>
      </c>
      <c r="BO27" s="65">
        <f>IF(BO$2&lt;=((VALUE(RIGHT($E27,4))-VALUE(LEFT($E27,4)))+1),G27/((1+Vychodiská!$C$177)^BO$2),0)</f>
        <v>4484615.384615384</v>
      </c>
      <c r="BP27" s="62">
        <f>IF(BP$2&lt;=((VALUE(RIGHT($E27,4))-VALUE(LEFT($E27,4)))+1),H27/((1+Vychodiská!$C$177)^BP$2),0)</f>
        <v>0</v>
      </c>
      <c r="BQ27" s="62">
        <f>IF(BQ$2&lt;=((VALUE(RIGHT($E27,4))-VALUE(LEFT($E27,4)))+1),I27/((1+Vychodiská!$C$177)^BQ$2),0)</f>
        <v>0</v>
      </c>
      <c r="BR27" s="62">
        <f>IF(BR$2&lt;=((VALUE(RIGHT($E27,4))-VALUE(LEFT($E27,4)))+1),J27/((1+Vychodiská!$C$177)^BR$2),0)</f>
        <v>0</v>
      </c>
      <c r="BS27" s="62">
        <f>IF(BS$2&lt;=((VALUE(RIGHT($E27,4))-VALUE(LEFT($E27,4)))+1),K27/((1+Vychodiská!$C$177)^BS$2),0)</f>
        <v>0</v>
      </c>
      <c r="BT27" s="62">
        <f>IF(BT$2&lt;=((VALUE(RIGHT($E27,4))-VALUE(LEFT($E27,4)))+1),L27/((1+Vychodiská!$C$177)^BT$2),0)</f>
        <v>0</v>
      </c>
      <c r="BU27" s="62">
        <f>IF(BU$2&lt;=((VALUE(RIGHT($E27,4))-VALUE(LEFT($E27,4)))+1),M27/((1+Vychodiská!$C$177)^BU$2),0)</f>
        <v>0</v>
      </c>
      <c r="BV27" s="62">
        <f>IF(BV$2&lt;=((VALUE(RIGHT($E27,4))-VALUE(LEFT($E27,4)))+1),N27/((1+Vychodiská!$C$177)^BV$2),0)</f>
        <v>0</v>
      </c>
      <c r="BW27" s="62">
        <f>IF(BW$2&lt;=((VALUE(RIGHT($E27,4))-VALUE(LEFT($E27,4)))+1),O27/((1+Vychodiská!$C$177)^BW$2),0)</f>
        <v>0</v>
      </c>
      <c r="BX27" s="62">
        <f>IF(BX$2&lt;=((VALUE(RIGHT($E27,4))-VALUE(LEFT($E27,4)))+1),P27/((1+Vychodiská!$C$177)^BX$2),0)</f>
        <v>0</v>
      </c>
      <c r="BY27" s="62">
        <f>IF(BY$2&lt;=((VALUE(RIGHT($E27,4))-VALUE(LEFT($E27,4)))+1),Q27/((1+Vychodiská!$C$177)^BY$2),0)</f>
        <v>0</v>
      </c>
      <c r="BZ27" s="62">
        <f>IF(BZ$2&lt;=((VALUE(RIGHT($E27,4))-VALUE(LEFT($E27,4)))+1),R27/((1+Vychodiská!$C$177)^BZ$2),0)</f>
        <v>0</v>
      </c>
      <c r="CA27" s="62">
        <f>IF(CA$2&lt;=((VALUE(RIGHT($E27,4))-VALUE(LEFT($E27,4)))+1),S27/((1+Vychodiská!$C$177)^CA$2),0)</f>
        <v>0</v>
      </c>
      <c r="CB27" s="62">
        <f>IF(CB$2&lt;=((VALUE(RIGHT($E27,4))-VALUE(LEFT($E27,4)))+1),T27/((1+Vychodiská!$C$177)^CB$2),0)</f>
        <v>0</v>
      </c>
      <c r="CC27" s="62">
        <f>IF(CC$2&lt;=((VALUE(RIGHT($E27,4))-VALUE(LEFT($E27,4)))+1),U27/((1+Vychodiská!$C$177)^CC$2),0)</f>
        <v>0</v>
      </c>
      <c r="CD27" s="62">
        <f>IF(CD$2&lt;=((VALUE(RIGHT($E27,4))-VALUE(LEFT($E27,4)))+1),V27/((1+Vychodiská!$C$177)^CD$2),0)</f>
        <v>0</v>
      </c>
      <c r="CE27" s="62">
        <f>IF(CE$2&lt;=((VALUE(RIGHT($E27,4))-VALUE(LEFT($E27,4)))+1),W27/((1+Vychodiská!$C$177)^CE$2),0)</f>
        <v>0</v>
      </c>
      <c r="CF27" s="62">
        <f>IF(CF$2&lt;=((VALUE(RIGHT($E27,4))-VALUE(LEFT($E27,4)))+1),X27/((1+Vychodiská!$C$177)^CF$2),0)</f>
        <v>0</v>
      </c>
      <c r="CG27" s="62">
        <f>IF(CG$2&lt;=((VALUE(RIGHT($E27,4))-VALUE(LEFT($E27,4)))+1),Y27/((1+Vychodiská!$C$177)^CG$2),0)</f>
        <v>0</v>
      </c>
      <c r="CH27" s="62">
        <f>IF(CH$2&lt;=((VALUE(RIGHT($E27,4))-VALUE(LEFT($E27,4)))+1),Z27/((1+Vychodiská!$C$177)^CH$2),0)</f>
        <v>0</v>
      </c>
      <c r="CI27" s="62">
        <f>IF(CI$2&lt;=((VALUE(RIGHT($E27,4))-VALUE(LEFT($E27,4)))+1),AA27/((1+Vychodiská!$C$177)^CI$2),0)</f>
        <v>0</v>
      </c>
      <c r="CJ27" s="62">
        <f>IF(CJ$2&lt;=((VALUE(RIGHT($E27,4))-VALUE(LEFT($E27,4)))+1),AB27/((1+Vychodiská!$C$177)^CJ$2),0)</f>
        <v>0</v>
      </c>
      <c r="CK27" s="62">
        <f>IF(CK$2&lt;=((VALUE(RIGHT($E27,4))-VALUE(LEFT($E27,4)))+1),AC27/((1+Vychodiská!$C$177)^CK$2),0)</f>
        <v>0</v>
      </c>
      <c r="CL27" s="62">
        <f>IF(CL$2&lt;=((VALUE(RIGHT($E27,4))-VALUE(LEFT($E27,4)))+1),AD27/((1+Vychodiská!$C$177)^CL$2),0)</f>
        <v>0</v>
      </c>
      <c r="CM27" s="62">
        <f>IF(CM$2&lt;=((VALUE(RIGHT($E27,4))-VALUE(LEFT($E27,4)))+1),AE27/((1+Vychodiská!$C$177)^CM$2),0)</f>
        <v>0</v>
      </c>
      <c r="CN27" s="62">
        <f>IF(CN$2&lt;=((VALUE(RIGHT($E27,4))-VALUE(LEFT($E27,4)))+1),AF27/((1+Vychodiská!$C$177)^CN$2),0)</f>
        <v>0</v>
      </c>
      <c r="CO27" s="62">
        <f>IF(CO$2&lt;=((VALUE(RIGHT($E27,4))-VALUE(LEFT($E27,4)))+1),AG27/((1+Vychodiská!$C$177)^CO$2),0)</f>
        <v>0</v>
      </c>
      <c r="CP27" s="62">
        <f>IF(CP$2&lt;=((VALUE(RIGHT($E27,4))-VALUE(LEFT($E27,4)))+1),AH27/((1+Vychodiská!$C$177)^CP$2),0)</f>
        <v>0</v>
      </c>
      <c r="CQ27" s="62">
        <f>IF(CQ$2&lt;=((VALUE(RIGHT($E27,4))-VALUE(LEFT($E27,4)))+1),AI27/((1+Vychodiská!$C$177)^CQ$2),0)</f>
        <v>0</v>
      </c>
      <c r="CR27" s="63">
        <f>IF(CR$2&lt;=((VALUE(RIGHT($E27,4))-VALUE(LEFT($E27,4)))+1),AJ27/((1+Vychodiská!$C$177)^CR$2),0)</f>
        <v>0</v>
      </c>
      <c r="CS27" s="66">
        <f t="shared" si="8"/>
        <v>-4484615.384615384</v>
      </c>
    </row>
    <row r="28" spans="1:98" ht="27" customHeight="1" x14ac:dyDescent="0.45">
      <c r="A28" s="59">
        <v>26</v>
      </c>
      <c r="B28" s="60" t="s">
        <v>273</v>
      </c>
      <c r="C28" s="60" t="s">
        <v>452</v>
      </c>
      <c r="D28" s="61">
        <f>INDEX(Data!$M:$M,MATCH(Investície!A28,Data!$A:$A,0))</f>
        <v>30</v>
      </c>
      <c r="E28" s="61" t="s">
        <v>264</v>
      </c>
      <c r="F28" s="63">
        <v>5538228</v>
      </c>
      <c r="G28" s="62">
        <f t="shared" si="6"/>
        <v>2769114</v>
      </c>
      <c r="H28" s="62">
        <f t="shared" si="6"/>
        <v>2769114</v>
      </c>
      <c r="I28" s="62">
        <f t="shared" si="6"/>
        <v>2769114</v>
      </c>
      <c r="J28" s="62">
        <f t="shared" si="6"/>
        <v>2769114</v>
      </c>
      <c r="K28" s="62">
        <f t="shared" si="6"/>
        <v>2769114</v>
      </c>
      <c r="L28" s="62">
        <f t="shared" si="6"/>
        <v>2769114</v>
      </c>
      <c r="M28" s="62">
        <f t="shared" si="6"/>
        <v>2769114</v>
      </c>
      <c r="N28" s="62">
        <f t="shared" si="6"/>
        <v>2769114</v>
      </c>
      <c r="O28" s="62">
        <f t="shared" si="6"/>
        <v>2769114</v>
      </c>
      <c r="P28" s="62">
        <f t="shared" si="6"/>
        <v>2769114</v>
      </c>
      <c r="Q28" s="62">
        <f t="shared" si="6"/>
        <v>2769114</v>
      </c>
      <c r="R28" s="62">
        <f t="shared" si="6"/>
        <v>2769114</v>
      </c>
      <c r="S28" s="62">
        <f t="shared" si="6"/>
        <v>2769114</v>
      </c>
      <c r="T28" s="62">
        <f t="shared" si="6"/>
        <v>2769114</v>
      </c>
      <c r="U28" s="62">
        <f t="shared" si="6"/>
        <v>2769114</v>
      </c>
      <c r="V28" s="62">
        <f t="shared" si="6"/>
        <v>2769114</v>
      </c>
      <c r="W28" s="62">
        <f t="shared" si="5"/>
        <v>2769114</v>
      </c>
      <c r="X28" s="62">
        <f t="shared" si="5"/>
        <v>2769114</v>
      </c>
      <c r="Y28" s="62">
        <f t="shared" si="5"/>
        <v>2769114</v>
      </c>
      <c r="Z28" s="62">
        <f t="shared" si="5"/>
        <v>2769114</v>
      </c>
      <c r="AA28" s="62">
        <f t="shared" si="5"/>
        <v>2769114</v>
      </c>
      <c r="AB28" s="62">
        <f t="shared" si="5"/>
        <v>2769114</v>
      </c>
      <c r="AC28" s="62">
        <f t="shared" si="5"/>
        <v>2769114</v>
      </c>
      <c r="AD28" s="62">
        <f t="shared" si="5"/>
        <v>2769114</v>
      </c>
      <c r="AE28" s="62">
        <f t="shared" si="5"/>
        <v>2769114</v>
      </c>
      <c r="AF28" s="62">
        <f t="shared" si="5"/>
        <v>2769114</v>
      </c>
      <c r="AG28" s="62">
        <f t="shared" si="5"/>
        <v>2769114</v>
      </c>
      <c r="AH28" s="62">
        <f t="shared" si="5"/>
        <v>2769114</v>
      </c>
      <c r="AI28" s="62">
        <f t="shared" si="5"/>
        <v>2769114</v>
      </c>
      <c r="AJ28" s="63">
        <f t="shared" si="5"/>
        <v>2769114</v>
      </c>
      <c r="AK28" s="62">
        <f t="shared" si="7"/>
        <v>2769114</v>
      </c>
      <c r="AL28" s="62">
        <f>SUM($G28:H28)</f>
        <v>5538228</v>
      </c>
      <c r="AM28" s="62">
        <f>SUM($G28:I28)</f>
        <v>8307342</v>
      </c>
      <c r="AN28" s="62">
        <f>SUM($G28:J28)</f>
        <v>11076456</v>
      </c>
      <c r="AO28" s="62">
        <f>SUM($G28:K28)</f>
        <v>13845570</v>
      </c>
      <c r="AP28" s="62">
        <f>SUM($G28:L28)</f>
        <v>16614684</v>
      </c>
      <c r="AQ28" s="62">
        <f>SUM($G28:M28)</f>
        <v>19383798</v>
      </c>
      <c r="AR28" s="62">
        <f>SUM($G28:N28)</f>
        <v>22152912</v>
      </c>
      <c r="AS28" s="62">
        <f>SUM($G28:O28)</f>
        <v>24922026</v>
      </c>
      <c r="AT28" s="62">
        <f>SUM($G28:P28)</f>
        <v>27691140</v>
      </c>
      <c r="AU28" s="62">
        <f>SUM($G28:Q28)</f>
        <v>30460254</v>
      </c>
      <c r="AV28" s="62">
        <f>SUM($G28:R28)</f>
        <v>33229368</v>
      </c>
      <c r="AW28" s="62">
        <f>SUM($G28:S28)</f>
        <v>35998482</v>
      </c>
      <c r="AX28" s="62">
        <f>SUM($G28:T28)</f>
        <v>38767596</v>
      </c>
      <c r="AY28" s="62">
        <f>SUM($G28:U28)</f>
        <v>41536710</v>
      </c>
      <c r="AZ28" s="62">
        <f>SUM($G28:V28)</f>
        <v>44305824</v>
      </c>
      <c r="BA28" s="62">
        <f>SUM($G28:W28)</f>
        <v>47074938</v>
      </c>
      <c r="BB28" s="62">
        <f>SUM($G28:X28)</f>
        <v>49844052</v>
      </c>
      <c r="BC28" s="62">
        <f>SUM($G28:Y28)</f>
        <v>52613166</v>
      </c>
      <c r="BD28" s="62">
        <f>SUM($G28:Z28)</f>
        <v>55382280</v>
      </c>
      <c r="BE28" s="62">
        <f>SUM($G28:AA28)</f>
        <v>58151394</v>
      </c>
      <c r="BF28" s="62">
        <f>SUM($G28:AB28)</f>
        <v>60920508</v>
      </c>
      <c r="BG28" s="62">
        <f>SUM($G28:AC28)</f>
        <v>63689622</v>
      </c>
      <c r="BH28" s="62">
        <f>SUM($G28:AD28)</f>
        <v>66458736</v>
      </c>
      <c r="BI28" s="62">
        <f>SUM($G28:AE28)</f>
        <v>69227850</v>
      </c>
      <c r="BJ28" s="62">
        <f>SUM($G28:AF28)</f>
        <v>71996964</v>
      </c>
      <c r="BK28" s="62">
        <f>SUM($G28:AG28)</f>
        <v>74766078</v>
      </c>
      <c r="BL28" s="62">
        <f>SUM($G28:AH28)</f>
        <v>77535192</v>
      </c>
      <c r="BM28" s="62">
        <f>SUM($G28:AI28)</f>
        <v>80304306</v>
      </c>
      <c r="BN28" s="62">
        <f>SUM($G28:AJ28)</f>
        <v>83073420</v>
      </c>
      <c r="BO28" s="65">
        <f>IF(BO$2&lt;=((VALUE(RIGHT($E28,4))-VALUE(LEFT($E28,4)))+1),G28/((1+Vychodiská!$C$177)^BO$2),0)</f>
        <v>2662609.6153846155</v>
      </c>
      <c r="BP28" s="62">
        <f>IF(BP$2&lt;=((VALUE(RIGHT($E28,4))-VALUE(LEFT($E28,4)))+1),H28/((1+Vychodiská!$C$177)^BP$2),0)</f>
        <v>2560201.5532544376</v>
      </c>
      <c r="BQ28" s="62">
        <f>IF(BQ$2&lt;=((VALUE(RIGHT($E28,4))-VALUE(LEFT($E28,4)))+1),I28/((1+Vychodiská!$C$177)^BQ$2),0)</f>
        <v>0</v>
      </c>
      <c r="BR28" s="62">
        <f>IF(BR$2&lt;=((VALUE(RIGHT($E28,4))-VALUE(LEFT($E28,4)))+1),J28/((1+Vychodiská!$C$177)^BR$2),0)</f>
        <v>0</v>
      </c>
      <c r="BS28" s="62">
        <f>IF(BS$2&lt;=((VALUE(RIGHT($E28,4))-VALUE(LEFT($E28,4)))+1),K28/((1+Vychodiská!$C$177)^BS$2),0)</f>
        <v>0</v>
      </c>
      <c r="BT28" s="62">
        <f>IF(BT$2&lt;=((VALUE(RIGHT($E28,4))-VALUE(LEFT($E28,4)))+1),L28/((1+Vychodiská!$C$177)^BT$2),0)</f>
        <v>0</v>
      </c>
      <c r="BU28" s="62">
        <f>IF(BU$2&lt;=((VALUE(RIGHT($E28,4))-VALUE(LEFT($E28,4)))+1),M28/((1+Vychodiská!$C$177)^BU$2),0)</f>
        <v>0</v>
      </c>
      <c r="BV28" s="62">
        <f>IF(BV$2&lt;=((VALUE(RIGHT($E28,4))-VALUE(LEFT($E28,4)))+1),N28/((1+Vychodiská!$C$177)^BV$2),0)</f>
        <v>0</v>
      </c>
      <c r="BW28" s="62">
        <f>IF(BW$2&lt;=((VALUE(RIGHT($E28,4))-VALUE(LEFT($E28,4)))+1),O28/((1+Vychodiská!$C$177)^BW$2),0)</f>
        <v>0</v>
      </c>
      <c r="BX28" s="62">
        <f>IF(BX$2&lt;=((VALUE(RIGHT($E28,4))-VALUE(LEFT($E28,4)))+1),P28/((1+Vychodiská!$C$177)^BX$2),0)</f>
        <v>0</v>
      </c>
      <c r="BY28" s="62">
        <f>IF(BY$2&lt;=((VALUE(RIGHT($E28,4))-VALUE(LEFT($E28,4)))+1),Q28/((1+Vychodiská!$C$177)^BY$2),0)</f>
        <v>0</v>
      </c>
      <c r="BZ28" s="62">
        <f>IF(BZ$2&lt;=((VALUE(RIGHT($E28,4))-VALUE(LEFT($E28,4)))+1),R28/((1+Vychodiská!$C$177)^BZ$2),0)</f>
        <v>0</v>
      </c>
      <c r="CA28" s="62">
        <f>IF(CA$2&lt;=((VALUE(RIGHT($E28,4))-VALUE(LEFT($E28,4)))+1),S28/((1+Vychodiská!$C$177)^CA$2),0)</f>
        <v>0</v>
      </c>
      <c r="CB28" s="62">
        <f>IF(CB$2&lt;=((VALUE(RIGHT($E28,4))-VALUE(LEFT($E28,4)))+1),T28/((1+Vychodiská!$C$177)^CB$2),0)</f>
        <v>0</v>
      </c>
      <c r="CC28" s="62">
        <f>IF(CC$2&lt;=((VALUE(RIGHT($E28,4))-VALUE(LEFT($E28,4)))+1),U28/((1+Vychodiská!$C$177)^CC$2),0)</f>
        <v>0</v>
      </c>
      <c r="CD28" s="62">
        <f>IF(CD$2&lt;=((VALUE(RIGHT($E28,4))-VALUE(LEFT($E28,4)))+1),V28/((1+Vychodiská!$C$177)^CD$2),0)</f>
        <v>0</v>
      </c>
      <c r="CE28" s="62">
        <f>IF(CE$2&lt;=((VALUE(RIGHT($E28,4))-VALUE(LEFT($E28,4)))+1),W28/((1+Vychodiská!$C$177)^CE$2),0)</f>
        <v>0</v>
      </c>
      <c r="CF28" s="62">
        <f>IF(CF$2&lt;=((VALUE(RIGHT($E28,4))-VALUE(LEFT($E28,4)))+1),X28/((1+Vychodiská!$C$177)^CF$2),0)</f>
        <v>0</v>
      </c>
      <c r="CG28" s="62">
        <f>IF(CG$2&lt;=((VALUE(RIGHT($E28,4))-VALUE(LEFT($E28,4)))+1),Y28/((1+Vychodiská!$C$177)^CG$2),0)</f>
        <v>0</v>
      </c>
      <c r="CH28" s="62">
        <f>IF(CH$2&lt;=((VALUE(RIGHT($E28,4))-VALUE(LEFT($E28,4)))+1),Z28/((1+Vychodiská!$C$177)^CH$2),0)</f>
        <v>0</v>
      </c>
      <c r="CI28" s="62">
        <f>IF(CI$2&lt;=((VALUE(RIGHT($E28,4))-VALUE(LEFT($E28,4)))+1),AA28/((1+Vychodiská!$C$177)^CI$2),0)</f>
        <v>0</v>
      </c>
      <c r="CJ28" s="62">
        <f>IF(CJ$2&lt;=((VALUE(RIGHT($E28,4))-VALUE(LEFT($E28,4)))+1),AB28/((1+Vychodiská!$C$177)^CJ$2),0)</f>
        <v>0</v>
      </c>
      <c r="CK28" s="62">
        <f>IF(CK$2&lt;=((VALUE(RIGHT($E28,4))-VALUE(LEFT($E28,4)))+1),AC28/((1+Vychodiská!$C$177)^CK$2),0)</f>
        <v>0</v>
      </c>
      <c r="CL28" s="62">
        <f>IF(CL$2&lt;=((VALUE(RIGHT($E28,4))-VALUE(LEFT($E28,4)))+1),AD28/((1+Vychodiská!$C$177)^CL$2),0)</f>
        <v>0</v>
      </c>
      <c r="CM28" s="62">
        <f>IF(CM$2&lt;=((VALUE(RIGHT($E28,4))-VALUE(LEFT($E28,4)))+1),AE28/((1+Vychodiská!$C$177)^CM$2),0)</f>
        <v>0</v>
      </c>
      <c r="CN28" s="62">
        <f>IF(CN$2&lt;=((VALUE(RIGHT($E28,4))-VALUE(LEFT($E28,4)))+1),AF28/((1+Vychodiská!$C$177)^CN$2),0)</f>
        <v>0</v>
      </c>
      <c r="CO28" s="62">
        <f>IF(CO$2&lt;=((VALUE(RIGHT($E28,4))-VALUE(LEFT($E28,4)))+1),AG28/((1+Vychodiská!$C$177)^CO$2),0)</f>
        <v>0</v>
      </c>
      <c r="CP28" s="62">
        <f>IF(CP$2&lt;=((VALUE(RIGHT($E28,4))-VALUE(LEFT($E28,4)))+1),AH28/((1+Vychodiská!$C$177)^CP$2),0)</f>
        <v>0</v>
      </c>
      <c r="CQ28" s="62">
        <f>IF(CQ$2&lt;=((VALUE(RIGHT($E28,4))-VALUE(LEFT($E28,4)))+1),AI28/((1+Vychodiská!$C$177)^CQ$2),0)</f>
        <v>0</v>
      </c>
      <c r="CR28" s="63">
        <f>IF(CR$2&lt;=((VALUE(RIGHT($E28,4))-VALUE(LEFT($E28,4)))+1),AJ28/((1+Vychodiská!$C$177)^CR$2),0)</f>
        <v>0</v>
      </c>
      <c r="CS28" s="66">
        <f t="shared" si="8"/>
        <v>-5222811.1686390527</v>
      </c>
    </row>
    <row r="29" spans="1:98" ht="27.65" customHeight="1" x14ac:dyDescent="0.45">
      <c r="A29" s="59">
        <v>27</v>
      </c>
      <c r="B29" s="60" t="s">
        <v>273</v>
      </c>
      <c r="C29" s="60" t="s">
        <v>276</v>
      </c>
      <c r="D29" s="61">
        <f>INDEX(Data!$M:$M,MATCH(Investície!A29,Data!$A:$A,0))</f>
        <v>25</v>
      </c>
      <c r="E29" s="61" t="s">
        <v>248</v>
      </c>
      <c r="F29" s="63">
        <v>6845854.7000000002</v>
      </c>
      <c r="G29" s="62">
        <f t="shared" si="6"/>
        <v>3422927.35</v>
      </c>
      <c r="H29" s="62">
        <f t="shared" si="6"/>
        <v>3422927.35</v>
      </c>
      <c r="I29" s="62">
        <f t="shared" si="6"/>
        <v>3422927.35</v>
      </c>
      <c r="J29" s="62">
        <f t="shared" si="6"/>
        <v>3422927.35</v>
      </c>
      <c r="K29" s="62">
        <f t="shared" si="6"/>
        <v>3422927.35</v>
      </c>
      <c r="L29" s="62">
        <f t="shared" si="6"/>
        <v>3422927.35</v>
      </c>
      <c r="M29" s="62">
        <f t="shared" si="6"/>
        <v>3422927.35</v>
      </c>
      <c r="N29" s="62">
        <f t="shared" si="6"/>
        <v>3422927.35</v>
      </c>
      <c r="O29" s="62">
        <f t="shared" si="6"/>
        <v>3422927.35</v>
      </c>
      <c r="P29" s="62">
        <f t="shared" si="6"/>
        <v>3422927.35</v>
      </c>
      <c r="Q29" s="62">
        <f t="shared" si="6"/>
        <v>3422927.35</v>
      </c>
      <c r="R29" s="62">
        <f t="shared" si="6"/>
        <v>3422927.35</v>
      </c>
      <c r="S29" s="62">
        <f t="shared" si="6"/>
        <v>3422927.35</v>
      </c>
      <c r="T29" s="62">
        <f t="shared" si="6"/>
        <v>3422927.35</v>
      </c>
      <c r="U29" s="62">
        <f t="shared" si="6"/>
        <v>3422927.35</v>
      </c>
      <c r="V29" s="62">
        <f t="shared" si="6"/>
        <v>3422927.35</v>
      </c>
      <c r="W29" s="62">
        <f t="shared" si="5"/>
        <v>3422927.35</v>
      </c>
      <c r="X29" s="62">
        <f t="shared" si="5"/>
        <v>3422927.35</v>
      </c>
      <c r="Y29" s="62">
        <f t="shared" si="5"/>
        <v>3422927.35</v>
      </c>
      <c r="Z29" s="62">
        <f t="shared" si="5"/>
        <v>3422927.35</v>
      </c>
      <c r="AA29" s="62">
        <f t="shared" si="5"/>
        <v>3422927.35</v>
      </c>
      <c r="AB29" s="62">
        <f t="shared" si="5"/>
        <v>3422927.35</v>
      </c>
      <c r="AC29" s="62">
        <f t="shared" si="5"/>
        <v>3422927.35</v>
      </c>
      <c r="AD29" s="62">
        <f t="shared" si="5"/>
        <v>3422927.35</v>
      </c>
      <c r="AE29" s="62">
        <f t="shared" si="5"/>
        <v>3422927.35</v>
      </c>
      <c r="AF29" s="62">
        <f t="shared" si="5"/>
        <v>3422927.35</v>
      </c>
      <c r="AG29" s="62">
        <f t="shared" si="5"/>
        <v>3422927.35</v>
      </c>
      <c r="AH29" s="62">
        <f t="shared" si="5"/>
        <v>3422927.35</v>
      </c>
      <c r="AI29" s="62">
        <f t="shared" si="5"/>
        <v>3422927.35</v>
      </c>
      <c r="AJ29" s="63">
        <f t="shared" si="5"/>
        <v>3422927.35</v>
      </c>
      <c r="AK29" s="62">
        <f t="shared" ref="AK29:AK30" si="9">G29</f>
        <v>3422927.35</v>
      </c>
      <c r="AL29" s="62">
        <f>SUM($G29:H29)</f>
        <v>6845854.7000000002</v>
      </c>
      <c r="AM29" s="62">
        <f>SUM($G29:I29)</f>
        <v>10268782.050000001</v>
      </c>
      <c r="AN29" s="62">
        <f>SUM($G29:J29)</f>
        <v>13691709.4</v>
      </c>
      <c r="AO29" s="62">
        <f>SUM($G29:K29)</f>
        <v>17114636.75</v>
      </c>
      <c r="AP29" s="62">
        <f>SUM($G29:L29)</f>
        <v>20537564.100000001</v>
      </c>
      <c r="AQ29" s="62">
        <f>SUM($G29:M29)</f>
        <v>23960491.450000003</v>
      </c>
      <c r="AR29" s="62">
        <f>SUM($G29:N29)</f>
        <v>27383418.800000004</v>
      </c>
      <c r="AS29" s="62">
        <f>SUM($G29:O29)</f>
        <v>30806346.150000006</v>
      </c>
      <c r="AT29" s="62">
        <f>SUM($G29:P29)</f>
        <v>34229273.500000007</v>
      </c>
      <c r="AU29" s="62">
        <f>SUM($G29:Q29)</f>
        <v>37652200.850000009</v>
      </c>
      <c r="AV29" s="62">
        <f>SUM($G29:R29)</f>
        <v>41075128.20000001</v>
      </c>
      <c r="AW29" s="62">
        <f>SUM($G29:S29)</f>
        <v>44498055.550000012</v>
      </c>
      <c r="AX29" s="62">
        <f>SUM($G29:T29)</f>
        <v>47920982.900000013</v>
      </c>
      <c r="AY29" s="62">
        <f>SUM($G29:U29)</f>
        <v>51343910.250000015</v>
      </c>
      <c r="AZ29" s="62">
        <f>SUM($G29:V29)</f>
        <v>54766837.600000016</v>
      </c>
      <c r="BA29" s="62">
        <f>SUM($G29:W29)</f>
        <v>58189764.950000018</v>
      </c>
      <c r="BB29" s="62">
        <f>SUM($G29:X29)</f>
        <v>61612692.300000019</v>
      </c>
      <c r="BC29" s="62">
        <f>SUM($G29:Y29)</f>
        <v>65035619.650000021</v>
      </c>
      <c r="BD29" s="62">
        <f>SUM($G29:Z29)</f>
        <v>68458547.000000015</v>
      </c>
      <c r="BE29" s="62">
        <f>SUM($G29:AA29)</f>
        <v>71881474.350000009</v>
      </c>
      <c r="BF29" s="62">
        <f>SUM($G29:AB29)</f>
        <v>75304401.700000003</v>
      </c>
      <c r="BG29" s="62">
        <f>SUM($G29:AC29)</f>
        <v>78727329.049999997</v>
      </c>
      <c r="BH29" s="62">
        <f>SUM($G29:AD29)</f>
        <v>82150256.399999991</v>
      </c>
      <c r="BI29" s="62">
        <f>SUM($G29:AE29)</f>
        <v>85573183.749999985</v>
      </c>
      <c r="BJ29" s="62">
        <f>SUM($G29:AF29)</f>
        <v>88996111.099999979</v>
      </c>
      <c r="BK29" s="62">
        <f>SUM($G29:AG29)</f>
        <v>92419038.449999973</v>
      </c>
      <c r="BL29" s="62">
        <f>SUM($G29:AH29)</f>
        <v>95841965.799999967</v>
      </c>
      <c r="BM29" s="62">
        <f>SUM($G29:AI29)</f>
        <v>99264893.149999961</v>
      </c>
      <c r="BN29" s="62">
        <f>SUM($G29:AJ29)</f>
        <v>102687820.49999996</v>
      </c>
      <c r="BO29" s="65">
        <f>IF(BO$2&lt;=((VALUE(RIGHT($E29,4))-VALUE(LEFT($E29,4)))+1),G29/((1+Vychodiská!$C$177)^BO$2),0)</f>
        <v>3291276.298076923</v>
      </c>
      <c r="BP29" s="62">
        <f>IF(BP$2&lt;=((VALUE(RIGHT($E29,4))-VALUE(LEFT($E29,4)))+1),H29/((1+Vychodiská!$C$177)^BP$2),0)</f>
        <v>3164688.7481508874</v>
      </c>
      <c r="BQ29" s="62">
        <f>IF(BQ$2&lt;=((VALUE(RIGHT($E29,4))-VALUE(LEFT($E29,4)))+1),I29/((1+Vychodiská!$C$177)^BQ$2),0)</f>
        <v>0</v>
      </c>
      <c r="BR29" s="62">
        <f>IF(BR$2&lt;=((VALUE(RIGHT($E29,4))-VALUE(LEFT($E29,4)))+1),J29/((1+Vychodiská!$C$177)^BR$2),0)</f>
        <v>0</v>
      </c>
      <c r="BS29" s="62">
        <f>IF(BS$2&lt;=((VALUE(RIGHT($E29,4))-VALUE(LEFT($E29,4)))+1),K29/((1+Vychodiská!$C$177)^BS$2),0)</f>
        <v>0</v>
      </c>
      <c r="BT29" s="62">
        <f>IF(BT$2&lt;=((VALUE(RIGHT($E29,4))-VALUE(LEFT($E29,4)))+1),L29/((1+Vychodiská!$C$177)^BT$2),0)</f>
        <v>0</v>
      </c>
      <c r="BU29" s="62">
        <f>IF(BU$2&lt;=((VALUE(RIGHT($E29,4))-VALUE(LEFT($E29,4)))+1),M29/((1+Vychodiská!$C$177)^BU$2),0)</f>
        <v>0</v>
      </c>
      <c r="BV29" s="62">
        <f>IF(BV$2&lt;=((VALUE(RIGHT($E29,4))-VALUE(LEFT($E29,4)))+1),N29/((1+Vychodiská!$C$177)^BV$2),0)</f>
        <v>0</v>
      </c>
      <c r="BW29" s="62">
        <f>IF(BW$2&lt;=((VALUE(RIGHT($E29,4))-VALUE(LEFT($E29,4)))+1),O29/((1+Vychodiská!$C$177)^BW$2),0)</f>
        <v>0</v>
      </c>
      <c r="BX29" s="62">
        <f>IF(BX$2&lt;=((VALUE(RIGHT($E29,4))-VALUE(LEFT($E29,4)))+1),P29/((1+Vychodiská!$C$177)^BX$2),0)</f>
        <v>0</v>
      </c>
      <c r="BY29" s="62">
        <f>IF(BY$2&lt;=((VALUE(RIGHT($E29,4))-VALUE(LEFT($E29,4)))+1),Q29/((1+Vychodiská!$C$177)^BY$2),0)</f>
        <v>0</v>
      </c>
      <c r="BZ29" s="62">
        <f>IF(BZ$2&lt;=((VALUE(RIGHT($E29,4))-VALUE(LEFT($E29,4)))+1),R29/((1+Vychodiská!$C$177)^BZ$2),0)</f>
        <v>0</v>
      </c>
      <c r="CA29" s="62">
        <f>IF(CA$2&lt;=((VALUE(RIGHT($E29,4))-VALUE(LEFT($E29,4)))+1),S29/((1+Vychodiská!$C$177)^CA$2),0)</f>
        <v>0</v>
      </c>
      <c r="CB29" s="62">
        <f>IF(CB$2&lt;=((VALUE(RIGHT($E29,4))-VALUE(LEFT($E29,4)))+1),T29/((1+Vychodiská!$C$177)^CB$2),0)</f>
        <v>0</v>
      </c>
      <c r="CC29" s="62">
        <f>IF(CC$2&lt;=((VALUE(RIGHT($E29,4))-VALUE(LEFT($E29,4)))+1),U29/((1+Vychodiská!$C$177)^CC$2),0)</f>
        <v>0</v>
      </c>
      <c r="CD29" s="62">
        <f>IF(CD$2&lt;=((VALUE(RIGHT($E29,4))-VALUE(LEFT($E29,4)))+1),V29/((1+Vychodiská!$C$177)^CD$2),0)</f>
        <v>0</v>
      </c>
      <c r="CE29" s="62">
        <f>IF(CE$2&lt;=((VALUE(RIGHT($E29,4))-VALUE(LEFT($E29,4)))+1),W29/((1+Vychodiská!$C$177)^CE$2),0)</f>
        <v>0</v>
      </c>
      <c r="CF29" s="62">
        <f>IF(CF$2&lt;=((VALUE(RIGHT($E29,4))-VALUE(LEFT($E29,4)))+1),X29/((1+Vychodiská!$C$177)^CF$2),0)</f>
        <v>0</v>
      </c>
      <c r="CG29" s="62">
        <f>IF(CG$2&lt;=((VALUE(RIGHT($E29,4))-VALUE(LEFT($E29,4)))+1),Y29/((1+Vychodiská!$C$177)^CG$2),0)</f>
        <v>0</v>
      </c>
      <c r="CH29" s="62">
        <f>IF(CH$2&lt;=((VALUE(RIGHT($E29,4))-VALUE(LEFT($E29,4)))+1),Z29/((1+Vychodiská!$C$177)^CH$2),0)</f>
        <v>0</v>
      </c>
      <c r="CI29" s="62">
        <f>IF(CI$2&lt;=((VALUE(RIGHT($E29,4))-VALUE(LEFT($E29,4)))+1),AA29/((1+Vychodiská!$C$177)^CI$2),0)</f>
        <v>0</v>
      </c>
      <c r="CJ29" s="62">
        <f>IF(CJ$2&lt;=((VALUE(RIGHT($E29,4))-VALUE(LEFT($E29,4)))+1),AB29/((1+Vychodiská!$C$177)^CJ$2),0)</f>
        <v>0</v>
      </c>
      <c r="CK29" s="62">
        <f>IF(CK$2&lt;=((VALUE(RIGHT($E29,4))-VALUE(LEFT($E29,4)))+1),AC29/((1+Vychodiská!$C$177)^CK$2),0)</f>
        <v>0</v>
      </c>
      <c r="CL29" s="62">
        <f>IF(CL$2&lt;=((VALUE(RIGHT($E29,4))-VALUE(LEFT($E29,4)))+1),AD29/((1+Vychodiská!$C$177)^CL$2),0)</f>
        <v>0</v>
      </c>
      <c r="CM29" s="62">
        <f>IF(CM$2&lt;=((VALUE(RIGHT($E29,4))-VALUE(LEFT($E29,4)))+1),AE29/((1+Vychodiská!$C$177)^CM$2),0)</f>
        <v>0</v>
      </c>
      <c r="CN29" s="62">
        <f>IF(CN$2&lt;=((VALUE(RIGHT($E29,4))-VALUE(LEFT($E29,4)))+1),AF29/((1+Vychodiská!$C$177)^CN$2),0)</f>
        <v>0</v>
      </c>
      <c r="CO29" s="62">
        <f>IF(CO$2&lt;=((VALUE(RIGHT($E29,4))-VALUE(LEFT($E29,4)))+1),AG29/((1+Vychodiská!$C$177)^CO$2),0)</f>
        <v>0</v>
      </c>
      <c r="CP29" s="62">
        <f>IF(CP$2&lt;=((VALUE(RIGHT($E29,4))-VALUE(LEFT($E29,4)))+1),AH29/((1+Vychodiská!$C$177)^CP$2),0)</f>
        <v>0</v>
      </c>
      <c r="CQ29" s="62">
        <f>IF(CQ$2&lt;=((VALUE(RIGHT($E29,4))-VALUE(LEFT($E29,4)))+1),AI29/((1+Vychodiská!$C$177)^CQ$2),0)</f>
        <v>0</v>
      </c>
      <c r="CR29" s="63">
        <f>IF(CR$2&lt;=((VALUE(RIGHT($E29,4))-VALUE(LEFT($E29,4)))+1),AJ29/((1+Vychodiská!$C$177)^CR$2),0)</f>
        <v>0</v>
      </c>
      <c r="CS29" s="66">
        <f t="shared" ref="CS29:CS38" si="10">SUM(BO29:CR29)*-1</f>
        <v>-6455965.0462278109</v>
      </c>
    </row>
    <row r="30" spans="1:98" x14ac:dyDescent="0.45">
      <c r="A30" s="59">
        <v>28</v>
      </c>
      <c r="B30" s="60" t="s">
        <v>273</v>
      </c>
      <c r="C30" s="60" t="s">
        <v>281</v>
      </c>
      <c r="D30" s="61">
        <f>INDEX(Data!$M:$M,MATCH(Investície!A30,Data!$A:$A,0))</f>
        <v>20</v>
      </c>
      <c r="E30" s="61" t="s">
        <v>520</v>
      </c>
      <c r="F30" s="63">
        <v>1200000</v>
      </c>
      <c r="G30" s="62">
        <f t="shared" si="6"/>
        <v>600000</v>
      </c>
      <c r="H30" s="62">
        <f t="shared" si="6"/>
        <v>600000</v>
      </c>
      <c r="I30" s="62">
        <f t="shared" si="6"/>
        <v>600000</v>
      </c>
      <c r="J30" s="62">
        <f t="shared" si="6"/>
        <v>600000</v>
      </c>
      <c r="K30" s="62">
        <f t="shared" si="6"/>
        <v>600000</v>
      </c>
      <c r="L30" s="62">
        <f t="shared" si="6"/>
        <v>600000</v>
      </c>
      <c r="M30" s="62">
        <f t="shared" si="6"/>
        <v>600000</v>
      </c>
      <c r="N30" s="62">
        <f t="shared" si="6"/>
        <v>600000</v>
      </c>
      <c r="O30" s="62">
        <f t="shared" si="6"/>
        <v>600000</v>
      </c>
      <c r="P30" s="62">
        <f t="shared" si="6"/>
        <v>600000</v>
      </c>
      <c r="Q30" s="62">
        <f t="shared" si="6"/>
        <v>600000</v>
      </c>
      <c r="R30" s="62">
        <f t="shared" si="6"/>
        <v>600000</v>
      </c>
      <c r="S30" s="62">
        <f t="shared" si="6"/>
        <v>600000</v>
      </c>
      <c r="T30" s="62">
        <f t="shared" si="6"/>
        <v>600000</v>
      </c>
      <c r="U30" s="62">
        <f t="shared" si="6"/>
        <v>600000</v>
      </c>
      <c r="V30" s="62">
        <f t="shared" si="6"/>
        <v>600000</v>
      </c>
      <c r="W30" s="62">
        <f t="shared" si="5"/>
        <v>600000</v>
      </c>
      <c r="X30" s="62">
        <f t="shared" si="5"/>
        <v>600000</v>
      </c>
      <c r="Y30" s="62">
        <f t="shared" si="5"/>
        <v>600000</v>
      </c>
      <c r="Z30" s="62">
        <f t="shared" si="5"/>
        <v>600000</v>
      </c>
      <c r="AA30" s="62">
        <f t="shared" si="5"/>
        <v>600000</v>
      </c>
      <c r="AB30" s="62">
        <f t="shared" si="5"/>
        <v>600000</v>
      </c>
      <c r="AC30" s="62">
        <f t="shared" si="5"/>
        <v>600000</v>
      </c>
      <c r="AD30" s="62">
        <f t="shared" si="5"/>
        <v>600000</v>
      </c>
      <c r="AE30" s="62">
        <f t="shared" si="5"/>
        <v>600000</v>
      </c>
      <c r="AF30" s="62">
        <f t="shared" si="5"/>
        <v>600000</v>
      </c>
      <c r="AG30" s="62">
        <f t="shared" si="5"/>
        <v>600000</v>
      </c>
      <c r="AH30" s="62">
        <f t="shared" si="5"/>
        <v>600000</v>
      </c>
      <c r="AI30" s="62">
        <f t="shared" si="5"/>
        <v>600000</v>
      </c>
      <c r="AJ30" s="63">
        <f t="shared" si="5"/>
        <v>600000</v>
      </c>
      <c r="AK30" s="62">
        <f t="shared" si="9"/>
        <v>600000</v>
      </c>
      <c r="AL30" s="62">
        <f>SUM($G30:H30)</f>
        <v>1200000</v>
      </c>
      <c r="AM30" s="62">
        <f>SUM($G30:I30)</f>
        <v>1800000</v>
      </c>
      <c r="AN30" s="62">
        <f>SUM($G30:J30)</f>
        <v>2400000</v>
      </c>
      <c r="AO30" s="62">
        <f>SUM($G30:K30)</f>
        <v>3000000</v>
      </c>
      <c r="AP30" s="62">
        <f>SUM($G30:L30)</f>
        <v>3600000</v>
      </c>
      <c r="AQ30" s="62">
        <f>SUM($G30:M30)</f>
        <v>4200000</v>
      </c>
      <c r="AR30" s="62">
        <f>SUM($G30:N30)</f>
        <v>4800000</v>
      </c>
      <c r="AS30" s="62">
        <f>SUM($G30:O30)</f>
        <v>5400000</v>
      </c>
      <c r="AT30" s="62">
        <f>SUM($G30:P30)</f>
        <v>6000000</v>
      </c>
      <c r="AU30" s="62">
        <f>SUM($G30:Q30)</f>
        <v>6600000</v>
      </c>
      <c r="AV30" s="62">
        <f>SUM($G30:R30)</f>
        <v>7200000</v>
      </c>
      <c r="AW30" s="62">
        <f>SUM($G30:S30)</f>
        <v>7800000</v>
      </c>
      <c r="AX30" s="62">
        <f>SUM($G30:T30)</f>
        <v>8400000</v>
      </c>
      <c r="AY30" s="62">
        <f>SUM($G30:U30)</f>
        <v>9000000</v>
      </c>
      <c r="AZ30" s="62">
        <f>SUM($G30:V30)</f>
        <v>9600000</v>
      </c>
      <c r="BA30" s="62">
        <f>SUM($G30:W30)</f>
        <v>10200000</v>
      </c>
      <c r="BB30" s="62">
        <f>SUM($G30:X30)</f>
        <v>10800000</v>
      </c>
      <c r="BC30" s="62">
        <f>SUM($G30:Y30)</f>
        <v>11400000</v>
      </c>
      <c r="BD30" s="62">
        <f>SUM($G30:Z30)</f>
        <v>12000000</v>
      </c>
      <c r="BE30" s="62">
        <f>SUM($G30:AA30)</f>
        <v>12600000</v>
      </c>
      <c r="BF30" s="62">
        <f>SUM($G30:AB30)</f>
        <v>13200000</v>
      </c>
      <c r="BG30" s="62">
        <f>SUM($G30:AC30)</f>
        <v>13800000</v>
      </c>
      <c r="BH30" s="62">
        <f>SUM($G30:AD30)</f>
        <v>14400000</v>
      </c>
      <c r="BI30" s="62">
        <f>SUM($G30:AE30)</f>
        <v>15000000</v>
      </c>
      <c r="BJ30" s="62">
        <f>SUM($G30:AF30)</f>
        <v>15600000</v>
      </c>
      <c r="BK30" s="62">
        <f>SUM($G30:AG30)</f>
        <v>16200000</v>
      </c>
      <c r="BL30" s="62">
        <f>SUM($G30:AH30)</f>
        <v>16800000</v>
      </c>
      <c r="BM30" s="62">
        <f>SUM($G30:AI30)</f>
        <v>17400000</v>
      </c>
      <c r="BN30" s="62">
        <f>SUM($G30:AJ30)</f>
        <v>18000000</v>
      </c>
      <c r="BO30" s="65">
        <f>IF(BO$2&lt;=((VALUE(RIGHT($E30,4))-VALUE(LEFT($E30,4)))+1),G30/((1+Vychodiská!$C$177)^BO$2),0)</f>
        <v>576923.07692307688</v>
      </c>
      <c r="BP30" s="62">
        <f>IF(BP$2&lt;=((VALUE(RIGHT($E30,4))-VALUE(LEFT($E30,4)))+1),H30/((1+Vychodiská!$C$177)^BP$2),0)</f>
        <v>554733.72781065083</v>
      </c>
      <c r="BQ30" s="62">
        <f>IF(BQ$2&lt;=((VALUE(RIGHT($E30,4))-VALUE(LEFT($E30,4)))+1),I30/((1+Vychodiská!$C$177)^BQ$2),0)</f>
        <v>0</v>
      </c>
      <c r="BR30" s="62">
        <f>IF(BR$2&lt;=((VALUE(RIGHT($E30,4))-VALUE(LEFT($E30,4)))+1),J30/((1+Vychodiská!$C$177)^BR$2),0)</f>
        <v>0</v>
      </c>
      <c r="BS30" s="62">
        <f>IF(BS$2&lt;=((VALUE(RIGHT($E30,4))-VALUE(LEFT($E30,4)))+1),K30/((1+Vychodiská!$C$177)^BS$2),0)</f>
        <v>0</v>
      </c>
      <c r="BT30" s="62">
        <f>IF(BT$2&lt;=((VALUE(RIGHT($E30,4))-VALUE(LEFT($E30,4)))+1),L30/((1+Vychodiská!$C$177)^BT$2),0)</f>
        <v>0</v>
      </c>
      <c r="BU30" s="62">
        <f>IF(BU$2&lt;=((VALUE(RIGHT($E30,4))-VALUE(LEFT($E30,4)))+1),M30/((1+Vychodiská!$C$177)^BU$2),0)</f>
        <v>0</v>
      </c>
      <c r="BV30" s="62">
        <f>IF(BV$2&lt;=((VALUE(RIGHT($E30,4))-VALUE(LEFT($E30,4)))+1),N30/((1+Vychodiská!$C$177)^BV$2),0)</f>
        <v>0</v>
      </c>
      <c r="BW30" s="62">
        <f>IF(BW$2&lt;=((VALUE(RIGHT($E30,4))-VALUE(LEFT($E30,4)))+1),O30/((1+Vychodiská!$C$177)^BW$2),0)</f>
        <v>0</v>
      </c>
      <c r="BX30" s="62">
        <f>IF(BX$2&lt;=((VALUE(RIGHT($E30,4))-VALUE(LEFT($E30,4)))+1),P30/((1+Vychodiská!$C$177)^BX$2),0)</f>
        <v>0</v>
      </c>
      <c r="BY30" s="62">
        <f>IF(BY$2&lt;=((VALUE(RIGHT($E30,4))-VALUE(LEFT($E30,4)))+1),Q30/((1+Vychodiská!$C$177)^BY$2),0)</f>
        <v>0</v>
      </c>
      <c r="BZ30" s="62">
        <f>IF(BZ$2&lt;=((VALUE(RIGHT($E30,4))-VALUE(LEFT($E30,4)))+1),R30/((1+Vychodiská!$C$177)^BZ$2),0)</f>
        <v>0</v>
      </c>
      <c r="CA30" s="62">
        <f>IF(CA$2&lt;=((VALUE(RIGHT($E30,4))-VALUE(LEFT($E30,4)))+1),S30/((1+Vychodiská!$C$177)^CA$2),0)</f>
        <v>0</v>
      </c>
      <c r="CB30" s="62">
        <f>IF(CB$2&lt;=((VALUE(RIGHT($E30,4))-VALUE(LEFT($E30,4)))+1),T30/((1+Vychodiská!$C$177)^CB$2),0)</f>
        <v>0</v>
      </c>
      <c r="CC30" s="62">
        <f>IF(CC$2&lt;=((VALUE(RIGHT($E30,4))-VALUE(LEFT($E30,4)))+1),U30/((1+Vychodiská!$C$177)^CC$2),0)</f>
        <v>0</v>
      </c>
      <c r="CD30" s="62">
        <f>IF(CD$2&lt;=((VALUE(RIGHT($E30,4))-VALUE(LEFT($E30,4)))+1),V30/((1+Vychodiská!$C$177)^CD$2),0)</f>
        <v>0</v>
      </c>
      <c r="CE30" s="62">
        <f>IF(CE$2&lt;=((VALUE(RIGHT($E30,4))-VALUE(LEFT($E30,4)))+1),W30/((1+Vychodiská!$C$177)^CE$2),0)</f>
        <v>0</v>
      </c>
      <c r="CF30" s="62">
        <f>IF(CF$2&lt;=((VALUE(RIGHT($E30,4))-VALUE(LEFT($E30,4)))+1),X30/((1+Vychodiská!$C$177)^CF$2),0)</f>
        <v>0</v>
      </c>
      <c r="CG30" s="62">
        <f>IF(CG$2&lt;=((VALUE(RIGHT($E30,4))-VALUE(LEFT($E30,4)))+1),Y30/((1+Vychodiská!$C$177)^CG$2),0)</f>
        <v>0</v>
      </c>
      <c r="CH30" s="62">
        <f>IF(CH$2&lt;=((VALUE(RIGHT($E30,4))-VALUE(LEFT($E30,4)))+1),Z30/((1+Vychodiská!$C$177)^CH$2),0)</f>
        <v>0</v>
      </c>
      <c r="CI30" s="62">
        <f>IF(CI$2&lt;=((VALUE(RIGHT($E30,4))-VALUE(LEFT($E30,4)))+1),AA30/((1+Vychodiská!$C$177)^CI$2),0)</f>
        <v>0</v>
      </c>
      <c r="CJ30" s="62">
        <f>IF(CJ$2&lt;=((VALUE(RIGHT($E30,4))-VALUE(LEFT($E30,4)))+1),AB30/((1+Vychodiská!$C$177)^CJ$2),0)</f>
        <v>0</v>
      </c>
      <c r="CK30" s="62">
        <f>IF(CK$2&lt;=((VALUE(RIGHT($E30,4))-VALUE(LEFT($E30,4)))+1),AC30/((1+Vychodiská!$C$177)^CK$2),0)</f>
        <v>0</v>
      </c>
      <c r="CL30" s="62">
        <f>IF(CL$2&lt;=((VALUE(RIGHT($E30,4))-VALUE(LEFT($E30,4)))+1),AD30/((1+Vychodiská!$C$177)^CL$2),0)</f>
        <v>0</v>
      </c>
      <c r="CM30" s="62">
        <f>IF(CM$2&lt;=((VALUE(RIGHT($E30,4))-VALUE(LEFT($E30,4)))+1),AE30/((1+Vychodiská!$C$177)^CM$2),0)</f>
        <v>0</v>
      </c>
      <c r="CN30" s="62">
        <f>IF(CN$2&lt;=((VALUE(RIGHT($E30,4))-VALUE(LEFT($E30,4)))+1),AF30/((1+Vychodiská!$C$177)^CN$2),0)</f>
        <v>0</v>
      </c>
      <c r="CO30" s="62">
        <f>IF(CO$2&lt;=((VALUE(RIGHT($E30,4))-VALUE(LEFT($E30,4)))+1),AG30/((1+Vychodiská!$C$177)^CO$2),0)</f>
        <v>0</v>
      </c>
      <c r="CP30" s="62">
        <f>IF(CP$2&lt;=((VALUE(RIGHT($E30,4))-VALUE(LEFT($E30,4)))+1),AH30/((1+Vychodiská!$C$177)^CP$2),0)</f>
        <v>0</v>
      </c>
      <c r="CQ30" s="62">
        <f>IF(CQ$2&lt;=((VALUE(RIGHT($E30,4))-VALUE(LEFT($E30,4)))+1),AI30/((1+Vychodiská!$C$177)^CQ$2),0)</f>
        <v>0</v>
      </c>
      <c r="CR30" s="63">
        <f>IF(CR$2&lt;=((VALUE(RIGHT($E30,4))-VALUE(LEFT($E30,4)))+1),AJ30/((1+Vychodiská!$C$177)^CR$2),0)</f>
        <v>0</v>
      </c>
      <c r="CS30" s="66">
        <f t="shared" si="10"/>
        <v>-1131656.8047337276</v>
      </c>
    </row>
    <row r="31" spans="1:98" ht="66" x14ac:dyDescent="0.45">
      <c r="A31" s="59">
        <v>29</v>
      </c>
      <c r="B31" s="70" t="s">
        <v>273</v>
      </c>
      <c r="C31" s="60" t="s">
        <v>511</v>
      </c>
      <c r="D31" s="61">
        <f>INDEX(Data!$M:$M,MATCH(Investície!A31,Data!$A:$A,0))</f>
        <v>30</v>
      </c>
      <c r="E31" s="61" t="s">
        <v>520</v>
      </c>
      <c r="F31" s="63">
        <v>6327000</v>
      </c>
      <c r="G31" s="62">
        <f t="shared" si="6"/>
        <v>3163500</v>
      </c>
      <c r="H31" s="62">
        <f t="shared" si="6"/>
        <v>3163500</v>
      </c>
      <c r="I31" s="62">
        <f t="shared" si="6"/>
        <v>3163500</v>
      </c>
      <c r="J31" s="62">
        <f t="shared" si="6"/>
        <v>3163500</v>
      </c>
      <c r="K31" s="62">
        <f t="shared" si="6"/>
        <v>3163500</v>
      </c>
      <c r="L31" s="62">
        <f t="shared" si="6"/>
        <v>3163500</v>
      </c>
      <c r="M31" s="62">
        <f t="shared" si="6"/>
        <v>3163500</v>
      </c>
      <c r="N31" s="62">
        <f t="shared" si="6"/>
        <v>3163500</v>
      </c>
      <c r="O31" s="62">
        <f t="shared" si="6"/>
        <v>3163500</v>
      </c>
      <c r="P31" s="62">
        <f t="shared" si="6"/>
        <v>3163500</v>
      </c>
      <c r="Q31" s="62">
        <f t="shared" si="6"/>
        <v>3163500</v>
      </c>
      <c r="R31" s="62">
        <f t="shared" si="6"/>
        <v>3163500</v>
      </c>
      <c r="S31" s="62">
        <f t="shared" si="6"/>
        <v>3163500</v>
      </c>
      <c r="T31" s="62">
        <f t="shared" si="6"/>
        <v>3163500</v>
      </c>
      <c r="U31" s="62">
        <f t="shared" si="6"/>
        <v>3163500</v>
      </c>
      <c r="V31" s="62">
        <f t="shared" si="6"/>
        <v>3163500</v>
      </c>
      <c r="W31" s="62">
        <f t="shared" si="5"/>
        <v>3163500</v>
      </c>
      <c r="X31" s="62">
        <f t="shared" si="5"/>
        <v>3163500</v>
      </c>
      <c r="Y31" s="62">
        <f t="shared" si="5"/>
        <v>3163500</v>
      </c>
      <c r="Z31" s="62">
        <f t="shared" si="5"/>
        <v>3163500</v>
      </c>
      <c r="AA31" s="62">
        <f t="shared" si="5"/>
        <v>3163500</v>
      </c>
      <c r="AB31" s="62">
        <f t="shared" si="5"/>
        <v>3163500</v>
      </c>
      <c r="AC31" s="62">
        <f t="shared" si="5"/>
        <v>3163500</v>
      </c>
      <c r="AD31" s="62">
        <f t="shared" si="5"/>
        <v>3163500</v>
      </c>
      <c r="AE31" s="62">
        <f t="shared" si="5"/>
        <v>3163500</v>
      </c>
      <c r="AF31" s="62">
        <f t="shared" si="5"/>
        <v>3163500</v>
      </c>
      <c r="AG31" s="62">
        <f t="shared" si="5"/>
        <v>3163500</v>
      </c>
      <c r="AH31" s="62">
        <f t="shared" si="5"/>
        <v>3163500</v>
      </c>
      <c r="AI31" s="62">
        <f t="shared" si="5"/>
        <v>3163500</v>
      </c>
      <c r="AJ31" s="63">
        <f t="shared" si="5"/>
        <v>3163500</v>
      </c>
      <c r="AK31" s="62">
        <f t="shared" ref="AK31:AK38" si="11">G31</f>
        <v>3163500</v>
      </c>
      <c r="AL31" s="62">
        <f>SUM($G31:H31)</f>
        <v>6327000</v>
      </c>
      <c r="AM31" s="62">
        <f>SUM($G31:I31)</f>
        <v>9490500</v>
      </c>
      <c r="AN31" s="62">
        <f>SUM($G31:J31)</f>
        <v>12654000</v>
      </c>
      <c r="AO31" s="62">
        <f>SUM($G31:K31)</f>
        <v>15817500</v>
      </c>
      <c r="AP31" s="62">
        <f>SUM($G31:L31)</f>
        <v>18981000</v>
      </c>
      <c r="AQ31" s="62">
        <f>SUM($G31:M31)</f>
        <v>22144500</v>
      </c>
      <c r="AR31" s="62">
        <f>SUM($G31:N31)</f>
        <v>25308000</v>
      </c>
      <c r="AS31" s="62">
        <f>SUM($G31:O31)</f>
        <v>28471500</v>
      </c>
      <c r="AT31" s="62">
        <f>SUM($G31:P31)</f>
        <v>31635000</v>
      </c>
      <c r="AU31" s="62">
        <f>SUM($G31:Q31)</f>
        <v>34798500</v>
      </c>
      <c r="AV31" s="62">
        <f>SUM($G31:R31)</f>
        <v>37962000</v>
      </c>
      <c r="AW31" s="62">
        <f>SUM($G31:S31)</f>
        <v>41125500</v>
      </c>
      <c r="AX31" s="62">
        <f>SUM($G31:T31)</f>
        <v>44289000</v>
      </c>
      <c r="AY31" s="62">
        <f>SUM($G31:U31)</f>
        <v>47452500</v>
      </c>
      <c r="AZ31" s="62">
        <f>SUM($G31:V31)</f>
        <v>50616000</v>
      </c>
      <c r="BA31" s="62">
        <f>SUM($G31:W31)</f>
        <v>53779500</v>
      </c>
      <c r="BB31" s="62">
        <f>SUM($G31:X31)</f>
        <v>56943000</v>
      </c>
      <c r="BC31" s="62">
        <f>SUM($G31:Y31)</f>
        <v>60106500</v>
      </c>
      <c r="BD31" s="62">
        <f>SUM($G31:Z31)</f>
        <v>63270000</v>
      </c>
      <c r="BE31" s="62">
        <f>SUM($G31:AA31)</f>
        <v>66433500</v>
      </c>
      <c r="BF31" s="62">
        <f>SUM($G31:AB31)</f>
        <v>69597000</v>
      </c>
      <c r="BG31" s="62">
        <f>SUM($G31:AC31)</f>
        <v>72760500</v>
      </c>
      <c r="BH31" s="62">
        <f>SUM($G31:AD31)</f>
        <v>75924000</v>
      </c>
      <c r="BI31" s="62">
        <f>SUM($G31:AE31)</f>
        <v>79087500</v>
      </c>
      <c r="BJ31" s="62">
        <f>SUM($G31:AF31)</f>
        <v>82251000</v>
      </c>
      <c r="BK31" s="62">
        <f>SUM($G31:AG31)</f>
        <v>85414500</v>
      </c>
      <c r="BL31" s="62">
        <f>SUM($G31:AH31)</f>
        <v>88578000</v>
      </c>
      <c r="BM31" s="62">
        <f>SUM($G31:AI31)</f>
        <v>91741500</v>
      </c>
      <c r="BN31" s="62">
        <f>SUM($G31:AJ31)</f>
        <v>94905000</v>
      </c>
      <c r="BO31" s="65">
        <f>IF(BO$2&lt;=((VALUE(RIGHT($E31,4))-VALUE(LEFT($E31,4)))+1),G31/((1+Vychodiská!$C$177)^BO$2),0)</f>
        <v>3041826.923076923</v>
      </c>
      <c r="BP31" s="62">
        <f>IF(BP$2&lt;=((VALUE(RIGHT($E31,4))-VALUE(LEFT($E31,4)))+1),H31/((1+Vychodiská!$C$177)^BP$2),0)</f>
        <v>2924833.5798816564</v>
      </c>
      <c r="BQ31" s="62">
        <f>IF(BQ$2&lt;=((VALUE(RIGHT($E31,4))-VALUE(LEFT($E31,4)))+1),I31/((1+Vychodiská!$C$177)^BQ$2),0)</f>
        <v>0</v>
      </c>
      <c r="BR31" s="62">
        <f>IF(BR$2&lt;=((VALUE(RIGHT($E31,4))-VALUE(LEFT($E31,4)))+1),J31/((1+Vychodiská!$C$177)^BR$2),0)</f>
        <v>0</v>
      </c>
      <c r="BS31" s="62">
        <f>IF(BS$2&lt;=((VALUE(RIGHT($E31,4))-VALUE(LEFT($E31,4)))+1),K31/((1+Vychodiská!$C$177)^BS$2),0)</f>
        <v>0</v>
      </c>
      <c r="BT31" s="62">
        <f>IF(BT$2&lt;=((VALUE(RIGHT($E31,4))-VALUE(LEFT($E31,4)))+1),L31/((1+Vychodiská!$C$177)^BT$2),0)</f>
        <v>0</v>
      </c>
      <c r="BU31" s="62">
        <f>IF(BU$2&lt;=((VALUE(RIGHT($E31,4))-VALUE(LEFT($E31,4)))+1),M31/((1+Vychodiská!$C$177)^BU$2),0)</f>
        <v>0</v>
      </c>
      <c r="BV31" s="62">
        <f>IF(BV$2&lt;=((VALUE(RIGHT($E31,4))-VALUE(LEFT($E31,4)))+1),N31/((1+Vychodiská!$C$177)^BV$2),0)</f>
        <v>0</v>
      </c>
      <c r="BW31" s="62">
        <f>IF(BW$2&lt;=((VALUE(RIGHT($E31,4))-VALUE(LEFT($E31,4)))+1),O31/((1+Vychodiská!$C$177)^BW$2),0)</f>
        <v>0</v>
      </c>
      <c r="BX31" s="62">
        <f>IF(BX$2&lt;=((VALUE(RIGHT($E31,4))-VALUE(LEFT($E31,4)))+1),P31/((1+Vychodiská!$C$177)^BX$2),0)</f>
        <v>0</v>
      </c>
      <c r="BY31" s="62">
        <f>IF(BY$2&lt;=((VALUE(RIGHT($E31,4))-VALUE(LEFT($E31,4)))+1),Q31/((1+Vychodiská!$C$177)^BY$2),0)</f>
        <v>0</v>
      </c>
      <c r="BZ31" s="62">
        <f>IF(BZ$2&lt;=((VALUE(RIGHT($E31,4))-VALUE(LEFT($E31,4)))+1),R31/((1+Vychodiská!$C$177)^BZ$2),0)</f>
        <v>0</v>
      </c>
      <c r="CA31" s="62">
        <f>IF(CA$2&lt;=((VALUE(RIGHT($E31,4))-VALUE(LEFT($E31,4)))+1),S31/((1+Vychodiská!$C$177)^CA$2),0)</f>
        <v>0</v>
      </c>
      <c r="CB31" s="62">
        <f>IF(CB$2&lt;=((VALUE(RIGHT($E31,4))-VALUE(LEFT($E31,4)))+1),T31/((1+Vychodiská!$C$177)^CB$2),0)</f>
        <v>0</v>
      </c>
      <c r="CC31" s="62">
        <f>IF(CC$2&lt;=((VALUE(RIGHT($E31,4))-VALUE(LEFT($E31,4)))+1),U31/((1+Vychodiská!$C$177)^CC$2),0)</f>
        <v>0</v>
      </c>
      <c r="CD31" s="62">
        <f>IF(CD$2&lt;=((VALUE(RIGHT($E31,4))-VALUE(LEFT($E31,4)))+1),V31/((1+Vychodiská!$C$177)^CD$2),0)</f>
        <v>0</v>
      </c>
      <c r="CE31" s="62">
        <f>IF(CE$2&lt;=((VALUE(RIGHT($E31,4))-VALUE(LEFT($E31,4)))+1),W31/((1+Vychodiská!$C$177)^CE$2),0)</f>
        <v>0</v>
      </c>
      <c r="CF31" s="62">
        <f>IF(CF$2&lt;=((VALUE(RIGHT($E31,4))-VALUE(LEFT($E31,4)))+1),X31/((1+Vychodiská!$C$177)^CF$2),0)</f>
        <v>0</v>
      </c>
      <c r="CG31" s="62">
        <f>IF(CG$2&lt;=((VALUE(RIGHT($E31,4))-VALUE(LEFT($E31,4)))+1),Y31/((1+Vychodiská!$C$177)^CG$2),0)</f>
        <v>0</v>
      </c>
      <c r="CH31" s="62">
        <f>IF(CH$2&lt;=((VALUE(RIGHT($E31,4))-VALUE(LEFT($E31,4)))+1),Z31/((1+Vychodiská!$C$177)^CH$2),0)</f>
        <v>0</v>
      </c>
      <c r="CI31" s="62">
        <f>IF(CI$2&lt;=((VALUE(RIGHT($E31,4))-VALUE(LEFT($E31,4)))+1),AA31/((1+Vychodiská!$C$177)^CI$2),0)</f>
        <v>0</v>
      </c>
      <c r="CJ31" s="62">
        <f>IF(CJ$2&lt;=((VALUE(RIGHT($E31,4))-VALUE(LEFT($E31,4)))+1),AB31/((1+Vychodiská!$C$177)^CJ$2),0)</f>
        <v>0</v>
      </c>
      <c r="CK31" s="62">
        <f>IF(CK$2&lt;=((VALUE(RIGHT($E31,4))-VALUE(LEFT($E31,4)))+1),AC31/((1+Vychodiská!$C$177)^CK$2),0)</f>
        <v>0</v>
      </c>
      <c r="CL31" s="62">
        <f>IF(CL$2&lt;=((VALUE(RIGHT($E31,4))-VALUE(LEFT($E31,4)))+1),AD31/((1+Vychodiská!$C$177)^CL$2),0)</f>
        <v>0</v>
      </c>
      <c r="CM31" s="62">
        <f>IF(CM$2&lt;=((VALUE(RIGHT($E31,4))-VALUE(LEFT($E31,4)))+1),AE31/((1+Vychodiská!$C$177)^CM$2),0)</f>
        <v>0</v>
      </c>
      <c r="CN31" s="62">
        <f>IF(CN$2&lt;=((VALUE(RIGHT($E31,4))-VALUE(LEFT($E31,4)))+1),AF31/((1+Vychodiská!$C$177)^CN$2),0)</f>
        <v>0</v>
      </c>
      <c r="CO31" s="62">
        <f>IF(CO$2&lt;=((VALUE(RIGHT($E31,4))-VALUE(LEFT($E31,4)))+1),AG31/((1+Vychodiská!$C$177)^CO$2),0)</f>
        <v>0</v>
      </c>
      <c r="CP31" s="62">
        <f>IF(CP$2&lt;=((VALUE(RIGHT($E31,4))-VALUE(LEFT($E31,4)))+1),AH31/((1+Vychodiská!$C$177)^CP$2),0)</f>
        <v>0</v>
      </c>
      <c r="CQ31" s="62">
        <f>IF(CQ$2&lt;=((VALUE(RIGHT($E31,4))-VALUE(LEFT($E31,4)))+1),AI31/((1+Vychodiská!$C$177)^CQ$2),0)</f>
        <v>0</v>
      </c>
      <c r="CR31" s="63">
        <f>IF(CR$2&lt;=((VALUE(RIGHT($E31,4))-VALUE(LEFT($E31,4)))+1),AJ31/((1+Vychodiská!$C$177)^CR$2),0)</f>
        <v>0</v>
      </c>
      <c r="CS31" s="66">
        <f t="shared" si="10"/>
        <v>-5966660.502958579</v>
      </c>
    </row>
    <row r="32" spans="1:98" ht="66" x14ac:dyDescent="0.45">
      <c r="A32" s="59">
        <v>30</v>
      </c>
      <c r="B32" s="70" t="s">
        <v>273</v>
      </c>
      <c r="C32" s="60" t="s">
        <v>512</v>
      </c>
      <c r="D32" s="61">
        <f>INDEX(Data!$M:$M,MATCH(Investície!A32,Data!$A:$A,0))</f>
        <v>30</v>
      </c>
      <c r="E32" s="61" t="s">
        <v>520</v>
      </c>
      <c r="F32" s="63">
        <v>3800000</v>
      </c>
      <c r="G32" s="62">
        <f t="shared" si="6"/>
        <v>1900000</v>
      </c>
      <c r="H32" s="62">
        <f t="shared" si="6"/>
        <v>1900000</v>
      </c>
      <c r="I32" s="62">
        <f t="shared" si="6"/>
        <v>1900000</v>
      </c>
      <c r="J32" s="62">
        <f t="shared" si="6"/>
        <v>1900000</v>
      </c>
      <c r="K32" s="62">
        <f t="shared" si="6"/>
        <v>1900000</v>
      </c>
      <c r="L32" s="62">
        <f t="shared" si="6"/>
        <v>1900000</v>
      </c>
      <c r="M32" s="62">
        <f t="shared" si="6"/>
        <v>1900000</v>
      </c>
      <c r="N32" s="62">
        <f t="shared" si="6"/>
        <v>1900000</v>
      </c>
      <c r="O32" s="62">
        <f t="shared" si="6"/>
        <v>1900000</v>
      </c>
      <c r="P32" s="62">
        <f t="shared" si="6"/>
        <v>1900000</v>
      </c>
      <c r="Q32" s="62">
        <f t="shared" si="6"/>
        <v>1900000</v>
      </c>
      <c r="R32" s="62">
        <f t="shared" si="6"/>
        <v>1900000</v>
      </c>
      <c r="S32" s="62">
        <f t="shared" si="6"/>
        <v>1900000</v>
      </c>
      <c r="T32" s="62">
        <f t="shared" si="6"/>
        <v>1900000</v>
      </c>
      <c r="U32" s="62">
        <f t="shared" si="6"/>
        <v>1900000</v>
      </c>
      <c r="V32" s="62">
        <f t="shared" si="6"/>
        <v>1900000</v>
      </c>
      <c r="W32" s="62">
        <f t="shared" si="5"/>
        <v>1900000</v>
      </c>
      <c r="X32" s="62">
        <f t="shared" si="5"/>
        <v>1900000</v>
      </c>
      <c r="Y32" s="62">
        <f t="shared" si="5"/>
        <v>1900000</v>
      </c>
      <c r="Z32" s="62">
        <f t="shared" si="5"/>
        <v>1900000</v>
      </c>
      <c r="AA32" s="62">
        <f t="shared" si="5"/>
        <v>1900000</v>
      </c>
      <c r="AB32" s="62">
        <f t="shared" si="5"/>
        <v>1900000</v>
      </c>
      <c r="AC32" s="62">
        <f t="shared" si="5"/>
        <v>1900000</v>
      </c>
      <c r="AD32" s="62">
        <f t="shared" si="5"/>
        <v>1900000</v>
      </c>
      <c r="AE32" s="62">
        <f t="shared" si="5"/>
        <v>1900000</v>
      </c>
      <c r="AF32" s="62">
        <f t="shared" si="5"/>
        <v>1900000</v>
      </c>
      <c r="AG32" s="62">
        <f t="shared" si="5"/>
        <v>1900000</v>
      </c>
      <c r="AH32" s="62">
        <f t="shared" si="5"/>
        <v>1900000</v>
      </c>
      <c r="AI32" s="62">
        <f t="shared" si="5"/>
        <v>1900000</v>
      </c>
      <c r="AJ32" s="63">
        <f t="shared" si="5"/>
        <v>1900000</v>
      </c>
      <c r="AK32" s="62">
        <f t="shared" si="11"/>
        <v>1900000</v>
      </c>
      <c r="AL32" s="62">
        <f>SUM($G32:H32)</f>
        <v>3800000</v>
      </c>
      <c r="AM32" s="62">
        <f>SUM($G32:I32)</f>
        <v>5700000</v>
      </c>
      <c r="AN32" s="62">
        <f>SUM($G32:J32)</f>
        <v>7600000</v>
      </c>
      <c r="AO32" s="62">
        <f>SUM($G32:K32)</f>
        <v>9500000</v>
      </c>
      <c r="AP32" s="62">
        <f>SUM($G32:L32)</f>
        <v>11400000</v>
      </c>
      <c r="AQ32" s="62">
        <f>SUM($G32:M32)</f>
        <v>13300000</v>
      </c>
      <c r="AR32" s="62">
        <f>SUM($G32:N32)</f>
        <v>15200000</v>
      </c>
      <c r="AS32" s="62">
        <f>SUM($G32:O32)</f>
        <v>17100000</v>
      </c>
      <c r="AT32" s="62">
        <f>SUM($G32:P32)</f>
        <v>19000000</v>
      </c>
      <c r="AU32" s="62">
        <f>SUM($G32:Q32)</f>
        <v>20900000</v>
      </c>
      <c r="AV32" s="62">
        <f>SUM($G32:R32)</f>
        <v>22800000</v>
      </c>
      <c r="AW32" s="62">
        <f>SUM($G32:S32)</f>
        <v>24700000</v>
      </c>
      <c r="AX32" s="62">
        <f>SUM($G32:T32)</f>
        <v>26600000</v>
      </c>
      <c r="AY32" s="62">
        <f>SUM($G32:U32)</f>
        <v>28500000</v>
      </c>
      <c r="AZ32" s="62">
        <f>SUM($G32:V32)</f>
        <v>30400000</v>
      </c>
      <c r="BA32" s="62">
        <f>SUM($G32:W32)</f>
        <v>32300000</v>
      </c>
      <c r="BB32" s="62">
        <f>SUM($G32:X32)</f>
        <v>34200000</v>
      </c>
      <c r="BC32" s="62">
        <f>SUM($G32:Y32)</f>
        <v>36100000</v>
      </c>
      <c r="BD32" s="62">
        <f>SUM($G32:Z32)</f>
        <v>38000000</v>
      </c>
      <c r="BE32" s="62">
        <f>SUM($G32:AA32)</f>
        <v>39900000</v>
      </c>
      <c r="BF32" s="62">
        <f>SUM($G32:AB32)</f>
        <v>41800000</v>
      </c>
      <c r="BG32" s="62">
        <f>SUM($G32:AC32)</f>
        <v>43700000</v>
      </c>
      <c r="BH32" s="62">
        <f>SUM($G32:AD32)</f>
        <v>45600000</v>
      </c>
      <c r="BI32" s="62">
        <f>SUM($G32:AE32)</f>
        <v>47500000</v>
      </c>
      <c r="BJ32" s="62">
        <f>SUM($G32:AF32)</f>
        <v>49400000</v>
      </c>
      <c r="BK32" s="62">
        <f>SUM($G32:AG32)</f>
        <v>51300000</v>
      </c>
      <c r="BL32" s="62">
        <f>SUM($G32:AH32)</f>
        <v>53200000</v>
      </c>
      <c r="BM32" s="62">
        <f>SUM($G32:AI32)</f>
        <v>55100000</v>
      </c>
      <c r="BN32" s="62">
        <f>SUM($G32:AJ32)</f>
        <v>57000000</v>
      </c>
      <c r="BO32" s="65">
        <f>IF(BO$2&lt;=((VALUE(RIGHT($E32,4))-VALUE(LEFT($E32,4)))+1),G32/((1+Vychodiská!$C$177)^BO$2),0)</f>
        <v>1826923.0769230768</v>
      </c>
      <c r="BP32" s="62">
        <f>IF(BP$2&lt;=((VALUE(RIGHT($E32,4))-VALUE(LEFT($E32,4)))+1),H32/((1+Vychodiská!$C$177)^BP$2),0)</f>
        <v>1756656.8047337276</v>
      </c>
      <c r="BQ32" s="62">
        <f>IF(BQ$2&lt;=((VALUE(RIGHT($E32,4))-VALUE(LEFT($E32,4)))+1),I32/((1+Vychodiská!$C$177)^BQ$2),0)</f>
        <v>0</v>
      </c>
      <c r="BR32" s="62">
        <f>IF(BR$2&lt;=((VALUE(RIGHT($E32,4))-VALUE(LEFT($E32,4)))+1),J32/((1+Vychodiská!$C$177)^BR$2),0)</f>
        <v>0</v>
      </c>
      <c r="BS32" s="62">
        <f>IF(BS$2&lt;=((VALUE(RIGHT($E32,4))-VALUE(LEFT($E32,4)))+1),K32/((1+Vychodiská!$C$177)^BS$2),0)</f>
        <v>0</v>
      </c>
      <c r="BT32" s="62">
        <f>IF(BT$2&lt;=((VALUE(RIGHT($E32,4))-VALUE(LEFT($E32,4)))+1),L32/((1+Vychodiská!$C$177)^BT$2),0)</f>
        <v>0</v>
      </c>
      <c r="BU32" s="62">
        <f>IF(BU$2&lt;=((VALUE(RIGHT($E32,4))-VALUE(LEFT($E32,4)))+1),M32/((1+Vychodiská!$C$177)^BU$2),0)</f>
        <v>0</v>
      </c>
      <c r="BV32" s="62">
        <f>IF(BV$2&lt;=((VALUE(RIGHT($E32,4))-VALUE(LEFT($E32,4)))+1),N32/((1+Vychodiská!$C$177)^BV$2),0)</f>
        <v>0</v>
      </c>
      <c r="BW32" s="62">
        <f>IF(BW$2&lt;=((VALUE(RIGHT($E32,4))-VALUE(LEFT($E32,4)))+1),O32/((1+Vychodiská!$C$177)^BW$2),0)</f>
        <v>0</v>
      </c>
      <c r="BX32" s="62">
        <f>IF(BX$2&lt;=((VALUE(RIGHT($E32,4))-VALUE(LEFT($E32,4)))+1),P32/((1+Vychodiská!$C$177)^BX$2),0)</f>
        <v>0</v>
      </c>
      <c r="BY32" s="62">
        <f>IF(BY$2&lt;=((VALUE(RIGHT($E32,4))-VALUE(LEFT($E32,4)))+1),Q32/((1+Vychodiská!$C$177)^BY$2),0)</f>
        <v>0</v>
      </c>
      <c r="BZ32" s="62">
        <f>IF(BZ$2&lt;=((VALUE(RIGHT($E32,4))-VALUE(LEFT($E32,4)))+1),R32/((1+Vychodiská!$C$177)^BZ$2),0)</f>
        <v>0</v>
      </c>
      <c r="CA32" s="62">
        <f>IF(CA$2&lt;=((VALUE(RIGHT($E32,4))-VALUE(LEFT($E32,4)))+1),S32/((1+Vychodiská!$C$177)^CA$2),0)</f>
        <v>0</v>
      </c>
      <c r="CB32" s="62">
        <f>IF(CB$2&lt;=((VALUE(RIGHT($E32,4))-VALUE(LEFT($E32,4)))+1),T32/((1+Vychodiská!$C$177)^CB$2),0)</f>
        <v>0</v>
      </c>
      <c r="CC32" s="62">
        <f>IF(CC$2&lt;=((VALUE(RIGHT($E32,4))-VALUE(LEFT($E32,4)))+1),U32/((1+Vychodiská!$C$177)^CC$2),0)</f>
        <v>0</v>
      </c>
      <c r="CD32" s="62">
        <f>IF(CD$2&lt;=((VALUE(RIGHT($E32,4))-VALUE(LEFT($E32,4)))+1),V32/((1+Vychodiská!$C$177)^CD$2),0)</f>
        <v>0</v>
      </c>
      <c r="CE32" s="62">
        <f>IF(CE$2&lt;=((VALUE(RIGHT($E32,4))-VALUE(LEFT($E32,4)))+1),W32/((1+Vychodiská!$C$177)^CE$2),0)</f>
        <v>0</v>
      </c>
      <c r="CF32" s="62">
        <f>IF(CF$2&lt;=((VALUE(RIGHT($E32,4))-VALUE(LEFT($E32,4)))+1),X32/((1+Vychodiská!$C$177)^CF$2),0)</f>
        <v>0</v>
      </c>
      <c r="CG32" s="62">
        <f>IF(CG$2&lt;=((VALUE(RIGHT($E32,4))-VALUE(LEFT($E32,4)))+1),Y32/((1+Vychodiská!$C$177)^CG$2),0)</f>
        <v>0</v>
      </c>
      <c r="CH32" s="62">
        <f>IF(CH$2&lt;=((VALUE(RIGHT($E32,4))-VALUE(LEFT($E32,4)))+1),Z32/((1+Vychodiská!$C$177)^CH$2),0)</f>
        <v>0</v>
      </c>
      <c r="CI32" s="62">
        <f>IF(CI$2&lt;=((VALUE(RIGHT($E32,4))-VALUE(LEFT($E32,4)))+1),AA32/((1+Vychodiská!$C$177)^CI$2),0)</f>
        <v>0</v>
      </c>
      <c r="CJ32" s="62">
        <f>IF(CJ$2&lt;=((VALUE(RIGHT($E32,4))-VALUE(LEFT($E32,4)))+1),AB32/((1+Vychodiská!$C$177)^CJ$2),0)</f>
        <v>0</v>
      </c>
      <c r="CK32" s="62">
        <f>IF(CK$2&lt;=((VALUE(RIGHT($E32,4))-VALUE(LEFT($E32,4)))+1),AC32/((1+Vychodiská!$C$177)^CK$2),0)</f>
        <v>0</v>
      </c>
      <c r="CL32" s="62">
        <f>IF(CL$2&lt;=((VALUE(RIGHT($E32,4))-VALUE(LEFT($E32,4)))+1),AD32/((1+Vychodiská!$C$177)^CL$2),0)</f>
        <v>0</v>
      </c>
      <c r="CM32" s="62">
        <f>IF(CM$2&lt;=((VALUE(RIGHT($E32,4))-VALUE(LEFT($E32,4)))+1),AE32/((1+Vychodiská!$C$177)^CM$2),0)</f>
        <v>0</v>
      </c>
      <c r="CN32" s="62">
        <f>IF(CN$2&lt;=((VALUE(RIGHT($E32,4))-VALUE(LEFT($E32,4)))+1),AF32/((1+Vychodiská!$C$177)^CN$2),0)</f>
        <v>0</v>
      </c>
      <c r="CO32" s="62">
        <f>IF(CO$2&lt;=((VALUE(RIGHT($E32,4))-VALUE(LEFT($E32,4)))+1),AG32/((1+Vychodiská!$C$177)^CO$2),0)</f>
        <v>0</v>
      </c>
      <c r="CP32" s="62">
        <f>IF(CP$2&lt;=((VALUE(RIGHT($E32,4))-VALUE(LEFT($E32,4)))+1),AH32/((1+Vychodiská!$C$177)^CP$2),0)</f>
        <v>0</v>
      </c>
      <c r="CQ32" s="62">
        <f>IF(CQ$2&lt;=((VALUE(RIGHT($E32,4))-VALUE(LEFT($E32,4)))+1),AI32/((1+Vychodiská!$C$177)^CQ$2),0)</f>
        <v>0</v>
      </c>
      <c r="CR32" s="63">
        <f>IF(CR$2&lt;=((VALUE(RIGHT($E32,4))-VALUE(LEFT($E32,4)))+1),AJ32/((1+Vychodiská!$C$177)^CR$2),0)</f>
        <v>0</v>
      </c>
      <c r="CS32" s="66">
        <f t="shared" si="10"/>
        <v>-3583579.8816568041</v>
      </c>
    </row>
    <row r="33" spans="1:97" x14ac:dyDescent="0.45">
      <c r="A33" s="59">
        <v>31</v>
      </c>
      <c r="B33" s="70" t="s">
        <v>273</v>
      </c>
      <c r="C33" s="60" t="s">
        <v>513</v>
      </c>
      <c r="D33" s="61">
        <f>INDEX(Data!$M:$M,MATCH(Investície!A33,Data!$A:$A,0))</f>
        <v>30</v>
      </c>
      <c r="E33" s="61" t="s">
        <v>505</v>
      </c>
      <c r="F33" s="63">
        <v>4000000</v>
      </c>
      <c r="G33" s="62">
        <f t="shared" si="6"/>
        <v>2000000</v>
      </c>
      <c r="H33" s="62">
        <f t="shared" si="6"/>
        <v>2000000</v>
      </c>
      <c r="I33" s="62">
        <f t="shared" si="6"/>
        <v>2000000</v>
      </c>
      <c r="J33" s="62">
        <f t="shared" si="6"/>
        <v>2000000</v>
      </c>
      <c r="K33" s="62">
        <f t="shared" si="6"/>
        <v>2000000</v>
      </c>
      <c r="L33" s="62">
        <f t="shared" si="6"/>
        <v>2000000</v>
      </c>
      <c r="M33" s="62">
        <f t="shared" si="6"/>
        <v>2000000</v>
      </c>
      <c r="N33" s="62">
        <f t="shared" si="6"/>
        <v>2000000</v>
      </c>
      <c r="O33" s="62">
        <f t="shared" si="6"/>
        <v>2000000</v>
      </c>
      <c r="P33" s="62">
        <f t="shared" si="6"/>
        <v>2000000</v>
      </c>
      <c r="Q33" s="62">
        <f t="shared" si="6"/>
        <v>2000000</v>
      </c>
      <c r="R33" s="62">
        <f t="shared" si="6"/>
        <v>2000000</v>
      </c>
      <c r="S33" s="62">
        <f t="shared" si="6"/>
        <v>2000000</v>
      </c>
      <c r="T33" s="62">
        <f t="shared" si="6"/>
        <v>2000000</v>
      </c>
      <c r="U33" s="62">
        <f t="shared" si="6"/>
        <v>2000000</v>
      </c>
      <c r="V33" s="62">
        <f t="shared" si="6"/>
        <v>2000000</v>
      </c>
      <c r="W33" s="62">
        <f t="shared" si="5"/>
        <v>2000000</v>
      </c>
      <c r="X33" s="62">
        <f t="shared" si="5"/>
        <v>2000000</v>
      </c>
      <c r="Y33" s="62">
        <f t="shared" si="5"/>
        <v>2000000</v>
      </c>
      <c r="Z33" s="62">
        <f t="shared" si="5"/>
        <v>2000000</v>
      </c>
      <c r="AA33" s="62">
        <f t="shared" si="5"/>
        <v>2000000</v>
      </c>
      <c r="AB33" s="62">
        <f t="shared" si="5"/>
        <v>2000000</v>
      </c>
      <c r="AC33" s="62">
        <f t="shared" si="5"/>
        <v>2000000</v>
      </c>
      <c r="AD33" s="62">
        <f t="shared" si="5"/>
        <v>2000000</v>
      </c>
      <c r="AE33" s="62">
        <f t="shared" si="5"/>
        <v>2000000</v>
      </c>
      <c r="AF33" s="62">
        <f t="shared" si="5"/>
        <v>2000000</v>
      </c>
      <c r="AG33" s="62">
        <f t="shared" si="5"/>
        <v>2000000</v>
      </c>
      <c r="AH33" s="62">
        <f t="shared" si="5"/>
        <v>2000000</v>
      </c>
      <c r="AI33" s="62">
        <f t="shared" si="5"/>
        <v>2000000</v>
      </c>
      <c r="AJ33" s="63">
        <f t="shared" si="5"/>
        <v>2000000</v>
      </c>
      <c r="AK33" s="62">
        <f t="shared" si="11"/>
        <v>2000000</v>
      </c>
      <c r="AL33" s="62">
        <f>SUM($G33:H33)</f>
        <v>4000000</v>
      </c>
      <c r="AM33" s="62">
        <f>SUM($G33:I33)</f>
        <v>6000000</v>
      </c>
      <c r="AN33" s="62">
        <f>SUM($G33:J33)</f>
        <v>8000000</v>
      </c>
      <c r="AO33" s="62">
        <f>SUM($G33:K33)</f>
        <v>10000000</v>
      </c>
      <c r="AP33" s="62">
        <f>SUM($G33:L33)</f>
        <v>12000000</v>
      </c>
      <c r="AQ33" s="62">
        <f>SUM($G33:M33)</f>
        <v>14000000</v>
      </c>
      <c r="AR33" s="62">
        <f>SUM($G33:N33)</f>
        <v>16000000</v>
      </c>
      <c r="AS33" s="62">
        <f>SUM($G33:O33)</f>
        <v>18000000</v>
      </c>
      <c r="AT33" s="62">
        <f>SUM($G33:P33)</f>
        <v>20000000</v>
      </c>
      <c r="AU33" s="62">
        <f>SUM($G33:Q33)</f>
        <v>22000000</v>
      </c>
      <c r="AV33" s="62">
        <f>SUM($G33:R33)</f>
        <v>24000000</v>
      </c>
      <c r="AW33" s="62">
        <f>SUM($G33:S33)</f>
        <v>26000000</v>
      </c>
      <c r="AX33" s="62">
        <f>SUM($G33:T33)</f>
        <v>28000000</v>
      </c>
      <c r="AY33" s="62">
        <f>SUM($G33:U33)</f>
        <v>30000000</v>
      </c>
      <c r="AZ33" s="62">
        <f>SUM($G33:V33)</f>
        <v>32000000</v>
      </c>
      <c r="BA33" s="62">
        <f>SUM($G33:W33)</f>
        <v>34000000</v>
      </c>
      <c r="BB33" s="62">
        <f>SUM($G33:X33)</f>
        <v>36000000</v>
      </c>
      <c r="BC33" s="62">
        <f>SUM($G33:Y33)</f>
        <v>38000000</v>
      </c>
      <c r="BD33" s="62">
        <f>SUM($G33:Z33)</f>
        <v>40000000</v>
      </c>
      <c r="BE33" s="62">
        <f>SUM($G33:AA33)</f>
        <v>42000000</v>
      </c>
      <c r="BF33" s="62">
        <f>SUM($G33:AB33)</f>
        <v>44000000</v>
      </c>
      <c r="BG33" s="62">
        <f>SUM($G33:AC33)</f>
        <v>46000000</v>
      </c>
      <c r="BH33" s="62">
        <f>SUM($G33:AD33)</f>
        <v>48000000</v>
      </c>
      <c r="BI33" s="62">
        <f>SUM($G33:AE33)</f>
        <v>50000000</v>
      </c>
      <c r="BJ33" s="62">
        <f>SUM($G33:AF33)</f>
        <v>52000000</v>
      </c>
      <c r="BK33" s="62">
        <f>SUM($G33:AG33)</f>
        <v>54000000</v>
      </c>
      <c r="BL33" s="62">
        <f>SUM($G33:AH33)</f>
        <v>56000000</v>
      </c>
      <c r="BM33" s="62">
        <f>SUM($G33:AI33)</f>
        <v>58000000</v>
      </c>
      <c r="BN33" s="62">
        <f>SUM($G33:AJ33)</f>
        <v>60000000</v>
      </c>
      <c r="BO33" s="65">
        <f>IF(BO$2&lt;=((VALUE(RIGHT($E33,4))-VALUE(LEFT($E33,4)))+1),G33/((1+Vychodiská!$C$177)^BO$2),0)</f>
        <v>1923076.923076923</v>
      </c>
      <c r="BP33" s="62">
        <f>IF(BP$2&lt;=((VALUE(RIGHT($E33,4))-VALUE(LEFT($E33,4)))+1),H33/((1+Vychodiská!$C$177)^BP$2),0)</f>
        <v>1849112.4260355027</v>
      </c>
      <c r="BQ33" s="62">
        <f>IF(BQ$2&lt;=((VALUE(RIGHT($E33,4))-VALUE(LEFT($E33,4)))+1),I33/((1+Vychodiská!$C$177)^BQ$2),0)</f>
        <v>0</v>
      </c>
      <c r="BR33" s="62">
        <f>IF(BR$2&lt;=((VALUE(RIGHT($E33,4))-VALUE(LEFT($E33,4)))+1),J33/((1+Vychodiská!$C$177)^BR$2),0)</f>
        <v>0</v>
      </c>
      <c r="BS33" s="62">
        <f>IF(BS$2&lt;=((VALUE(RIGHT($E33,4))-VALUE(LEFT($E33,4)))+1),K33/((1+Vychodiská!$C$177)^BS$2),0)</f>
        <v>0</v>
      </c>
      <c r="BT33" s="62">
        <f>IF(BT$2&lt;=((VALUE(RIGHT($E33,4))-VALUE(LEFT($E33,4)))+1),L33/((1+Vychodiská!$C$177)^BT$2),0)</f>
        <v>0</v>
      </c>
      <c r="BU33" s="62">
        <f>IF(BU$2&lt;=((VALUE(RIGHT($E33,4))-VALUE(LEFT($E33,4)))+1),M33/((1+Vychodiská!$C$177)^BU$2),0)</f>
        <v>0</v>
      </c>
      <c r="BV33" s="62">
        <f>IF(BV$2&lt;=((VALUE(RIGHT($E33,4))-VALUE(LEFT($E33,4)))+1),N33/((1+Vychodiská!$C$177)^BV$2),0)</f>
        <v>0</v>
      </c>
      <c r="BW33" s="62">
        <f>IF(BW$2&lt;=((VALUE(RIGHT($E33,4))-VALUE(LEFT($E33,4)))+1),O33/((1+Vychodiská!$C$177)^BW$2),0)</f>
        <v>0</v>
      </c>
      <c r="BX33" s="62">
        <f>IF(BX$2&lt;=((VALUE(RIGHT($E33,4))-VALUE(LEFT($E33,4)))+1),P33/((1+Vychodiská!$C$177)^BX$2),0)</f>
        <v>0</v>
      </c>
      <c r="BY33" s="62">
        <f>IF(BY$2&lt;=((VALUE(RIGHT($E33,4))-VALUE(LEFT($E33,4)))+1),Q33/((1+Vychodiská!$C$177)^BY$2),0)</f>
        <v>0</v>
      </c>
      <c r="BZ33" s="62">
        <f>IF(BZ$2&lt;=((VALUE(RIGHT($E33,4))-VALUE(LEFT($E33,4)))+1),R33/((1+Vychodiská!$C$177)^BZ$2),0)</f>
        <v>0</v>
      </c>
      <c r="CA33" s="62">
        <f>IF(CA$2&lt;=((VALUE(RIGHT($E33,4))-VALUE(LEFT($E33,4)))+1),S33/((1+Vychodiská!$C$177)^CA$2),0)</f>
        <v>0</v>
      </c>
      <c r="CB33" s="62">
        <f>IF(CB$2&lt;=((VALUE(RIGHT($E33,4))-VALUE(LEFT($E33,4)))+1),T33/((1+Vychodiská!$C$177)^CB$2),0)</f>
        <v>0</v>
      </c>
      <c r="CC33" s="62">
        <f>IF(CC$2&lt;=((VALUE(RIGHT($E33,4))-VALUE(LEFT($E33,4)))+1),U33/((1+Vychodiská!$C$177)^CC$2),0)</f>
        <v>0</v>
      </c>
      <c r="CD33" s="62">
        <f>IF(CD$2&lt;=((VALUE(RIGHT($E33,4))-VALUE(LEFT($E33,4)))+1),V33/((1+Vychodiská!$C$177)^CD$2),0)</f>
        <v>0</v>
      </c>
      <c r="CE33" s="62">
        <f>IF(CE$2&lt;=((VALUE(RIGHT($E33,4))-VALUE(LEFT($E33,4)))+1),W33/((1+Vychodiská!$C$177)^CE$2),0)</f>
        <v>0</v>
      </c>
      <c r="CF33" s="62">
        <f>IF(CF$2&lt;=((VALUE(RIGHT($E33,4))-VALUE(LEFT($E33,4)))+1),X33/((1+Vychodiská!$C$177)^CF$2),0)</f>
        <v>0</v>
      </c>
      <c r="CG33" s="62">
        <f>IF(CG$2&lt;=((VALUE(RIGHT($E33,4))-VALUE(LEFT($E33,4)))+1),Y33/((1+Vychodiská!$C$177)^CG$2),0)</f>
        <v>0</v>
      </c>
      <c r="CH33" s="62">
        <f>IF(CH$2&lt;=((VALUE(RIGHT($E33,4))-VALUE(LEFT($E33,4)))+1),Z33/((1+Vychodiská!$C$177)^CH$2),0)</f>
        <v>0</v>
      </c>
      <c r="CI33" s="62">
        <f>IF(CI$2&lt;=((VALUE(RIGHT($E33,4))-VALUE(LEFT($E33,4)))+1),AA33/((1+Vychodiská!$C$177)^CI$2),0)</f>
        <v>0</v>
      </c>
      <c r="CJ33" s="62">
        <f>IF(CJ$2&lt;=((VALUE(RIGHT($E33,4))-VALUE(LEFT($E33,4)))+1),AB33/((1+Vychodiská!$C$177)^CJ$2),0)</f>
        <v>0</v>
      </c>
      <c r="CK33" s="62">
        <f>IF(CK$2&lt;=((VALUE(RIGHT($E33,4))-VALUE(LEFT($E33,4)))+1),AC33/((1+Vychodiská!$C$177)^CK$2),0)</f>
        <v>0</v>
      </c>
      <c r="CL33" s="62">
        <f>IF(CL$2&lt;=((VALUE(RIGHT($E33,4))-VALUE(LEFT($E33,4)))+1),AD33/((1+Vychodiská!$C$177)^CL$2),0)</f>
        <v>0</v>
      </c>
      <c r="CM33" s="62">
        <f>IF(CM$2&lt;=((VALUE(RIGHT($E33,4))-VALUE(LEFT($E33,4)))+1),AE33/((1+Vychodiská!$C$177)^CM$2),0)</f>
        <v>0</v>
      </c>
      <c r="CN33" s="62">
        <f>IF(CN$2&lt;=((VALUE(RIGHT($E33,4))-VALUE(LEFT($E33,4)))+1),AF33/((1+Vychodiská!$C$177)^CN$2),0)</f>
        <v>0</v>
      </c>
      <c r="CO33" s="62">
        <f>IF(CO$2&lt;=((VALUE(RIGHT($E33,4))-VALUE(LEFT($E33,4)))+1),AG33/((1+Vychodiská!$C$177)^CO$2),0)</f>
        <v>0</v>
      </c>
      <c r="CP33" s="62">
        <f>IF(CP$2&lt;=((VALUE(RIGHT($E33,4))-VALUE(LEFT($E33,4)))+1),AH33/((1+Vychodiská!$C$177)^CP$2),0)</f>
        <v>0</v>
      </c>
      <c r="CQ33" s="62">
        <f>IF(CQ$2&lt;=((VALUE(RIGHT($E33,4))-VALUE(LEFT($E33,4)))+1),AI33/((1+Vychodiská!$C$177)^CQ$2),0)</f>
        <v>0</v>
      </c>
      <c r="CR33" s="63">
        <f>IF(CR$2&lt;=((VALUE(RIGHT($E33,4))-VALUE(LEFT($E33,4)))+1),AJ33/((1+Vychodiská!$C$177)^CR$2),0)</f>
        <v>0</v>
      </c>
      <c r="CS33" s="66">
        <f t="shared" si="10"/>
        <v>-3772189.3491124259</v>
      </c>
    </row>
    <row r="34" spans="1:97" x14ac:dyDescent="0.45">
      <c r="A34" s="59">
        <v>32</v>
      </c>
      <c r="B34" s="70" t="s">
        <v>273</v>
      </c>
      <c r="C34" s="60" t="s">
        <v>514</v>
      </c>
      <c r="D34" s="61">
        <f>INDEX(Data!$M:$M,MATCH(Investície!A34,Data!$A:$A,0))</f>
        <v>30</v>
      </c>
      <c r="E34" s="61" t="s">
        <v>520</v>
      </c>
      <c r="F34" s="63">
        <v>2500000</v>
      </c>
      <c r="G34" s="62">
        <f t="shared" si="6"/>
        <v>1250000</v>
      </c>
      <c r="H34" s="62">
        <f t="shared" si="6"/>
        <v>1250000</v>
      </c>
      <c r="I34" s="62">
        <f t="shared" si="6"/>
        <v>1250000</v>
      </c>
      <c r="J34" s="62">
        <f t="shared" si="6"/>
        <v>1250000</v>
      </c>
      <c r="K34" s="62">
        <f t="shared" si="6"/>
        <v>1250000</v>
      </c>
      <c r="L34" s="62">
        <f t="shared" si="6"/>
        <v>1250000</v>
      </c>
      <c r="M34" s="62">
        <f t="shared" si="6"/>
        <v>1250000</v>
      </c>
      <c r="N34" s="62">
        <f t="shared" si="6"/>
        <v>1250000</v>
      </c>
      <c r="O34" s="62">
        <f t="shared" si="6"/>
        <v>1250000</v>
      </c>
      <c r="P34" s="62">
        <f t="shared" si="6"/>
        <v>1250000</v>
      </c>
      <c r="Q34" s="62">
        <f t="shared" si="6"/>
        <v>1250000</v>
      </c>
      <c r="R34" s="62">
        <f t="shared" si="6"/>
        <v>1250000</v>
      </c>
      <c r="S34" s="62">
        <f t="shared" si="6"/>
        <v>1250000</v>
      </c>
      <c r="T34" s="62">
        <f t="shared" si="6"/>
        <v>1250000</v>
      </c>
      <c r="U34" s="62">
        <f t="shared" si="6"/>
        <v>1250000</v>
      </c>
      <c r="V34" s="62">
        <f t="shared" si="6"/>
        <v>1250000</v>
      </c>
      <c r="W34" s="62">
        <f t="shared" ref="W34:AJ44" si="12">IF(LEN($E34)=4,$F34,($F34/(RIGHT($E34,4)-LEFT($E34,4)+1)))</f>
        <v>1250000</v>
      </c>
      <c r="X34" s="62">
        <f t="shared" si="12"/>
        <v>1250000</v>
      </c>
      <c r="Y34" s="62">
        <f t="shared" si="12"/>
        <v>1250000</v>
      </c>
      <c r="Z34" s="62">
        <f t="shared" si="12"/>
        <v>1250000</v>
      </c>
      <c r="AA34" s="62">
        <f t="shared" si="12"/>
        <v>1250000</v>
      </c>
      <c r="AB34" s="62">
        <f t="shared" si="12"/>
        <v>1250000</v>
      </c>
      <c r="AC34" s="62">
        <f t="shared" si="12"/>
        <v>1250000</v>
      </c>
      <c r="AD34" s="62">
        <f t="shared" si="12"/>
        <v>1250000</v>
      </c>
      <c r="AE34" s="62">
        <f t="shared" si="12"/>
        <v>1250000</v>
      </c>
      <c r="AF34" s="62">
        <f t="shared" si="12"/>
        <v>1250000</v>
      </c>
      <c r="AG34" s="62">
        <f t="shared" si="12"/>
        <v>1250000</v>
      </c>
      <c r="AH34" s="62">
        <f t="shared" si="12"/>
        <v>1250000</v>
      </c>
      <c r="AI34" s="62">
        <f t="shared" si="12"/>
        <v>1250000</v>
      </c>
      <c r="AJ34" s="63">
        <f t="shared" si="12"/>
        <v>1250000</v>
      </c>
      <c r="AK34" s="62">
        <f t="shared" si="11"/>
        <v>1250000</v>
      </c>
      <c r="AL34" s="62">
        <f>SUM($G34:H34)</f>
        <v>2500000</v>
      </c>
      <c r="AM34" s="62">
        <f>SUM($G34:I34)</f>
        <v>3750000</v>
      </c>
      <c r="AN34" s="62">
        <f>SUM($G34:J34)</f>
        <v>5000000</v>
      </c>
      <c r="AO34" s="62">
        <f>SUM($G34:K34)</f>
        <v>6250000</v>
      </c>
      <c r="AP34" s="62">
        <f>SUM($G34:L34)</f>
        <v>7500000</v>
      </c>
      <c r="AQ34" s="62">
        <f>SUM($G34:M34)</f>
        <v>8750000</v>
      </c>
      <c r="AR34" s="62">
        <f>SUM($G34:N34)</f>
        <v>10000000</v>
      </c>
      <c r="AS34" s="62">
        <f>SUM($G34:O34)</f>
        <v>11250000</v>
      </c>
      <c r="AT34" s="62">
        <f>SUM($G34:P34)</f>
        <v>12500000</v>
      </c>
      <c r="AU34" s="62">
        <f>SUM($G34:Q34)</f>
        <v>13750000</v>
      </c>
      <c r="AV34" s="62">
        <f>SUM($G34:R34)</f>
        <v>15000000</v>
      </c>
      <c r="AW34" s="62">
        <f>SUM($G34:S34)</f>
        <v>16250000</v>
      </c>
      <c r="AX34" s="62">
        <f>SUM($G34:T34)</f>
        <v>17500000</v>
      </c>
      <c r="AY34" s="62">
        <f>SUM($G34:U34)</f>
        <v>18750000</v>
      </c>
      <c r="AZ34" s="62">
        <f>SUM($G34:V34)</f>
        <v>20000000</v>
      </c>
      <c r="BA34" s="62">
        <f>SUM($G34:W34)</f>
        <v>21250000</v>
      </c>
      <c r="BB34" s="62">
        <f>SUM($G34:X34)</f>
        <v>22500000</v>
      </c>
      <c r="BC34" s="62">
        <f>SUM($G34:Y34)</f>
        <v>23750000</v>
      </c>
      <c r="BD34" s="62">
        <f>SUM($G34:Z34)</f>
        <v>25000000</v>
      </c>
      <c r="BE34" s="62">
        <f>SUM($G34:AA34)</f>
        <v>26250000</v>
      </c>
      <c r="BF34" s="62">
        <f>SUM($G34:AB34)</f>
        <v>27500000</v>
      </c>
      <c r="BG34" s="62">
        <f>SUM($G34:AC34)</f>
        <v>28750000</v>
      </c>
      <c r="BH34" s="62">
        <f>SUM($G34:AD34)</f>
        <v>30000000</v>
      </c>
      <c r="BI34" s="62">
        <f>SUM($G34:AE34)</f>
        <v>31250000</v>
      </c>
      <c r="BJ34" s="62">
        <f>SUM($G34:AF34)</f>
        <v>32500000</v>
      </c>
      <c r="BK34" s="62">
        <f>SUM($G34:AG34)</f>
        <v>33750000</v>
      </c>
      <c r="BL34" s="62">
        <f>SUM($G34:AH34)</f>
        <v>35000000</v>
      </c>
      <c r="BM34" s="62">
        <f>SUM($G34:AI34)</f>
        <v>36250000</v>
      </c>
      <c r="BN34" s="62">
        <f>SUM($G34:AJ34)</f>
        <v>37500000</v>
      </c>
      <c r="BO34" s="65">
        <f>IF(BO$2&lt;=((VALUE(RIGHT($E34,4))-VALUE(LEFT($E34,4)))+1),G34/((1+Vychodiská!$C$177)^BO$2),0)</f>
        <v>1201923.076923077</v>
      </c>
      <c r="BP34" s="62">
        <f>IF(BP$2&lt;=((VALUE(RIGHT($E34,4))-VALUE(LEFT($E34,4)))+1),H34/((1+Vychodiská!$C$177)^BP$2),0)</f>
        <v>1155695.2662721893</v>
      </c>
      <c r="BQ34" s="62">
        <f>IF(BQ$2&lt;=((VALUE(RIGHT($E34,4))-VALUE(LEFT($E34,4)))+1),I34/((1+Vychodiská!$C$177)^BQ$2),0)</f>
        <v>0</v>
      </c>
      <c r="BR34" s="62">
        <f>IF(BR$2&lt;=((VALUE(RIGHT($E34,4))-VALUE(LEFT($E34,4)))+1),J34/((1+Vychodiská!$C$177)^BR$2),0)</f>
        <v>0</v>
      </c>
      <c r="BS34" s="62">
        <f>IF(BS$2&lt;=((VALUE(RIGHT($E34,4))-VALUE(LEFT($E34,4)))+1),K34/((1+Vychodiská!$C$177)^BS$2),0)</f>
        <v>0</v>
      </c>
      <c r="BT34" s="62">
        <f>IF(BT$2&lt;=((VALUE(RIGHT($E34,4))-VALUE(LEFT($E34,4)))+1),L34/((1+Vychodiská!$C$177)^BT$2),0)</f>
        <v>0</v>
      </c>
      <c r="BU34" s="62">
        <f>IF(BU$2&lt;=((VALUE(RIGHT($E34,4))-VALUE(LEFT($E34,4)))+1),M34/((1+Vychodiská!$C$177)^BU$2),0)</f>
        <v>0</v>
      </c>
      <c r="BV34" s="62">
        <f>IF(BV$2&lt;=((VALUE(RIGHT($E34,4))-VALUE(LEFT($E34,4)))+1),N34/((1+Vychodiská!$C$177)^BV$2),0)</f>
        <v>0</v>
      </c>
      <c r="BW34" s="62">
        <f>IF(BW$2&lt;=((VALUE(RIGHT($E34,4))-VALUE(LEFT($E34,4)))+1),O34/((1+Vychodiská!$C$177)^BW$2),0)</f>
        <v>0</v>
      </c>
      <c r="BX34" s="62">
        <f>IF(BX$2&lt;=((VALUE(RIGHT($E34,4))-VALUE(LEFT($E34,4)))+1),P34/((1+Vychodiská!$C$177)^BX$2),0)</f>
        <v>0</v>
      </c>
      <c r="BY34" s="62">
        <f>IF(BY$2&lt;=((VALUE(RIGHT($E34,4))-VALUE(LEFT($E34,4)))+1),Q34/((1+Vychodiská!$C$177)^BY$2),0)</f>
        <v>0</v>
      </c>
      <c r="BZ34" s="62">
        <f>IF(BZ$2&lt;=((VALUE(RIGHT($E34,4))-VALUE(LEFT($E34,4)))+1),R34/((1+Vychodiská!$C$177)^BZ$2),0)</f>
        <v>0</v>
      </c>
      <c r="CA34" s="62">
        <f>IF(CA$2&lt;=((VALUE(RIGHT($E34,4))-VALUE(LEFT($E34,4)))+1),S34/((1+Vychodiská!$C$177)^CA$2),0)</f>
        <v>0</v>
      </c>
      <c r="CB34" s="62">
        <f>IF(CB$2&lt;=((VALUE(RIGHT($E34,4))-VALUE(LEFT($E34,4)))+1),T34/((1+Vychodiská!$C$177)^CB$2),0)</f>
        <v>0</v>
      </c>
      <c r="CC34" s="62">
        <f>IF(CC$2&lt;=((VALUE(RIGHT($E34,4))-VALUE(LEFT($E34,4)))+1),U34/((1+Vychodiská!$C$177)^CC$2),0)</f>
        <v>0</v>
      </c>
      <c r="CD34" s="62">
        <f>IF(CD$2&lt;=((VALUE(RIGHT($E34,4))-VALUE(LEFT($E34,4)))+1),V34/((1+Vychodiská!$C$177)^CD$2),0)</f>
        <v>0</v>
      </c>
      <c r="CE34" s="62">
        <f>IF(CE$2&lt;=((VALUE(RIGHT($E34,4))-VALUE(LEFT($E34,4)))+1),W34/((1+Vychodiská!$C$177)^CE$2),0)</f>
        <v>0</v>
      </c>
      <c r="CF34" s="62">
        <f>IF(CF$2&lt;=((VALUE(RIGHT($E34,4))-VALUE(LEFT($E34,4)))+1),X34/((1+Vychodiská!$C$177)^CF$2),0)</f>
        <v>0</v>
      </c>
      <c r="CG34" s="62">
        <f>IF(CG$2&lt;=((VALUE(RIGHT($E34,4))-VALUE(LEFT($E34,4)))+1),Y34/((1+Vychodiská!$C$177)^CG$2),0)</f>
        <v>0</v>
      </c>
      <c r="CH34" s="62">
        <f>IF(CH$2&lt;=((VALUE(RIGHT($E34,4))-VALUE(LEFT($E34,4)))+1),Z34/((1+Vychodiská!$C$177)^CH$2),0)</f>
        <v>0</v>
      </c>
      <c r="CI34" s="62">
        <f>IF(CI$2&lt;=((VALUE(RIGHT($E34,4))-VALUE(LEFT($E34,4)))+1),AA34/((1+Vychodiská!$C$177)^CI$2),0)</f>
        <v>0</v>
      </c>
      <c r="CJ34" s="62">
        <f>IF(CJ$2&lt;=((VALUE(RIGHT($E34,4))-VALUE(LEFT($E34,4)))+1),AB34/((1+Vychodiská!$C$177)^CJ$2),0)</f>
        <v>0</v>
      </c>
      <c r="CK34" s="62">
        <f>IF(CK$2&lt;=((VALUE(RIGHT($E34,4))-VALUE(LEFT($E34,4)))+1),AC34/((1+Vychodiská!$C$177)^CK$2),0)</f>
        <v>0</v>
      </c>
      <c r="CL34" s="62">
        <f>IF(CL$2&lt;=((VALUE(RIGHT($E34,4))-VALUE(LEFT($E34,4)))+1),AD34/((1+Vychodiská!$C$177)^CL$2),0)</f>
        <v>0</v>
      </c>
      <c r="CM34" s="62">
        <f>IF(CM$2&lt;=((VALUE(RIGHT($E34,4))-VALUE(LEFT($E34,4)))+1),AE34/((1+Vychodiská!$C$177)^CM$2),0)</f>
        <v>0</v>
      </c>
      <c r="CN34" s="62">
        <f>IF(CN$2&lt;=((VALUE(RIGHT($E34,4))-VALUE(LEFT($E34,4)))+1),AF34/((1+Vychodiská!$C$177)^CN$2),0)</f>
        <v>0</v>
      </c>
      <c r="CO34" s="62">
        <f>IF(CO$2&lt;=((VALUE(RIGHT($E34,4))-VALUE(LEFT($E34,4)))+1),AG34/((1+Vychodiská!$C$177)^CO$2),0)</f>
        <v>0</v>
      </c>
      <c r="CP34" s="62">
        <f>IF(CP$2&lt;=((VALUE(RIGHT($E34,4))-VALUE(LEFT($E34,4)))+1),AH34/((1+Vychodiská!$C$177)^CP$2),0)</f>
        <v>0</v>
      </c>
      <c r="CQ34" s="62">
        <f>IF(CQ$2&lt;=((VALUE(RIGHT($E34,4))-VALUE(LEFT($E34,4)))+1),AI34/((1+Vychodiská!$C$177)^CQ$2),0)</f>
        <v>0</v>
      </c>
      <c r="CR34" s="63">
        <f>IF(CR$2&lt;=((VALUE(RIGHT($E34,4))-VALUE(LEFT($E34,4)))+1),AJ34/((1+Vychodiská!$C$177)^CR$2),0)</f>
        <v>0</v>
      </c>
      <c r="CS34" s="66">
        <f t="shared" si="10"/>
        <v>-2357618.3431952661</v>
      </c>
    </row>
    <row r="35" spans="1:97" ht="66" x14ac:dyDescent="0.45">
      <c r="A35" s="59">
        <v>33</v>
      </c>
      <c r="B35" s="70" t="s">
        <v>286</v>
      </c>
      <c r="C35" s="60" t="s">
        <v>287</v>
      </c>
      <c r="D35" s="61">
        <f>INDEX(Data!$M:$M,MATCH(Investície!A35,Data!$A:$A,0))</f>
        <v>30</v>
      </c>
      <c r="E35" s="61" t="s">
        <v>252</v>
      </c>
      <c r="F35" s="63">
        <v>4059358</v>
      </c>
      <c r="G35" s="62">
        <f t="shared" si="6"/>
        <v>1353119.3333333333</v>
      </c>
      <c r="H35" s="62">
        <f t="shared" si="6"/>
        <v>1353119.3333333333</v>
      </c>
      <c r="I35" s="62">
        <f t="shared" si="6"/>
        <v>1353119.3333333333</v>
      </c>
      <c r="J35" s="62">
        <f t="shared" si="6"/>
        <v>1353119.3333333333</v>
      </c>
      <c r="K35" s="62">
        <f t="shared" si="6"/>
        <v>1353119.3333333333</v>
      </c>
      <c r="L35" s="62">
        <f t="shared" si="6"/>
        <v>1353119.3333333333</v>
      </c>
      <c r="M35" s="62">
        <f t="shared" si="6"/>
        <v>1353119.3333333333</v>
      </c>
      <c r="N35" s="62">
        <f t="shared" si="6"/>
        <v>1353119.3333333333</v>
      </c>
      <c r="O35" s="62">
        <f t="shared" si="6"/>
        <v>1353119.3333333333</v>
      </c>
      <c r="P35" s="62">
        <f t="shared" si="6"/>
        <v>1353119.3333333333</v>
      </c>
      <c r="Q35" s="62">
        <f t="shared" si="6"/>
        <v>1353119.3333333333</v>
      </c>
      <c r="R35" s="62">
        <f t="shared" si="6"/>
        <v>1353119.3333333333</v>
      </c>
      <c r="S35" s="62">
        <f t="shared" si="6"/>
        <v>1353119.3333333333</v>
      </c>
      <c r="T35" s="62">
        <f t="shared" si="6"/>
        <v>1353119.3333333333</v>
      </c>
      <c r="U35" s="62">
        <f t="shared" si="6"/>
        <v>1353119.3333333333</v>
      </c>
      <c r="V35" s="62">
        <f t="shared" ref="G35:V44" si="13">IF(LEN($E35)=4,$F35,($F35/(RIGHT($E35,4)-LEFT($E35,4)+1)))</f>
        <v>1353119.3333333333</v>
      </c>
      <c r="W35" s="62">
        <f t="shared" si="12"/>
        <v>1353119.3333333333</v>
      </c>
      <c r="X35" s="62">
        <f t="shared" si="12"/>
        <v>1353119.3333333333</v>
      </c>
      <c r="Y35" s="62">
        <f t="shared" si="12"/>
        <v>1353119.3333333333</v>
      </c>
      <c r="Z35" s="62">
        <f t="shared" si="12"/>
        <v>1353119.3333333333</v>
      </c>
      <c r="AA35" s="62">
        <f t="shared" si="12"/>
        <v>1353119.3333333333</v>
      </c>
      <c r="AB35" s="62">
        <f t="shared" si="12"/>
        <v>1353119.3333333333</v>
      </c>
      <c r="AC35" s="62">
        <f t="shared" si="12"/>
        <v>1353119.3333333333</v>
      </c>
      <c r="AD35" s="62">
        <f t="shared" si="12"/>
        <v>1353119.3333333333</v>
      </c>
      <c r="AE35" s="62">
        <f t="shared" si="12"/>
        <v>1353119.3333333333</v>
      </c>
      <c r="AF35" s="62">
        <f t="shared" si="12"/>
        <v>1353119.3333333333</v>
      </c>
      <c r="AG35" s="62">
        <f t="shared" si="12"/>
        <v>1353119.3333333333</v>
      </c>
      <c r="AH35" s="62">
        <f t="shared" si="12"/>
        <v>1353119.3333333333</v>
      </c>
      <c r="AI35" s="62">
        <f t="shared" si="12"/>
        <v>1353119.3333333333</v>
      </c>
      <c r="AJ35" s="63">
        <f t="shared" si="12"/>
        <v>1353119.3333333333</v>
      </c>
      <c r="AK35" s="62">
        <f t="shared" si="11"/>
        <v>1353119.3333333333</v>
      </c>
      <c r="AL35" s="62">
        <f>SUM($G35:H35)</f>
        <v>2706238.6666666665</v>
      </c>
      <c r="AM35" s="62">
        <f>SUM($G35:I35)</f>
        <v>4059358</v>
      </c>
      <c r="AN35" s="62">
        <f>SUM($G35:J35)</f>
        <v>5412477.333333333</v>
      </c>
      <c r="AO35" s="62">
        <f>SUM($G35:K35)</f>
        <v>6765596.666666666</v>
      </c>
      <c r="AP35" s="62">
        <f>SUM($G35:L35)</f>
        <v>8118715.9999999991</v>
      </c>
      <c r="AQ35" s="62">
        <f>SUM($G35:M35)</f>
        <v>9471835.3333333321</v>
      </c>
      <c r="AR35" s="62">
        <f>SUM($G35:N35)</f>
        <v>10824954.666666666</v>
      </c>
      <c r="AS35" s="62">
        <f>SUM($G35:O35)</f>
        <v>12178074</v>
      </c>
      <c r="AT35" s="62">
        <f>SUM($G35:P35)</f>
        <v>13531193.333333334</v>
      </c>
      <c r="AU35" s="62">
        <f>SUM($G35:Q35)</f>
        <v>14884312.666666668</v>
      </c>
      <c r="AV35" s="62">
        <f>SUM($G35:R35)</f>
        <v>16237432.000000002</v>
      </c>
      <c r="AW35" s="62">
        <f>SUM($G35:S35)</f>
        <v>17590551.333333336</v>
      </c>
      <c r="AX35" s="62">
        <f>SUM($G35:T35)</f>
        <v>18943670.666666668</v>
      </c>
      <c r="AY35" s="62">
        <f>SUM($G35:U35)</f>
        <v>20296790</v>
      </c>
      <c r="AZ35" s="62">
        <f>SUM($G35:V35)</f>
        <v>21649909.333333332</v>
      </c>
      <c r="BA35" s="62">
        <f>SUM($G35:W35)</f>
        <v>23003028.666666664</v>
      </c>
      <c r="BB35" s="62">
        <f>SUM($G35:X35)</f>
        <v>24356147.999999996</v>
      </c>
      <c r="BC35" s="62">
        <f>SUM($G35:Y35)</f>
        <v>25709267.333333328</v>
      </c>
      <c r="BD35" s="62">
        <f>SUM($G35:Z35)</f>
        <v>27062386.66666666</v>
      </c>
      <c r="BE35" s="62">
        <f>SUM($G35:AA35)</f>
        <v>28415505.999999993</v>
      </c>
      <c r="BF35" s="62">
        <f>SUM($G35:AB35)</f>
        <v>29768625.333333325</v>
      </c>
      <c r="BG35" s="62">
        <f>SUM($G35:AC35)</f>
        <v>31121744.666666657</v>
      </c>
      <c r="BH35" s="62">
        <f>SUM($G35:AD35)</f>
        <v>32474863.999999989</v>
      </c>
      <c r="BI35" s="62">
        <f>SUM($G35:AE35)</f>
        <v>33827983.333333321</v>
      </c>
      <c r="BJ35" s="62">
        <f>SUM($G35:AF35)</f>
        <v>35181102.666666657</v>
      </c>
      <c r="BK35" s="62">
        <f>SUM($G35:AG35)</f>
        <v>36534221.999999993</v>
      </c>
      <c r="BL35" s="62">
        <f>SUM($G35:AH35)</f>
        <v>37887341.333333328</v>
      </c>
      <c r="BM35" s="62">
        <f>SUM($G35:AI35)</f>
        <v>39240460.666666664</v>
      </c>
      <c r="BN35" s="62">
        <f>SUM($G35:AJ35)</f>
        <v>40593580</v>
      </c>
      <c r="BO35" s="65">
        <f>IF(BO$2&lt;=((VALUE(RIGHT($E35,4))-VALUE(LEFT($E35,4)))+1),G35/((1+Vychodiská!$C$177)^BO$2),0)</f>
        <v>1301076.282051282</v>
      </c>
      <c r="BP35" s="62">
        <f>IF(BP$2&lt;=((VALUE(RIGHT($E35,4))-VALUE(LEFT($E35,4)))+1),H35/((1+Vychodiská!$C$177)^BP$2),0)</f>
        <v>1251034.8865877709</v>
      </c>
      <c r="BQ35" s="62">
        <f>IF(BQ$2&lt;=((VALUE(RIGHT($E35,4))-VALUE(LEFT($E35,4)))+1),I35/((1+Vychodiská!$C$177)^BQ$2),0)</f>
        <v>1202918.1601805491</v>
      </c>
      <c r="BR35" s="62">
        <f>IF(BR$2&lt;=((VALUE(RIGHT($E35,4))-VALUE(LEFT($E35,4)))+1),J35/((1+Vychodiská!$C$177)^BR$2),0)</f>
        <v>0</v>
      </c>
      <c r="BS35" s="62">
        <f>IF(BS$2&lt;=((VALUE(RIGHT($E35,4))-VALUE(LEFT($E35,4)))+1),K35/((1+Vychodiská!$C$177)^BS$2),0)</f>
        <v>0</v>
      </c>
      <c r="BT35" s="62">
        <f>IF(BT$2&lt;=((VALUE(RIGHT($E35,4))-VALUE(LEFT($E35,4)))+1),L35/((1+Vychodiská!$C$177)^BT$2),0)</f>
        <v>0</v>
      </c>
      <c r="BU35" s="62">
        <f>IF(BU$2&lt;=((VALUE(RIGHT($E35,4))-VALUE(LEFT($E35,4)))+1),M35/((1+Vychodiská!$C$177)^BU$2),0)</f>
        <v>0</v>
      </c>
      <c r="BV35" s="62">
        <f>IF(BV$2&lt;=((VALUE(RIGHT($E35,4))-VALUE(LEFT($E35,4)))+1),N35/((1+Vychodiská!$C$177)^BV$2),0)</f>
        <v>0</v>
      </c>
      <c r="BW35" s="62">
        <f>IF(BW$2&lt;=((VALUE(RIGHT($E35,4))-VALUE(LEFT($E35,4)))+1),O35/((1+Vychodiská!$C$177)^BW$2),0)</f>
        <v>0</v>
      </c>
      <c r="BX35" s="62">
        <f>IF(BX$2&lt;=((VALUE(RIGHT($E35,4))-VALUE(LEFT($E35,4)))+1),P35/((1+Vychodiská!$C$177)^BX$2),0)</f>
        <v>0</v>
      </c>
      <c r="BY35" s="62">
        <f>IF(BY$2&lt;=((VALUE(RIGHT($E35,4))-VALUE(LEFT($E35,4)))+1),Q35/((1+Vychodiská!$C$177)^BY$2),0)</f>
        <v>0</v>
      </c>
      <c r="BZ35" s="62">
        <f>IF(BZ$2&lt;=((VALUE(RIGHT($E35,4))-VALUE(LEFT($E35,4)))+1),R35/((1+Vychodiská!$C$177)^BZ$2),0)</f>
        <v>0</v>
      </c>
      <c r="CA35" s="62">
        <f>IF(CA$2&lt;=((VALUE(RIGHT($E35,4))-VALUE(LEFT($E35,4)))+1),S35/((1+Vychodiská!$C$177)^CA$2),0)</f>
        <v>0</v>
      </c>
      <c r="CB35" s="62">
        <f>IF(CB$2&lt;=((VALUE(RIGHT($E35,4))-VALUE(LEFT($E35,4)))+1),T35/((1+Vychodiská!$C$177)^CB$2),0)</f>
        <v>0</v>
      </c>
      <c r="CC35" s="62">
        <f>IF(CC$2&lt;=((VALUE(RIGHT($E35,4))-VALUE(LEFT($E35,4)))+1),U35/((1+Vychodiská!$C$177)^CC$2),0)</f>
        <v>0</v>
      </c>
      <c r="CD35" s="62">
        <f>IF(CD$2&lt;=((VALUE(RIGHT($E35,4))-VALUE(LEFT($E35,4)))+1),V35/((1+Vychodiská!$C$177)^CD$2),0)</f>
        <v>0</v>
      </c>
      <c r="CE35" s="62">
        <f>IF(CE$2&lt;=((VALUE(RIGHT($E35,4))-VALUE(LEFT($E35,4)))+1),W35/((1+Vychodiská!$C$177)^CE$2),0)</f>
        <v>0</v>
      </c>
      <c r="CF35" s="62">
        <f>IF(CF$2&lt;=((VALUE(RIGHT($E35,4))-VALUE(LEFT($E35,4)))+1),X35/((1+Vychodiská!$C$177)^CF$2),0)</f>
        <v>0</v>
      </c>
      <c r="CG35" s="62">
        <f>IF(CG$2&lt;=((VALUE(RIGHT($E35,4))-VALUE(LEFT($E35,4)))+1),Y35/((1+Vychodiská!$C$177)^CG$2),0)</f>
        <v>0</v>
      </c>
      <c r="CH35" s="62">
        <f>IF(CH$2&lt;=((VALUE(RIGHT($E35,4))-VALUE(LEFT($E35,4)))+1),Z35/((1+Vychodiská!$C$177)^CH$2),0)</f>
        <v>0</v>
      </c>
      <c r="CI35" s="62">
        <f>IF(CI$2&lt;=((VALUE(RIGHT($E35,4))-VALUE(LEFT($E35,4)))+1),AA35/((1+Vychodiská!$C$177)^CI$2),0)</f>
        <v>0</v>
      </c>
      <c r="CJ35" s="62">
        <f>IF(CJ$2&lt;=((VALUE(RIGHT($E35,4))-VALUE(LEFT($E35,4)))+1),AB35/((1+Vychodiská!$C$177)^CJ$2),0)</f>
        <v>0</v>
      </c>
      <c r="CK35" s="62">
        <f>IF(CK$2&lt;=((VALUE(RIGHT($E35,4))-VALUE(LEFT($E35,4)))+1),AC35/((1+Vychodiská!$C$177)^CK$2),0)</f>
        <v>0</v>
      </c>
      <c r="CL35" s="62">
        <f>IF(CL$2&lt;=((VALUE(RIGHT($E35,4))-VALUE(LEFT($E35,4)))+1),AD35/((1+Vychodiská!$C$177)^CL$2),0)</f>
        <v>0</v>
      </c>
      <c r="CM35" s="62">
        <f>IF(CM$2&lt;=((VALUE(RIGHT($E35,4))-VALUE(LEFT($E35,4)))+1),AE35/((1+Vychodiská!$C$177)^CM$2),0)</f>
        <v>0</v>
      </c>
      <c r="CN35" s="62">
        <f>IF(CN$2&lt;=((VALUE(RIGHT($E35,4))-VALUE(LEFT($E35,4)))+1),AF35/((1+Vychodiská!$C$177)^CN$2),0)</f>
        <v>0</v>
      </c>
      <c r="CO35" s="62">
        <f>IF(CO$2&lt;=((VALUE(RIGHT($E35,4))-VALUE(LEFT($E35,4)))+1),AG35/((1+Vychodiská!$C$177)^CO$2),0)</f>
        <v>0</v>
      </c>
      <c r="CP35" s="62">
        <f>IF(CP$2&lt;=((VALUE(RIGHT($E35,4))-VALUE(LEFT($E35,4)))+1),AH35/((1+Vychodiská!$C$177)^CP$2),0)</f>
        <v>0</v>
      </c>
      <c r="CQ35" s="62">
        <f>IF(CQ$2&lt;=((VALUE(RIGHT($E35,4))-VALUE(LEFT($E35,4)))+1),AI35/((1+Vychodiská!$C$177)^CQ$2),0)</f>
        <v>0</v>
      </c>
      <c r="CR35" s="63">
        <f>IF(CR$2&lt;=((VALUE(RIGHT($E35,4))-VALUE(LEFT($E35,4)))+1),AJ35/((1+Vychodiská!$C$177)^CR$2),0)</f>
        <v>0</v>
      </c>
      <c r="CS35" s="66">
        <f t="shared" si="10"/>
        <v>-3755029.3288196018</v>
      </c>
    </row>
    <row r="36" spans="1:97" ht="82.5" x14ac:dyDescent="0.45">
      <c r="A36" s="59">
        <v>34</v>
      </c>
      <c r="B36" s="70" t="s">
        <v>286</v>
      </c>
      <c r="C36" s="60" t="s">
        <v>290</v>
      </c>
      <c r="D36" s="61">
        <f>INDEX(Data!$M:$M,MATCH(Investície!A36,Data!$A:$A,0))</f>
        <v>30</v>
      </c>
      <c r="E36" s="61" t="s">
        <v>264</v>
      </c>
      <c r="F36" s="63">
        <v>13710979</v>
      </c>
      <c r="G36" s="62">
        <f t="shared" si="13"/>
        <v>6855489.5</v>
      </c>
      <c r="H36" s="62">
        <f t="shared" si="13"/>
        <v>6855489.5</v>
      </c>
      <c r="I36" s="62">
        <f t="shared" si="13"/>
        <v>6855489.5</v>
      </c>
      <c r="J36" s="62">
        <f t="shared" si="13"/>
        <v>6855489.5</v>
      </c>
      <c r="K36" s="62">
        <f t="shared" si="13"/>
        <v>6855489.5</v>
      </c>
      <c r="L36" s="62">
        <f t="shared" si="13"/>
        <v>6855489.5</v>
      </c>
      <c r="M36" s="62">
        <f t="shared" si="13"/>
        <v>6855489.5</v>
      </c>
      <c r="N36" s="62">
        <f t="shared" si="13"/>
        <v>6855489.5</v>
      </c>
      <c r="O36" s="62">
        <f t="shared" si="13"/>
        <v>6855489.5</v>
      </c>
      <c r="P36" s="62">
        <f t="shared" si="13"/>
        <v>6855489.5</v>
      </c>
      <c r="Q36" s="62">
        <f t="shared" si="13"/>
        <v>6855489.5</v>
      </c>
      <c r="R36" s="62">
        <f t="shared" si="13"/>
        <v>6855489.5</v>
      </c>
      <c r="S36" s="62">
        <f t="shared" si="13"/>
        <v>6855489.5</v>
      </c>
      <c r="T36" s="62">
        <f t="shared" si="13"/>
        <v>6855489.5</v>
      </c>
      <c r="U36" s="62">
        <f t="shared" si="13"/>
        <v>6855489.5</v>
      </c>
      <c r="V36" s="62">
        <f t="shared" si="13"/>
        <v>6855489.5</v>
      </c>
      <c r="W36" s="62">
        <f t="shared" si="12"/>
        <v>6855489.5</v>
      </c>
      <c r="X36" s="62">
        <f t="shared" si="12"/>
        <v>6855489.5</v>
      </c>
      <c r="Y36" s="62">
        <f t="shared" si="12"/>
        <v>6855489.5</v>
      </c>
      <c r="Z36" s="62">
        <f t="shared" si="12"/>
        <v>6855489.5</v>
      </c>
      <c r="AA36" s="62">
        <f t="shared" si="12"/>
        <v>6855489.5</v>
      </c>
      <c r="AB36" s="62">
        <f t="shared" si="12"/>
        <v>6855489.5</v>
      </c>
      <c r="AC36" s="62">
        <f t="shared" si="12"/>
        <v>6855489.5</v>
      </c>
      <c r="AD36" s="62">
        <f t="shared" si="12"/>
        <v>6855489.5</v>
      </c>
      <c r="AE36" s="62">
        <f t="shared" si="12"/>
        <v>6855489.5</v>
      </c>
      <c r="AF36" s="62">
        <f t="shared" si="12"/>
        <v>6855489.5</v>
      </c>
      <c r="AG36" s="62">
        <f t="shared" si="12"/>
        <v>6855489.5</v>
      </c>
      <c r="AH36" s="62">
        <f t="shared" si="12"/>
        <v>6855489.5</v>
      </c>
      <c r="AI36" s="62">
        <f t="shared" si="12"/>
        <v>6855489.5</v>
      </c>
      <c r="AJ36" s="63">
        <f t="shared" si="12"/>
        <v>6855489.5</v>
      </c>
      <c r="AK36" s="62">
        <f t="shared" si="11"/>
        <v>6855489.5</v>
      </c>
      <c r="AL36" s="62">
        <f>SUM($G36:H36)</f>
        <v>13710979</v>
      </c>
      <c r="AM36" s="62">
        <f>SUM($G36:I36)</f>
        <v>20566468.5</v>
      </c>
      <c r="AN36" s="62">
        <f>SUM($G36:J36)</f>
        <v>27421958</v>
      </c>
      <c r="AO36" s="62">
        <f>SUM($G36:K36)</f>
        <v>34277447.5</v>
      </c>
      <c r="AP36" s="62">
        <f>SUM($G36:L36)</f>
        <v>41132937</v>
      </c>
      <c r="AQ36" s="62">
        <f>SUM($G36:M36)</f>
        <v>47988426.5</v>
      </c>
      <c r="AR36" s="62">
        <f>SUM($G36:N36)</f>
        <v>54843916</v>
      </c>
      <c r="AS36" s="62">
        <f>SUM($G36:O36)</f>
        <v>61699405.5</v>
      </c>
      <c r="AT36" s="62">
        <f>SUM($G36:P36)</f>
        <v>68554895</v>
      </c>
      <c r="AU36" s="62">
        <f>SUM($G36:Q36)</f>
        <v>75410384.5</v>
      </c>
      <c r="AV36" s="62">
        <f>SUM($G36:R36)</f>
        <v>82265874</v>
      </c>
      <c r="AW36" s="62">
        <f>SUM($G36:S36)</f>
        <v>89121363.5</v>
      </c>
      <c r="AX36" s="62">
        <f>SUM($G36:T36)</f>
        <v>95976853</v>
      </c>
      <c r="AY36" s="62">
        <f>SUM($G36:U36)</f>
        <v>102832342.5</v>
      </c>
      <c r="AZ36" s="62">
        <f>SUM($G36:V36)</f>
        <v>109687832</v>
      </c>
      <c r="BA36" s="62">
        <f>SUM($G36:W36)</f>
        <v>116543321.5</v>
      </c>
      <c r="BB36" s="62">
        <f>SUM($G36:X36)</f>
        <v>123398811</v>
      </c>
      <c r="BC36" s="62">
        <f>SUM($G36:Y36)</f>
        <v>130254300.5</v>
      </c>
      <c r="BD36" s="62">
        <f>SUM($G36:Z36)</f>
        <v>137109790</v>
      </c>
      <c r="BE36" s="62">
        <f>SUM($G36:AA36)</f>
        <v>143965279.5</v>
      </c>
      <c r="BF36" s="62">
        <f>SUM($G36:AB36)</f>
        <v>150820769</v>
      </c>
      <c r="BG36" s="62">
        <f>SUM($G36:AC36)</f>
        <v>157676258.5</v>
      </c>
      <c r="BH36" s="62">
        <f>SUM($G36:AD36)</f>
        <v>164531748</v>
      </c>
      <c r="BI36" s="62">
        <f>SUM($G36:AE36)</f>
        <v>171387237.5</v>
      </c>
      <c r="BJ36" s="62">
        <f>SUM($G36:AF36)</f>
        <v>178242727</v>
      </c>
      <c r="BK36" s="62">
        <f>SUM($G36:AG36)</f>
        <v>185098216.5</v>
      </c>
      <c r="BL36" s="62">
        <f>SUM($G36:AH36)</f>
        <v>191953706</v>
      </c>
      <c r="BM36" s="62">
        <f>SUM($G36:AI36)</f>
        <v>198809195.5</v>
      </c>
      <c r="BN36" s="62">
        <f>SUM($G36:AJ36)</f>
        <v>205664685</v>
      </c>
      <c r="BO36" s="65">
        <f>IF(BO$2&lt;=((VALUE(RIGHT($E36,4))-VALUE(LEFT($E36,4)))+1),G36/((1+Vychodiská!$C$177)^BO$2),0)</f>
        <v>6591816.826923077</v>
      </c>
      <c r="BP36" s="62">
        <f>IF(BP$2&lt;=((VALUE(RIGHT($E36,4))-VALUE(LEFT($E36,4)))+1),H36/((1+Vychodiská!$C$177)^BP$2),0)</f>
        <v>6338285.4105029581</v>
      </c>
      <c r="BQ36" s="62">
        <f>IF(BQ$2&lt;=((VALUE(RIGHT($E36,4))-VALUE(LEFT($E36,4)))+1),I36/((1+Vychodiská!$C$177)^BQ$2),0)</f>
        <v>0</v>
      </c>
      <c r="BR36" s="62">
        <f>IF(BR$2&lt;=((VALUE(RIGHT($E36,4))-VALUE(LEFT($E36,4)))+1),J36/((1+Vychodiská!$C$177)^BR$2),0)</f>
        <v>0</v>
      </c>
      <c r="BS36" s="62">
        <f>IF(BS$2&lt;=((VALUE(RIGHT($E36,4))-VALUE(LEFT($E36,4)))+1),K36/((1+Vychodiská!$C$177)^BS$2),0)</f>
        <v>0</v>
      </c>
      <c r="BT36" s="62">
        <f>IF(BT$2&lt;=((VALUE(RIGHT($E36,4))-VALUE(LEFT($E36,4)))+1),L36/((1+Vychodiská!$C$177)^BT$2),0)</f>
        <v>0</v>
      </c>
      <c r="BU36" s="62">
        <f>IF(BU$2&lt;=((VALUE(RIGHT($E36,4))-VALUE(LEFT($E36,4)))+1),M36/((1+Vychodiská!$C$177)^BU$2),0)</f>
        <v>0</v>
      </c>
      <c r="BV36" s="62">
        <f>IF(BV$2&lt;=((VALUE(RIGHT($E36,4))-VALUE(LEFT($E36,4)))+1),N36/((1+Vychodiská!$C$177)^BV$2),0)</f>
        <v>0</v>
      </c>
      <c r="BW36" s="62">
        <f>IF(BW$2&lt;=((VALUE(RIGHT($E36,4))-VALUE(LEFT($E36,4)))+1),O36/((1+Vychodiská!$C$177)^BW$2),0)</f>
        <v>0</v>
      </c>
      <c r="BX36" s="62">
        <f>IF(BX$2&lt;=((VALUE(RIGHT($E36,4))-VALUE(LEFT($E36,4)))+1),P36/((1+Vychodiská!$C$177)^BX$2),0)</f>
        <v>0</v>
      </c>
      <c r="BY36" s="62">
        <f>IF(BY$2&lt;=((VALUE(RIGHT($E36,4))-VALUE(LEFT($E36,4)))+1),Q36/((1+Vychodiská!$C$177)^BY$2),0)</f>
        <v>0</v>
      </c>
      <c r="BZ36" s="62">
        <f>IF(BZ$2&lt;=((VALUE(RIGHT($E36,4))-VALUE(LEFT($E36,4)))+1),R36/((1+Vychodiská!$C$177)^BZ$2),0)</f>
        <v>0</v>
      </c>
      <c r="CA36" s="62">
        <f>IF(CA$2&lt;=((VALUE(RIGHT($E36,4))-VALUE(LEFT($E36,4)))+1),S36/((1+Vychodiská!$C$177)^CA$2),0)</f>
        <v>0</v>
      </c>
      <c r="CB36" s="62">
        <f>IF(CB$2&lt;=((VALUE(RIGHT($E36,4))-VALUE(LEFT($E36,4)))+1),T36/((1+Vychodiská!$C$177)^CB$2),0)</f>
        <v>0</v>
      </c>
      <c r="CC36" s="62">
        <f>IF(CC$2&lt;=((VALUE(RIGHT($E36,4))-VALUE(LEFT($E36,4)))+1),U36/((1+Vychodiská!$C$177)^CC$2),0)</f>
        <v>0</v>
      </c>
      <c r="CD36" s="62">
        <f>IF(CD$2&lt;=((VALUE(RIGHT($E36,4))-VALUE(LEFT($E36,4)))+1),V36/((1+Vychodiská!$C$177)^CD$2),0)</f>
        <v>0</v>
      </c>
      <c r="CE36" s="62">
        <f>IF(CE$2&lt;=((VALUE(RIGHT($E36,4))-VALUE(LEFT($E36,4)))+1),W36/((1+Vychodiská!$C$177)^CE$2),0)</f>
        <v>0</v>
      </c>
      <c r="CF36" s="62">
        <f>IF(CF$2&lt;=((VALUE(RIGHT($E36,4))-VALUE(LEFT($E36,4)))+1),X36/((1+Vychodiská!$C$177)^CF$2),0)</f>
        <v>0</v>
      </c>
      <c r="CG36" s="62">
        <f>IF(CG$2&lt;=((VALUE(RIGHT($E36,4))-VALUE(LEFT($E36,4)))+1),Y36/((1+Vychodiská!$C$177)^CG$2),0)</f>
        <v>0</v>
      </c>
      <c r="CH36" s="62">
        <f>IF(CH$2&lt;=((VALUE(RIGHT($E36,4))-VALUE(LEFT($E36,4)))+1),Z36/((1+Vychodiská!$C$177)^CH$2),0)</f>
        <v>0</v>
      </c>
      <c r="CI36" s="62">
        <f>IF(CI$2&lt;=((VALUE(RIGHT($E36,4))-VALUE(LEFT($E36,4)))+1),AA36/((1+Vychodiská!$C$177)^CI$2),0)</f>
        <v>0</v>
      </c>
      <c r="CJ36" s="62">
        <f>IF(CJ$2&lt;=((VALUE(RIGHT($E36,4))-VALUE(LEFT($E36,4)))+1),AB36/((1+Vychodiská!$C$177)^CJ$2),0)</f>
        <v>0</v>
      </c>
      <c r="CK36" s="62">
        <f>IF(CK$2&lt;=((VALUE(RIGHT($E36,4))-VALUE(LEFT($E36,4)))+1),AC36/((1+Vychodiská!$C$177)^CK$2),0)</f>
        <v>0</v>
      </c>
      <c r="CL36" s="62">
        <f>IF(CL$2&lt;=((VALUE(RIGHT($E36,4))-VALUE(LEFT($E36,4)))+1),AD36/((1+Vychodiská!$C$177)^CL$2),0)</f>
        <v>0</v>
      </c>
      <c r="CM36" s="62">
        <f>IF(CM$2&lt;=((VALUE(RIGHT($E36,4))-VALUE(LEFT($E36,4)))+1),AE36/((1+Vychodiská!$C$177)^CM$2),0)</f>
        <v>0</v>
      </c>
      <c r="CN36" s="62">
        <f>IF(CN$2&lt;=((VALUE(RIGHT($E36,4))-VALUE(LEFT($E36,4)))+1),AF36/((1+Vychodiská!$C$177)^CN$2),0)</f>
        <v>0</v>
      </c>
      <c r="CO36" s="62">
        <f>IF(CO$2&lt;=((VALUE(RIGHT($E36,4))-VALUE(LEFT($E36,4)))+1),AG36/((1+Vychodiská!$C$177)^CO$2),0)</f>
        <v>0</v>
      </c>
      <c r="CP36" s="62">
        <f>IF(CP$2&lt;=((VALUE(RIGHT($E36,4))-VALUE(LEFT($E36,4)))+1),AH36/((1+Vychodiská!$C$177)^CP$2),0)</f>
        <v>0</v>
      </c>
      <c r="CQ36" s="62">
        <f>IF(CQ$2&lt;=((VALUE(RIGHT($E36,4))-VALUE(LEFT($E36,4)))+1),AI36/((1+Vychodiská!$C$177)^CQ$2),0)</f>
        <v>0</v>
      </c>
      <c r="CR36" s="63">
        <f>IF(CR$2&lt;=((VALUE(RIGHT($E36,4))-VALUE(LEFT($E36,4)))+1),AJ36/((1+Vychodiská!$C$177)^CR$2),0)</f>
        <v>0</v>
      </c>
      <c r="CS36" s="66">
        <f t="shared" si="10"/>
        <v>-12930102.237426035</v>
      </c>
    </row>
    <row r="37" spans="1:97" ht="66" x14ac:dyDescent="0.45">
      <c r="A37" s="59">
        <v>35</v>
      </c>
      <c r="B37" s="70" t="s">
        <v>286</v>
      </c>
      <c r="C37" s="60" t="s">
        <v>528</v>
      </c>
      <c r="D37" s="61">
        <f>INDEX(Data!$M:$M,MATCH(Investície!A37,Data!$A:$A,0))</f>
        <v>25</v>
      </c>
      <c r="E37" s="61" t="s">
        <v>248</v>
      </c>
      <c r="F37" s="63">
        <v>14654755</v>
      </c>
      <c r="G37" s="62">
        <f t="shared" si="13"/>
        <v>7327377.5</v>
      </c>
      <c r="H37" s="62">
        <f t="shared" si="13"/>
        <v>7327377.5</v>
      </c>
      <c r="I37" s="62">
        <f t="shared" si="13"/>
        <v>7327377.5</v>
      </c>
      <c r="J37" s="62">
        <f t="shared" si="13"/>
        <v>7327377.5</v>
      </c>
      <c r="K37" s="62">
        <f t="shared" si="13"/>
        <v>7327377.5</v>
      </c>
      <c r="L37" s="62">
        <f t="shared" si="13"/>
        <v>7327377.5</v>
      </c>
      <c r="M37" s="62">
        <f t="shared" si="13"/>
        <v>7327377.5</v>
      </c>
      <c r="N37" s="62">
        <f t="shared" si="13"/>
        <v>7327377.5</v>
      </c>
      <c r="O37" s="62">
        <f t="shared" si="13"/>
        <v>7327377.5</v>
      </c>
      <c r="P37" s="62">
        <f t="shared" si="13"/>
        <v>7327377.5</v>
      </c>
      <c r="Q37" s="62">
        <f t="shared" si="13"/>
        <v>7327377.5</v>
      </c>
      <c r="R37" s="62">
        <f t="shared" si="13"/>
        <v>7327377.5</v>
      </c>
      <c r="S37" s="62">
        <f t="shared" si="13"/>
        <v>7327377.5</v>
      </c>
      <c r="T37" s="62">
        <f t="shared" si="13"/>
        <v>7327377.5</v>
      </c>
      <c r="U37" s="62">
        <f t="shared" si="13"/>
        <v>7327377.5</v>
      </c>
      <c r="V37" s="62">
        <f t="shared" si="13"/>
        <v>7327377.5</v>
      </c>
      <c r="W37" s="62">
        <f t="shared" si="12"/>
        <v>7327377.5</v>
      </c>
      <c r="X37" s="62">
        <f t="shared" si="12"/>
        <v>7327377.5</v>
      </c>
      <c r="Y37" s="62">
        <f t="shared" si="12"/>
        <v>7327377.5</v>
      </c>
      <c r="Z37" s="62">
        <f t="shared" si="12"/>
        <v>7327377.5</v>
      </c>
      <c r="AA37" s="62">
        <f t="shared" si="12"/>
        <v>7327377.5</v>
      </c>
      <c r="AB37" s="62">
        <f t="shared" si="12"/>
        <v>7327377.5</v>
      </c>
      <c r="AC37" s="62">
        <f t="shared" si="12"/>
        <v>7327377.5</v>
      </c>
      <c r="AD37" s="62">
        <f t="shared" si="12"/>
        <v>7327377.5</v>
      </c>
      <c r="AE37" s="62">
        <f t="shared" si="12"/>
        <v>7327377.5</v>
      </c>
      <c r="AF37" s="62">
        <f t="shared" si="12"/>
        <v>7327377.5</v>
      </c>
      <c r="AG37" s="62">
        <f t="shared" si="12"/>
        <v>7327377.5</v>
      </c>
      <c r="AH37" s="62">
        <f t="shared" si="12"/>
        <v>7327377.5</v>
      </c>
      <c r="AI37" s="62">
        <f t="shared" si="12"/>
        <v>7327377.5</v>
      </c>
      <c r="AJ37" s="63">
        <f t="shared" si="12"/>
        <v>7327377.5</v>
      </c>
      <c r="AK37" s="62">
        <f t="shared" si="11"/>
        <v>7327377.5</v>
      </c>
      <c r="AL37" s="62">
        <f>SUM($G37:H37)</f>
        <v>14654755</v>
      </c>
      <c r="AM37" s="62">
        <f>SUM($G37:I37)</f>
        <v>21982132.5</v>
      </c>
      <c r="AN37" s="62">
        <f>SUM($G37:J37)</f>
        <v>29309510</v>
      </c>
      <c r="AO37" s="62">
        <f>SUM($G37:K37)</f>
        <v>36636887.5</v>
      </c>
      <c r="AP37" s="62">
        <f>SUM($G37:L37)</f>
        <v>43964265</v>
      </c>
      <c r="AQ37" s="62">
        <f>SUM($G37:M37)</f>
        <v>51291642.5</v>
      </c>
      <c r="AR37" s="62">
        <f>SUM($G37:N37)</f>
        <v>58619020</v>
      </c>
      <c r="AS37" s="62">
        <f>SUM($G37:O37)</f>
        <v>65946397.5</v>
      </c>
      <c r="AT37" s="62">
        <f>SUM($G37:P37)</f>
        <v>73273775</v>
      </c>
      <c r="AU37" s="62">
        <f>SUM($G37:Q37)</f>
        <v>80601152.5</v>
      </c>
      <c r="AV37" s="62">
        <f>SUM($G37:R37)</f>
        <v>87928530</v>
      </c>
      <c r="AW37" s="62">
        <f>SUM($G37:S37)</f>
        <v>95255907.5</v>
      </c>
      <c r="AX37" s="62">
        <f>SUM($G37:T37)</f>
        <v>102583285</v>
      </c>
      <c r="AY37" s="62">
        <f>SUM($G37:U37)</f>
        <v>109910662.5</v>
      </c>
      <c r="AZ37" s="62">
        <f>SUM($G37:V37)</f>
        <v>117238040</v>
      </c>
      <c r="BA37" s="62">
        <f>SUM($G37:W37)</f>
        <v>124565417.5</v>
      </c>
      <c r="BB37" s="62">
        <f>SUM($G37:X37)</f>
        <v>131892795</v>
      </c>
      <c r="BC37" s="62">
        <f>SUM($G37:Y37)</f>
        <v>139220172.5</v>
      </c>
      <c r="BD37" s="62">
        <f>SUM($G37:Z37)</f>
        <v>146547550</v>
      </c>
      <c r="BE37" s="62">
        <f>SUM($G37:AA37)</f>
        <v>153874927.5</v>
      </c>
      <c r="BF37" s="62">
        <f>SUM($G37:AB37)</f>
        <v>161202305</v>
      </c>
      <c r="BG37" s="62">
        <f>SUM($G37:AC37)</f>
        <v>168529682.5</v>
      </c>
      <c r="BH37" s="62">
        <f>SUM($G37:AD37)</f>
        <v>175857060</v>
      </c>
      <c r="BI37" s="62">
        <f>SUM($G37:AE37)</f>
        <v>183184437.5</v>
      </c>
      <c r="BJ37" s="62">
        <f>SUM($G37:AF37)</f>
        <v>190511815</v>
      </c>
      <c r="BK37" s="62">
        <f>SUM($G37:AG37)</f>
        <v>197839192.5</v>
      </c>
      <c r="BL37" s="62">
        <f>SUM($G37:AH37)</f>
        <v>205166570</v>
      </c>
      <c r="BM37" s="62">
        <f>SUM($G37:AI37)</f>
        <v>212493947.5</v>
      </c>
      <c r="BN37" s="62">
        <f>SUM($G37:AJ37)</f>
        <v>219821325</v>
      </c>
      <c r="BO37" s="65">
        <f>IF(BO$2&lt;=((VALUE(RIGHT($E37,4))-VALUE(LEFT($E37,4)))+1),G37/((1+Vychodiská!$C$177)^BO$2),0)</f>
        <v>7045555.288461538</v>
      </c>
      <c r="BP37" s="62">
        <f>IF(BP$2&lt;=((VALUE(RIGHT($E37,4))-VALUE(LEFT($E37,4)))+1),H37/((1+Vychodiská!$C$177)^BP$2),0)</f>
        <v>6774572.3927514786</v>
      </c>
      <c r="BQ37" s="62">
        <f>IF(BQ$2&lt;=((VALUE(RIGHT($E37,4))-VALUE(LEFT($E37,4)))+1),I37/((1+Vychodiská!$C$177)^BQ$2),0)</f>
        <v>0</v>
      </c>
      <c r="BR37" s="62">
        <f>IF(BR$2&lt;=((VALUE(RIGHT($E37,4))-VALUE(LEFT($E37,4)))+1),J37/((1+Vychodiská!$C$177)^BR$2),0)</f>
        <v>0</v>
      </c>
      <c r="BS37" s="62">
        <f>IF(BS$2&lt;=((VALUE(RIGHT($E37,4))-VALUE(LEFT($E37,4)))+1),K37/((1+Vychodiská!$C$177)^BS$2),0)</f>
        <v>0</v>
      </c>
      <c r="BT37" s="62">
        <f>IF(BT$2&lt;=((VALUE(RIGHT($E37,4))-VALUE(LEFT($E37,4)))+1),L37/((1+Vychodiská!$C$177)^BT$2),0)</f>
        <v>0</v>
      </c>
      <c r="BU37" s="62">
        <f>IF(BU$2&lt;=((VALUE(RIGHT($E37,4))-VALUE(LEFT($E37,4)))+1),M37/((1+Vychodiská!$C$177)^BU$2),0)</f>
        <v>0</v>
      </c>
      <c r="BV37" s="62">
        <f>IF(BV$2&lt;=((VALUE(RIGHT($E37,4))-VALUE(LEFT($E37,4)))+1),N37/((1+Vychodiská!$C$177)^BV$2),0)</f>
        <v>0</v>
      </c>
      <c r="BW37" s="62">
        <f>IF(BW$2&lt;=((VALUE(RIGHT($E37,4))-VALUE(LEFT($E37,4)))+1),O37/((1+Vychodiská!$C$177)^BW$2),0)</f>
        <v>0</v>
      </c>
      <c r="BX37" s="62">
        <f>IF(BX$2&lt;=((VALUE(RIGHT($E37,4))-VALUE(LEFT($E37,4)))+1),P37/((1+Vychodiská!$C$177)^BX$2),0)</f>
        <v>0</v>
      </c>
      <c r="BY37" s="62">
        <f>IF(BY$2&lt;=((VALUE(RIGHT($E37,4))-VALUE(LEFT($E37,4)))+1),Q37/((1+Vychodiská!$C$177)^BY$2),0)</f>
        <v>0</v>
      </c>
      <c r="BZ37" s="62">
        <f>IF(BZ$2&lt;=((VALUE(RIGHT($E37,4))-VALUE(LEFT($E37,4)))+1),R37/((1+Vychodiská!$C$177)^BZ$2),0)</f>
        <v>0</v>
      </c>
      <c r="CA37" s="62">
        <f>IF(CA$2&lt;=((VALUE(RIGHT($E37,4))-VALUE(LEFT($E37,4)))+1),S37/((1+Vychodiská!$C$177)^CA$2),0)</f>
        <v>0</v>
      </c>
      <c r="CB37" s="62">
        <f>IF(CB$2&lt;=((VALUE(RIGHT($E37,4))-VALUE(LEFT($E37,4)))+1),T37/((1+Vychodiská!$C$177)^CB$2),0)</f>
        <v>0</v>
      </c>
      <c r="CC37" s="62">
        <f>IF(CC$2&lt;=((VALUE(RIGHT($E37,4))-VALUE(LEFT($E37,4)))+1),U37/((1+Vychodiská!$C$177)^CC$2),0)</f>
        <v>0</v>
      </c>
      <c r="CD37" s="62">
        <f>IF(CD$2&lt;=((VALUE(RIGHT($E37,4))-VALUE(LEFT($E37,4)))+1),V37/((1+Vychodiská!$C$177)^CD$2),0)</f>
        <v>0</v>
      </c>
      <c r="CE37" s="62">
        <f>IF(CE$2&lt;=((VALUE(RIGHT($E37,4))-VALUE(LEFT($E37,4)))+1),W37/((1+Vychodiská!$C$177)^CE$2),0)</f>
        <v>0</v>
      </c>
      <c r="CF37" s="62">
        <f>IF(CF$2&lt;=((VALUE(RIGHT($E37,4))-VALUE(LEFT($E37,4)))+1),X37/((1+Vychodiská!$C$177)^CF$2),0)</f>
        <v>0</v>
      </c>
      <c r="CG37" s="62">
        <f>IF(CG$2&lt;=((VALUE(RIGHT($E37,4))-VALUE(LEFT($E37,4)))+1),Y37/((1+Vychodiská!$C$177)^CG$2),0)</f>
        <v>0</v>
      </c>
      <c r="CH37" s="62">
        <f>IF(CH$2&lt;=((VALUE(RIGHT($E37,4))-VALUE(LEFT($E37,4)))+1),Z37/((1+Vychodiská!$C$177)^CH$2),0)</f>
        <v>0</v>
      </c>
      <c r="CI37" s="62">
        <f>IF(CI$2&lt;=((VALUE(RIGHT($E37,4))-VALUE(LEFT($E37,4)))+1),AA37/((1+Vychodiská!$C$177)^CI$2),0)</f>
        <v>0</v>
      </c>
      <c r="CJ37" s="62">
        <f>IF(CJ$2&lt;=((VALUE(RIGHT($E37,4))-VALUE(LEFT($E37,4)))+1),AB37/((1+Vychodiská!$C$177)^CJ$2),0)</f>
        <v>0</v>
      </c>
      <c r="CK37" s="62">
        <f>IF(CK$2&lt;=((VALUE(RIGHT($E37,4))-VALUE(LEFT($E37,4)))+1),AC37/((1+Vychodiská!$C$177)^CK$2),0)</f>
        <v>0</v>
      </c>
      <c r="CL37" s="62">
        <f>IF(CL$2&lt;=((VALUE(RIGHT($E37,4))-VALUE(LEFT($E37,4)))+1),AD37/((1+Vychodiská!$C$177)^CL$2),0)</f>
        <v>0</v>
      </c>
      <c r="CM37" s="62">
        <f>IF(CM$2&lt;=((VALUE(RIGHT($E37,4))-VALUE(LEFT($E37,4)))+1),AE37/((1+Vychodiská!$C$177)^CM$2),0)</f>
        <v>0</v>
      </c>
      <c r="CN37" s="62">
        <f>IF(CN$2&lt;=((VALUE(RIGHT($E37,4))-VALUE(LEFT($E37,4)))+1),AF37/((1+Vychodiská!$C$177)^CN$2),0)</f>
        <v>0</v>
      </c>
      <c r="CO37" s="62">
        <f>IF(CO$2&lt;=((VALUE(RIGHT($E37,4))-VALUE(LEFT($E37,4)))+1),AG37/((1+Vychodiská!$C$177)^CO$2),0)</f>
        <v>0</v>
      </c>
      <c r="CP37" s="62">
        <f>IF(CP$2&lt;=((VALUE(RIGHT($E37,4))-VALUE(LEFT($E37,4)))+1),AH37/((1+Vychodiská!$C$177)^CP$2),0)</f>
        <v>0</v>
      </c>
      <c r="CQ37" s="62">
        <f>IF(CQ$2&lt;=((VALUE(RIGHT($E37,4))-VALUE(LEFT($E37,4)))+1),AI37/((1+Vychodiská!$C$177)^CQ$2),0)</f>
        <v>0</v>
      </c>
      <c r="CR37" s="63">
        <f>IF(CR$2&lt;=((VALUE(RIGHT($E37,4))-VALUE(LEFT($E37,4)))+1),AJ37/((1+Vychodiská!$C$177)^CR$2),0)</f>
        <v>0</v>
      </c>
      <c r="CS37" s="66">
        <f t="shared" si="10"/>
        <v>-13820127.681213018</v>
      </c>
    </row>
    <row r="38" spans="1:97" ht="82.5" x14ac:dyDescent="0.45">
      <c r="A38" s="59">
        <v>36</v>
      </c>
      <c r="B38" s="376" t="s">
        <v>286</v>
      </c>
      <c r="C38" s="60" t="s">
        <v>294</v>
      </c>
      <c r="D38" s="61">
        <f>INDEX(Data!$M:$M,MATCH(Investície!A38,Data!$A:$A,0))</f>
        <v>30</v>
      </c>
      <c r="E38" s="61" t="s">
        <v>264</v>
      </c>
      <c r="F38" s="63">
        <v>1141073</v>
      </c>
      <c r="G38" s="62">
        <f t="shared" si="13"/>
        <v>570536.5</v>
      </c>
      <c r="H38" s="62">
        <f t="shared" si="13"/>
        <v>570536.5</v>
      </c>
      <c r="I38" s="62">
        <f t="shared" si="13"/>
        <v>570536.5</v>
      </c>
      <c r="J38" s="62">
        <f t="shared" si="13"/>
        <v>570536.5</v>
      </c>
      <c r="K38" s="62">
        <f t="shared" si="13"/>
        <v>570536.5</v>
      </c>
      <c r="L38" s="62">
        <f t="shared" si="13"/>
        <v>570536.5</v>
      </c>
      <c r="M38" s="62">
        <f t="shared" si="13"/>
        <v>570536.5</v>
      </c>
      <c r="N38" s="62">
        <f t="shared" si="13"/>
        <v>570536.5</v>
      </c>
      <c r="O38" s="62">
        <f t="shared" si="13"/>
        <v>570536.5</v>
      </c>
      <c r="P38" s="62">
        <f t="shared" si="13"/>
        <v>570536.5</v>
      </c>
      <c r="Q38" s="62">
        <f t="shared" si="13"/>
        <v>570536.5</v>
      </c>
      <c r="R38" s="62">
        <f t="shared" si="13"/>
        <v>570536.5</v>
      </c>
      <c r="S38" s="62">
        <f t="shared" si="13"/>
        <v>570536.5</v>
      </c>
      <c r="T38" s="62">
        <f t="shared" si="13"/>
        <v>570536.5</v>
      </c>
      <c r="U38" s="62">
        <f t="shared" si="13"/>
        <v>570536.5</v>
      </c>
      <c r="V38" s="62">
        <f t="shared" si="13"/>
        <v>570536.5</v>
      </c>
      <c r="W38" s="62">
        <f t="shared" si="12"/>
        <v>570536.5</v>
      </c>
      <c r="X38" s="62">
        <f t="shared" si="12"/>
        <v>570536.5</v>
      </c>
      <c r="Y38" s="62">
        <f t="shared" si="12"/>
        <v>570536.5</v>
      </c>
      <c r="Z38" s="62">
        <f t="shared" si="12"/>
        <v>570536.5</v>
      </c>
      <c r="AA38" s="62">
        <f t="shared" si="12"/>
        <v>570536.5</v>
      </c>
      <c r="AB38" s="62">
        <f t="shared" si="12"/>
        <v>570536.5</v>
      </c>
      <c r="AC38" s="62">
        <f t="shared" si="12"/>
        <v>570536.5</v>
      </c>
      <c r="AD38" s="62">
        <f t="shared" si="12"/>
        <v>570536.5</v>
      </c>
      <c r="AE38" s="62">
        <f t="shared" si="12"/>
        <v>570536.5</v>
      </c>
      <c r="AF38" s="62">
        <f t="shared" si="12"/>
        <v>570536.5</v>
      </c>
      <c r="AG38" s="62">
        <f t="shared" si="12"/>
        <v>570536.5</v>
      </c>
      <c r="AH38" s="62">
        <f t="shared" si="12"/>
        <v>570536.5</v>
      </c>
      <c r="AI38" s="62">
        <f t="shared" si="12"/>
        <v>570536.5</v>
      </c>
      <c r="AJ38" s="63">
        <f t="shared" si="12"/>
        <v>570536.5</v>
      </c>
      <c r="AK38" s="62">
        <f t="shared" si="11"/>
        <v>570536.5</v>
      </c>
      <c r="AL38" s="62">
        <f>SUM($G38:H38)</f>
        <v>1141073</v>
      </c>
      <c r="AM38" s="62">
        <f>SUM($G38:I38)</f>
        <v>1711609.5</v>
      </c>
      <c r="AN38" s="62">
        <f>SUM($G38:J38)</f>
        <v>2282146</v>
      </c>
      <c r="AO38" s="62">
        <f>SUM($G38:K38)</f>
        <v>2852682.5</v>
      </c>
      <c r="AP38" s="62">
        <f>SUM($G38:L38)</f>
        <v>3423219</v>
      </c>
      <c r="AQ38" s="62">
        <f>SUM($G38:M38)</f>
        <v>3993755.5</v>
      </c>
      <c r="AR38" s="62">
        <f>SUM($G38:N38)</f>
        <v>4564292</v>
      </c>
      <c r="AS38" s="62">
        <f>SUM($G38:O38)</f>
        <v>5134828.5</v>
      </c>
      <c r="AT38" s="62">
        <f>SUM($G38:P38)</f>
        <v>5705365</v>
      </c>
      <c r="AU38" s="62">
        <f>SUM($G38:Q38)</f>
        <v>6275901.5</v>
      </c>
      <c r="AV38" s="62">
        <f>SUM($G38:R38)</f>
        <v>6846438</v>
      </c>
      <c r="AW38" s="62">
        <f>SUM($G38:S38)</f>
        <v>7416974.5</v>
      </c>
      <c r="AX38" s="62">
        <f>SUM($G38:T38)</f>
        <v>7987511</v>
      </c>
      <c r="AY38" s="62">
        <f>SUM($G38:U38)</f>
        <v>8558047.5</v>
      </c>
      <c r="AZ38" s="62">
        <f>SUM($G38:V38)</f>
        <v>9128584</v>
      </c>
      <c r="BA38" s="62">
        <f>SUM($G38:W38)</f>
        <v>9699120.5</v>
      </c>
      <c r="BB38" s="62">
        <f>SUM($G38:X38)</f>
        <v>10269657</v>
      </c>
      <c r="BC38" s="62">
        <f>SUM($G38:Y38)</f>
        <v>10840193.5</v>
      </c>
      <c r="BD38" s="62">
        <f>SUM($G38:Z38)</f>
        <v>11410730</v>
      </c>
      <c r="BE38" s="62">
        <f>SUM($G38:AA38)</f>
        <v>11981266.5</v>
      </c>
      <c r="BF38" s="62">
        <f>SUM($G38:AB38)</f>
        <v>12551803</v>
      </c>
      <c r="BG38" s="62">
        <f>SUM($G38:AC38)</f>
        <v>13122339.5</v>
      </c>
      <c r="BH38" s="62">
        <f>SUM($G38:AD38)</f>
        <v>13692876</v>
      </c>
      <c r="BI38" s="62">
        <f>SUM($G38:AE38)</f>
        <v>14263412.5</v>
      </c>
      <c r="BJ38" s="62">
        <f>SUM($G38:AF38)</f>
        <v>14833949</v>
      </c>
      <c r="BK38" s="62">
        <f>SUM($G38:AG38)</f>
        <v>15404485.5</v>
      </c>
      <c r="BL38" s="62">
        <f>SUM($G38:AH38)</f>
        <v>15975022</v>
      </c>
      <c r="BM38" s="62">
        <f>SUM($G38:AI38)</f>
        <v>16545558.5</v>
      </c>
      <c r="BN38" s="62">
        <f>SUM($G38:AJ38)</f>
        <v>17116095</v>
      </c>
      <c r="BO38" s="65">
        <f>IF(BO$2&lt;=((VALUE(RIGHT($E38,4))-VALUE(LEFT($E38,4)))+1),G38/((1+Vychodiská!$C$177)^BO$2),0)</f>
        <v>548592.7884615385</v>
      </c>
      <c r="BP38" s="62">
        <f>IF(BP$2&lt;=((VALUE(RIGHT($E38,4))-VALUE(LEFT($E38,4)))+1),H38/((1+Vychodiská!$C$177)^BP$2),0)</f>
        <v>527493.06582840229</v>
      </c>
      <c r="BQ38" s="62">
        <f>IF(BQ$2&lt;=((VALUE(RIGHT($E38,4))-VALUE(LEFT($E38,4)))+1),I38/((1+Vychodiská!$C$177)^BQ$2),0)</f>
        <v>0</v>
      </c>
      <c r="BR38" s="62">
        <f>IF(BR$2&lt;=((VALUE(RIGHT($E38,4))-VALUE(LEFT($E38,4)))+1),J38/((1+Vychodiská!$C$177)^BR$2),0)</f>
        <v>0</v>
      </c>
      <c r="BS38" s="62">
        <f>IF(BS$2&lt;=((VALUE(RIGHT($E38,4))-VALUE(LEFT($E38,4)))+1),K38/((1+Vychodiská!$C$177)^BS$2),0)</f>
        <v>0</v>
      </c>
      <c r="BT38" s="62">
        <f>IF(BT$2&lt;=((VALUE(RIGHT($E38,4))-VALUE(LEFT($E38,4)))+1),L38/((1+Vychodiská!$C$177)^BT$2),0)</f>
        <v>0</v>
      </c>
      <c r="BU38" s="62">
        <f>IF(BU$2&lt;=((VALUE(RIGHT($E38,4))-VALUE(LEFT($E38,4)))+1),M38/((1+Vychodiská!$C$177)^BU$2),0)</f>
        <v>0</v>
      </c>
      <c r="BV38" s="62">
        <f>IF(BV$2&lt;=((VALUE(RIGHT($E38,4))-VALUE(LEFT($E38,4)))+1),N38/((1+Vychodiská!$C$177)^BV$2),0)</f>
        <v>0</v>
      </c>
      <c r="BW38" s="62">
        <f>IF(BW$2&lt;=((VALUE(RIGHT($E38,4))-VALUE(LEFT($E38,4)))+1),O38/((1+Vychodiská!$C$177)^BW$2),0)</f>
        <v>0</v>
      </c>
      <c r="BX38" s="62">
        <f>IF(BX$2&lt;=((VALUE(RIGHT($E38,4))-VALUE(LEFT($E38,4)))+1),P38/((1+Vychodiská!$C$177)^BX$2),0)</f>
        <v>0</v>
      </c>
      <c r="BY38" s="62">
        <f>IF(BY$2&lt;=((VALUE(RIGHT($E38,4))-VALUE(LEFT($E38,4)))+1),Q38/((1+Vychodiská!$C$177)^BY$2),0)</f>
        <v>0</v>
      </c>
      <c r="BZ38" s="62">
        <f>IF(BZ$2&lt;=((VALUE(RIGHT($E38,4))-VALUE(LEFT($E38,4)))+1),R38/((1+Vychodiská!$C$177)^BZ$2),0)</f>
        <v>0</v>
      </c>
      <c r="CA38" s="62">
        <f>IF(CA$2&lt;=((VALUE(RIGHT($E38,4))-VALUE(LEFT($E38,4)))+1),S38/((1+Vychodiská!$C$177)^CA$2),0)</f>
        <v>0</v>
      </c>
      <c r="CB38" s="62">
        <f>IF(CB$2&lt;=((VALUE(RIGHT($E38,4))-VALUE(LEFT($E38,4)))+1),T38/((1+Vychodiská!$C$177)^CB$2),0)</f>
        <v>0</v>
      </c>
      <c r="CC38" s="62">
        <f>IF(CC$2&lt;=((VALUE(RIGHT($E38,4))-VALUE(LEFT($E38,4)))+1),U38/((1+Vychodiská!$C$177)^CC$2),0)</f>
        <v>0</v>
      </c>
      <c r="CD38" s="62">
        <f>IF(CD$2&lt;=((VALUE(RIGHT($E38,4))-VALUE(LEFT($E38,4)))+1),V38/((1+Vychodiská!$C$177)^CD$2),0)</f>
        <v>0</v>
      </c>
      <c r="CE38" s="62">
        <f>IF(CE$2&lt;=((VALUE(RIGHT($E38,4))-VALUE(LEFT($E38,4)))+1),W38/((1+Vychodiská!$C$177)^CE$2),0)</f>
        <v>0</v>
      </c>
      <c r="CF38" s="62">
        <f>IF(CF$2&lt;=((VALUE(RIGHT($E38,4))-VALUE(LEFT($E38,4)))+1),X38/((1+Vychodiská!$C$177)^CF$2),0)</f>
        <v>0</v>
      </c>
      <c r="CG38" s="62">
        <f>IF(CG$2&lt;=((VALUE(RIGHT($E38,4))-VALUE(LEFT($E38,4)))+1),Y38/((1+Vychodiská!$C$177)^CG$2),0)</f>
        <v>0</v>
      </c>
      <c r="CH38" s="62">
        <f>IF(CH$2&lt;=((VALUE(RIGHT($E38,4))-VALUE(LEFT($E38,4)))+1),Z38/((1+Vychodiská!$C$177)^CH$2),0)</f>
        <v>0</v>
      </c>
      <c r="CI38" s="62">
        <f>IF(CI$2&lt;=((VALUE(RIGHT($E38,4))-VALUE(LEFT($E38,4)))+1),AA38/((1+Vychodiská!$C$177)^CI$2),0)</f>
        <v>0</v>
      </c>
      <c r="CJ38" s="62">
        <f>IF(CJ$2&lt;=((VALUE(RIGHT($E38,4))-VALUE(LEFT($E38,4)))+1),AB38/((1+Vychodiská!$C$177)^CJ$2),0)</f>
        <v>0</v>
      </c>
      <c r="CK38" s="62">
        <f>IF(CK$2&lt;=((VALUE(RIGHT($E38,4))-VALUE(LEFT($E38,4)))+1),AC38/((1+Vychodiská!$C$177)^CK$2),0)</f>
        <v>0</v>
      </c>
      <c r="CL38" s="62">
        <f>IF(CL$2&lt;=((VALUE(RIGHT($E38,4))-VALUE(LEFT($E38,4)))+1),AD38/((1+Vychodiská!$C$177)^CL$2),0)</f>
        <v>0</v>
      </c>
      <c r="CM38" s="62">
        <f>IF(CM$2&lt;=((VALUE(RIGHT($E38,4))-VALUE(LEFT($E38,4)))+1),AE38/((1+Vychodiská!$C$177)^CM$2),0)</f>
        <v>0</v>
      </c>
      <c r="CN38" s="62">
        <f>IF(CN$2&lt;=((VALUE(RIGHT($E38,4))-VALUE(LEFT($E38,4)))+1),AF38/((1+Vychodiská!$C$177)^CN$2),0)</f>
        <v>0</v>
      </c>
      <c r="CO38" s="62">
        <f>IF(CO$2&lt;=((VALUE(RIGHT($E38,4))-VALUE(LEFT($E38,4)))+1),AG38/((1+Vychodiská!$C$177)^CO$2),0)</f>
        <v>0</v>
      </c>
      <c r="CP38" s="62">
        <f>IF(CP$2&lt;=((VALUE(RIGHT($E38,4))-VALUE(LEFT($E38,4)))+1),AH38/((1+Vychodiská!$C$177)^CP$2),0)</f>
        <v>0</v>
      </c>
      <c r="CQ38" s="62">
        <f>IF(CQ$2&lt;=((VALUE(RIGHT($E38,4))-VALUE(LEFT($E38,4)))+1),AI38/((1+Vychodiská!$C$177)^CQ$2),0)</f>
        <v>0</v>
      </c>
      <c r="CR38" s="63">
        <f>IF(CR$2&lt;=((VALUE(RIGHT($E38,4))-VALUE(LEFT($E38,4)))+1),AJ38/((1+Vychodiská!$C$177)^CR$2),0)</f>
        <v>0</v>
      </c>
      <c r="CS38" s="66">
        <f t="shared" si="10"/>
        <v>-1076085.8542899408</v>
      </c>
    </row>
    <row r="39" spans="1:97" ht="33" x14ac:dyDescent="0.45">
      <c r="A39" s="59">
        <v>37</v>
      </c>
      <c r="B39" s="70" t="s">
        <v>286</v>
      </c>
      <c r="C39" s="60" t="s">
        <v>299</v>
      </c>
      <c r="D39" s="61"/>
      <c r="E39" s="61" t="s">
        <v>520</v>
      </c>
      <c r="F39" s="63">
        <v>2550000</v>
      </c>
      <c r="G39" s="62">
        <f t="shared" si="13"/>
        <v>1275000</v>
      </c>
      <c r="H39" s="62">
        <f t="shared" si="13"/>
        <v>1275000</v>
      </c>
      <c r="I39" s="62">
        <f t="shared" si="13"/>
        <v>1275000</v>
      </c>
      <c r="J39" s="62">
        <f t="shared" si="13"/>
        <v>1275000</v>
      </c>
      <c r="K39" s="62">
        <f t="shared" si="13"/>
        <v>1275000</v>
      </c>
      <c r="L39" s="62">
        <f t="shared" si="13"/>
        <v>1275000</v>
      </c>
      <c r="M39" s="62">
        <f t="shared" si="13"/>
        <v>1275000</v>
      </c>
      <c r="N39" s="62">
        <f t="shared" si="13"/>
        <v>1275000</v>
      </c>
      <c r="O39" s="62">
        <f t="shared" si="13"/>
        <v>1275000</v>
      </c>
      <c r="P39" s="62">
        <f t="shared" si="13"/>
        <v>1275000</v>
      </c>
      <c r="Q39" s="62">
        <f t="shared" si="13"/>
        <v>1275000</v>
      </c>
      <c r="R39" s="62">
        <f t="shared" si="13"/>
        <v>1275000</v>
      </c>
      <c r="S39" s="62">
        <f t="shared" si="13"/>
        <v>1275000</v>
      </c>
      <c r="T39" s="62">
        <f t="shared" si="13"/>
        <v>1275000</v>
      </c>
      <c r="U39" s="62">
        <f t="shared" si="13"/>
        <v>1275000</v>
      </c>
      <c r="V39" s="62">
        <f t="shared" si="13"/>
        <v>1275000</v>
      </c>
      <c r="W39" s="62">
        <f t="shared" si="12"/>
        <v>1275000</v>
      </c>
      <c r="X39" s="62">
        <f t="shared" si="12"/>
        <v>1275000</v>
      </c>
      <c r="Y39" s="62">
        <f t="shared" si="12"/>
        <v>1275000</v>
      </c>
      <c r="Z39" s="62">
        <f t="shared" si="12"/>
        <v>1275000</v>
      </c>
      <c r="AA39" s="62">
        <f t="shared" si="12"/>
        <v>1275000</v>
      </c>
      <c r="AB39" s="62">
        <f t="shared" si="12"/>
        <v>1275000</v>
      </c>
      <c r="AC39" s="62">
        <f t="shared" si="12"/>
        <v>1275000</v>
      </c>
      <c r="AD39" s="62">
        <f t="shared" si="12"/>
        <v>1275000</v>
      </c>
      <c r="AE39" s="62">
        <f t="shared" si="12"/>
        <v>1275000</v>
      </c>
      <c r="AF39" s="62">
        <f t="shared" si="12"/>
        <v>1275000</v>
      </c>
      <c r="AG39" s="62">
        <f t="shared" si="12"/>
        <v>1275000</v>
      </c>
      <c r="AH39" s="62">
        <f t="shared" si="12"/>
        <v>1275000</v>
      </c>
      <c r="AI39" s="62">
        <f t="shared" si="12"/>
        <v>1275000</v>
      </c>
      <c r="AJ39" s="63">
        <f t="shared" si="12"/>
        <v>1275000</v>
      </c>
      <c r="AK39" s="62">
        <f t="shared" ref="AK39:AK44" si="14">G39</f>
        <v>1275000</v>
      </c>
      <c r="AL39" s="62">
        <f>SUM($G39:H39)</f>
        <v>2550000</v>
      </c>
      <c r="AM39" s="62">
        <f>SUM($G39:I39)</f>
        <v>3825000</v>
      </c>
      <c r="AN39" s="62">
        <f>SUM($G39:J39)</f>
        <v>5100000</v>
      </c>
      <c r="AO39" s="62">
        <f>SUM($G39:K39)</f>
        <v>6375000</v>
      </c>
      <c r="AP39" s="62">
        <f>SUM($G39:L39)</f>
        <v>7650000</v>
      </c>
      <c r="AQ39" s="62">
        <f>SUM($G39:M39)</f>
        <v>8925000</v>
      </c>
      <c r="AR39" s="62">
        <f>SUM($G39:N39)</f>
        <v>10200000</v>
      </c>
      <c r="AS39" s="62">
        <f>SUM($G39:O39)</f>
        <v>11475000</v>
      </c>
      <c r="AT39" s="62">
        <f>SUM($G39:P39)</f>
        <v>12750000</v>
      </c>
      <c r="AU39" s="62">
        <f>SUM($G39:Q39)</f>
        <v>14025000</v>
      </c>
      <c r="AV39" s="62">
        <f>SUM($G39:R39)</f>
        <v>15300000</v>
      </c>
      <c r="AW39" s="62">
        <f>SUM($G39:S39)</f>
        <v>16575000</v>
      </c>
      <c r="AX39" s="62">
        <f>SUM($G39:T39)</f>
        <v>17850000</v>
      </c>
      <c r="AY39" s="62">
        <f>SUM($G39:U39)</f>
        <v>19125000</v>
      </c>
      <c r="AZ39" s="62">
        <f>SUM($G39:V39)</f>
        <v>20400000</v>
      </c>
      <c r="BA39" s="62">
        <f>SUM($G39:W39)</f>
        <v>21675000</v>
      </c>
      <c r="BB39" s="62">
        <f>SUM($G39:X39)</f>
        <v>22950000</v>
      </c>
      <c r="BC39" s="62">
        <f>SUM($G39:Y39)</f>
        <v>24225000</v>
      </c>
      <c r="BD39" s="62">
        <f>SUM($G39:Z39)</f>
        <v>25500000</v>
      </c>
      <c r="BE39" s="62">
        <f>SUM($G39:AA39)</f>
        <v>26775000</v>
      </c>
      <c r="BF39" s="62">
        <f>SUM($G39:AB39)</f>
        <v>28050000</v>
      </c>
      <c r="BG39" s="62">
        <f>SUM($G39:AC39)</f>
        <v>29325000</v>
      </c>
      <c r="BH39" s="62">
        <f>SUM($G39:AD39)</f>
        <v>30600000</v>
      </c>
      <c r="BI39" s="62">
        <f>SUM($G39:AE39)</f>
        <v>31875000</v>
      </c>
      <c r="BJ39" s="62">
        <f>SUM($G39:AF39)</f>
        <v>33150000</v>
      </c>
      <c r="BK39" s="62">
        <f>SUM($G39:AG39)</f>
        <v>34425000</v>
      </c>
      <c r="BL39" s="62">
        <f>SUM($G39:AH39)</f>
        <v>35700000</v>
      </c>
      <c r="BM39" s="62">
        <f>SUM($G39:AI39)</f>
        <v>36975000</v>
      </c>
      <c r="BN39" s="62">
        <f>SUM($G39:AJ39)</f>
        <v>38250000</v>
      </c>
      <c r="BO39" s="65">
        <f>IF(BO$2&lt;=((VALUE(RIGHT($E39,4))-VALUE(LEFT($E39,4)))+1),G39/((1+Vychodiská!$C$177)^BO$2),0)</f>
        <v>1225961.5384615385</v>
      </c>
      <c r="BP39" s="62">
        <f>IF(BP$2&lt;=((VALUE(RIGHT($E39,4))-VALUE(LEFT($E39,4)))+1),H39/((1+Vychodiská!$C$177)^BP$2),0)</f>
        <v>1178809.171597633</v>
      </c>
      <c r="BQ39" s="62">
        <f>IF(BQ$2&lt;=((VALUE(RIGHT($E39,4))-VALUE(LEFT($E39,4)))+1),I39/((1+Vychodiská!$C$177)^BQ$2),0)</f>
        <v>0</v>
      </c>
      <c r="BR39" s="62">
        <f>IF(BR$2&lt;=((VALUE(RIGHT($E39,4))-VALUE(LEFT($E39,4)))+1),J39/((1+Vychodiská!$C$177)^BR$2),0)</f>
        <v>0</v>
      </c>
      <c r="BS39" s="62">
        <f>IF(BS$2&lt;=((VALUE(RIGHT($E39,4))-VALUE(LEFT($E39,4)))+1),K39/((1+Vychodiská!$C$177)^BS$2),0)</f>
        <v>0</v>
      </c>
      <c r="BT39" s="62">
        <f>IF(BT$2&lt;=((VALUE(RIGHT($E39,4))-VALUE(LEFT($E39,4)))+1),L39/((1+Vychodiská!$C$177)^BT$2),0)</f>
        <v>0</v>
      </c>
      <c r="BU39" s="62">
        <f>IF(BU$2&lt;=((VALUE(RIGHT($E39,4))-VALUE(LEFT($E39,4)))+1),M39/((1+Vychodiská!$C$177)^BU$2),0)</f>
        <v>0</v>
      </c>
      <c r="BV39" s="62">
        <f>IF(BV$2&lt;=((VALUE(RIGHT($E39,4))-VALUE(LEFT($E39,4)))+1),N39/((1+Vychodiská!$C$177)^BV$2),0)</f>
        <v>0</v>
      </c>
      <c r="BW39" s="62">
        <f>IF(BW$2&lt;=((VALUE(RIGHT($E39,4))-VALUE(LEFT($E39,4)))+1),O39/((1+Vychodiská!$C$177)^BW$2),0)</f>
        <v>0</v>
      </c>
      <c r="BX39" s="62">
        <f>IF(BX$2&lt;=((VALUE(RIGHT($E39,4))-VALUE(LEFT($E39,4)))+1),P39/((1+Vychodiská!$C$177)^BX$2),0)</f>
        <v>0</v>
      </c>
      <c r="BY39" s="62">
        <f>IF(BY$2&lt;=((VALUE(RIGHT($E39,4))-VALUE(LEFT($E39,4)))+1),Q39/((1+Vychodiská!$C$177)^BY$2),0)</f>
        <v>0</v>
      </c>
      <c r="BZ39" s="62">
        <f>IF(BZ$2&lt;=((VALUE(RIGHT($E39,4))-VALUE(LEFT($E39,4)))+1),R39/((1+Vychodiská!$C$177)^BZ$2),0)</f>
        <v>0</v>
      </c>
      <c r="CA39" s="62">
        <f>IF(CA$2&lt;=((VALUE(RIGHT($E39,4))-VALUE(LEFT($E39,4)))+1),S39/((1+Vychodiská!$C$177)^CA$2),0)</f>
        <v>0</v>
      </c>
      <c r="CB39" s="62">
        <f>IF(CB$2&lt;=((VALUE(RIGHT($E39,4))-VALUE(LEFT($E39,4)))+1),T39/((1+Vychodiská!$C$177)^CB$2),0)</f>
        <v>0</v>
      </c>
      <c r="CC39" s="62">
        <f>IF(CC$2&lt;=((VALUE(RIGHT($E39,4))-VALUE(LEFT($E39,4)))+1),U39/((1+Vychodiská!$C$177)^CC$2),0)</f>
        <v>0</v>
      </c>
      <c r="CD39" s="62">
        <f>IF(CD$2&lt;=((VALUE(RIGHT($E39,4))-VALUE(LEFT($E39,4)))+1),V39/((1+Vychodiská!$C$177)^CD$2),0)</f>
        <v>0</v>
      </c>
      <c r="CE39" s="62">
        <f>IF(CE$2&lt;=((VALUE(RIGHT($E39,4))-VALUE(LEFT($E39,4)))+1),W39/((1+Vychodiská!$C$177)^CE$2),0)</f>
        <v>0</v>
      </c>
      <c r="CF39" s="62">
        <f>IF(CF$2&lt;=((VALUE(RIGHT($E39,4))-VALUE(LEFT($E39,4)))+1),X39/((1+Vychodiská!$C$177)^CF$2),0)</f>
        <v>0</v>
      </c>
      <c r="CG39" s="62">
        <f>IF(CG$2&lt;=((VALUE(RIGHT($E39,4))-VALUE(LEFT($E39,4)))+1),Y39/((1+Vychodiská!$C$177)^CG$2),0)</f>
        <v>0</v>
      </c>
      <c r="CH39" s="62">
        <f>IF(CH$2&lt;=((VALUE(RIGHT($E39,4))-VALUE(LEFT($E39,4)))+1),Z39/((1+Vychodiská!$C$177)^CH$2),0)</f>
        <v>0</v>
      </c>
      <c r="CI39" s="62">
        <f>IF(CI$2&lt;=((VALUE(RIGHT($E39,4))-VALUE(LEFT($E39,4)))+1),AA39/((1+Vychodiská!$C$177)^CI$2),0)</f>
        <v>0</v>
      </c>
      <c r="CJ39" s="62">
        <f>IF(CJ$2&lt;=((VALUE(RIGHT($E39,4))-VALUE(LEFT($E39,4)))+1),AB39/((1+Vychodiská!$C$177)^CJ$2),0)</f>
        <v>0</v>
      </c>
      <c r="CK39" s="62">
        <f>IF(CK$2&lt;=((VALUE(RIGHT($E39,4))-VALUE(LEFT($E39,4)))+1),AC39/((1+Vychodiská!$C$177)^CK$2),0)</f>
        <v>0</v>
      </c>
      <c r="CL39" s="62">
        <f>IF(CL$2&lt;=((VALUE(RIGHT($E39,4))-VALUE(LEFT($E39,4)))+1),AD39/((1+Vychodiská!$C$177)^CL$2),0)</f>
        <v>0</v>
      </c>
      <c r="CM39" s="62">
        <f>IF(CM$2&lt;=((VALUE(RIGHT($E39,4))-VALUE(LEFT($E39,4)))+1),AE39/((1+Vychodiská!$C$177)^CM$2),0)</f>
        <v>0</v>
      </c>
      <c r="CN39" s="62">
        <f>IF(CN$2&lt;=((VALUE(RIGHT($E39,4))-VALUE(LEFT($E39,4)))+1),AF39/((1+Vychodiská!$C$177)^CN$2),0)</f>
        <v>0</v>
      </c>
      <c r="CO39" s="62">
        <f>IF(CO$2&lt;=((VALUE(RIGHT($E39,4))-VALUE(LEFT($E39,4)))+1),AG39/((1+Vychodiská!$C$177)^CO$2),0)</f>
        <v>0</v>
      </c>
      <c r="CP39" s="62">
        <f>IF(CP$2&lt;=((VALUE(RIGHT($E39,4))-VALUE(LEFT($E39,4)))+1),AH39/((1+Vychodiská!$C$177)^CP$2),0)</f>
        <v>0</v>
      </c>
      <c r="CQ39" s="62">
        <f>IF(CQ$2&lt;=((VALUE(RIGHT($E39,4))-VALUE(LEFT($E39,4)))+1),AI39/((1+Vychodiská!$C$177)^CQ$2),0)</f>
        <v>0</v>
      </c>
      <c r="CR39" s="63">
        <f>IF(CR$2&lt;=((VALUE(RIGHT($E39,4))-VALUE(LEFT($E39,4)))+1),AJ39/((1+Vychodiská!$C$177)^CR$2),0)</f>
        <v>0</v>
      </c>
      <c r="CS39" s="66">
        <f t="shared" ref="CS39:CS44" si="15">SUM(BO39:CR39)*-1</f>
        <v>-2404770.7100591715</v>
      </c>
    </row>
    <row r="40" spans="1:97" ht="33" x14ac:dyDescent="0.45">
      <c r="A40" s="59">
        <v>38</v>
      </c>
      <c r="B40" s="70" t="s">
        <v>286</v>
      </c>
      <c r="C40" s="60" t="s">
        <v>529</v>
      </c>
      <c r="D40" s="61"/>
      <c r="E40" s="61" t="s">
        <v>534</v>
      </c>
      <c r="F40" s="63">
        <v>5200000</v>
      </c>
      <c r="G40" s="62">
        <f t="shared" si="13"/>
        <v>1733333.3333333333</v>
      </c>
      <c r="H40" s="62">
        <f t="shared" si="13"/>
        <v>1733333.3333333333</v>
      </c>
      <c r="I40" s="62">
        <f t="shared" si="13"/>
        <v>1733333.3333333333</v>
      </c>
      <c r="J40" s="62">
        <f t="shared" si="13"/>
        <v>1733333.3333333333</v>
      </c>
      <c r="K40" s="62">
        <f t="shared" si="13"/>
        <v>1733333.3333333333</v>
      </c>
      <c r="L40" s="62">
        <f t="shared" si="13"/>
        <v>1733333.3333333333</v>
      </c>
      <c r="M40" s="62">
        <f t="shared" si="13"/>
        <v>1733333.3333333333</v>
      </c>
      <c r="N40" s="62">
        <f t="shared" si="13"/>
        <v>1733333.3333333333</v>
      </c>
      <c r="O40" s="62">
        <f t="shared" si="13"/>
        <v>1733333.3333333333</v>
      </c>
      <c r="P40" s="62">
        <f t="shared" si="13"/>
        <v>1733333.3333333333</v>
      </c>
      <c r="Q40" s="62">
        <f t="shared" si="13"/>
        <v>1733333.3333333333</v>
      </c>
      <c r="R40" s="62">
        <f t="shared" si="13"/>
        <v>1733333.3333333333</v>
      </c>
      <c r="S40" s="62">
        <f t="shared" si="13"/>
        <v>1733333.3333333333</v>
      </c>
      <c r="T40" s="62">
        <f t="shared" si="13"/>
        <v>1733333.3333333333</v>
      </c>
      <c r="U40" s="62">
        <f t="shared" si="13"/>
        <v>1733333.3333333333</v>
      </c>
      <c r="V40" s="62">
        <f t="shared" si="13"/>
        <v>1733333.3333333333</v>
      </c>
      <c r="W40" s="62">
        <f t="shared" si="12"/>
        <v>1733333.3333333333</v>
      </c>
      <c r="X40" s="62">
        <f t="shared" si="12"/>
        <v>1733333.3333333333</v>
      </c>
      <c r="Y40" s="62">
        <f t="shared" si="12"/>
        <v>1733333.3333333333</v>
      </c>
      <c r="Z40" s="62">
        <f t="shared" si="12"/>
        <v>1733333.3333333333</v>
      </c>
      <c r="AA40" s="62">
        <f t="shared" si="12"/>
        <v>1733333.3333333333</v>
      </c>
      <c r="AB40" s="62">
        <f t="shared" si="12"/>
        <v>1733333.3333333333</v>
      </c>
      <c r="AC40" s="62">
        <f t="shared" si="12"/>
        <v>1733333.3333333333</v>
      </c>
      <c r="AD40" s="62">
        <f t="shared" si="12"/>
        <v>1733333.3333333333</v>
      </c>
      <c r="AE40" s="62">
        <f t="shared" si="12"/>
        <v>1733333.3333333333</v>
      </c>
      <c r="AF40" s="62">
        <f t="shared" si="12"/>
        <v>1733333.3333333333</v>
      </c>
      <c r="AG40" s="62">
        <f t="shared" si="12"/>
        <v>1733333.3333333333</v>
      </c>
      <c r="AH40" s="62">
        <f t="shared" si="12"/>
        <v>1733333.3333333333</v>
      </c>
      <c r="AI40" s="62">
        <f t="shared" si="12"/>
        <v>1733333.3333333333</v>
      </c>
      <c r="AJ40" s="63">
        <f t="shared" si="12"/>
        <v>1733333.3333333333</v>
      </c>
      <c r="AK40" s="62">
        <f t="shared" si="14"/>
        <v>1733333.3333333333</v>
      </c>
      <c r="AL40" s="62">
        <f>SUM($G40:H40)</f>
        <v>3466666.6666666665</v>
      </c>
      <c r="AM40" s="62">
        <f>SUM($G40:I40)</f>
        <v>5200000</v>
      </c>
      <c r="AN40" s="62">
        <f>SUM($G40:J40)</f>
        <v>6933333.333333333</v>
      </c>
      <c r="AO40" s="62">
        <f>SUM($G40:K40)</f>
        <v>8666666.666666666</v>
      </c>
      <c r="AP40" s="62">
        <f>SUM($G40:L40)</f>
        <v>10400000</v>
      </c>
      <c r="AQ40" s="62">
        <f>SUM($G40:M40)</f>
        <v>12133333.333333334</v>
      </c>
      <c r="AR40" s="62">
        <f>SUM($G40:N40)</f>
        <v>13866666.666666668</v>
      </c>
      <c r="AS40" s="62">
        <f>SUM($G40:O40)</f>
        <v>15600000.000000002</v>
      </c>
      <c r="AT40" s="62">
        <f>SUM($G40:P40)</f>
        <v>17333333.333333336</v>
      </c>
      <c r="AU40" s="62">
        <f>SUM($G40:Q40)</f>
        <v>19066666.666666668</v>
      </c>
      <c r="AV40" s="62">
        <f>SUM($G40:R40)</f>
        <v>20800000</v>
      </c>
      <c r="AW40" s="62">
        <f>SUM($G40:S40)</f>
        <v>22533333.333333332</v>
      </c>
      <c r="AX40" s="62">
        <f>SUM($G40:T40)</f>
        <v>24266666.666666664</v>
      </c>
      <c r="AY40" s="62">
        <f>SUM($G40:U40)</f>
        <v>25999999.999999996</v>
      </c>
      <c r="AZ40" s="62">
        <f>SUM($G40:V40)</f>
        <v>27733333.333333328</v>
      </c>
      <c r="BA40" s="62">
        <f>SUM($G40:W40)</f>
        <v>29466666.66666666</v>
      </c>
      <c r="BB40" s="62">
        <f>SUM($G40:X40)</f>
        <v>31199999.999999993</v>
      </c>
      <c r="BC40" s="62">
        <f>SUM($G40:Y40)</f>
        <v>32933333.333333325</v>
      </c>
      <c r="BD40" s="62">
        <f>SUM($G40:Z40)</f>
        <v>34666666.666666657</v>
      </c>
      <c r="BE40" s="62">
        <f>SUM($G40:AA40)</f>
        <v>36399999.999999993</v>
      </c>
      <c r="BF40" s="62">
        <f>SUM($G40:AB40)</f>
        <v>38133333.333333328</v>
      </c>
      <c r="BG40" s="62">
        <f>SUM($G40:AC40)</f>
        <v>39866666.666666664</v>
      </c>
      <c r="BH40" s="62">
        <f>SUM($G40:AD40)</f>
        <v>41600000</v>
      </c>
      <c r="BI40" s="62">
        <f>SUM($G40:AE40)</f>
        <v>43333333.333333336</v>
      </c>
      <c r="BJ40" s="62">
        <f>SUM($G40:AF40)</f>
        <v>45066666.666666672</v>
      </c>
      <c r="BK40" s="62">
        <f>SUM($G40:AG40)</f>
        <v>46800000.000000007</v>
      </c>
      <c r="BL40" s="62">
        <f>SUM($G40:AH40)</f>
        <v>48533333.333333343</v>
      </c>
      <c r="BM40" s="62">
        <f>SUM($G40:AI40)</f>
        <v>50266666.666666679</v>
      </c>
      <c r="BN40" s="62">
        <f>SUM($G40:AJ40)</f>
        <v>52000000.000000015</v>
      </c>
      <c r="BO40" s="65">
        <f>IF(BO$2&lt;=((VALUE(RIGHT($E40,4))-VALUE(LEFT($E40,4)))+1),G40/((1+Vychodiská!$C$177)^BO$2),0)</f>
        <v>1666666.6666666665</v>
      </c>
      <c r="BP40" s="62">
        <f>IF(BP$2&lt;=((VALUE(RIGHT($E40,4))-VALUE(LEFT($E40,4)))+1),H40/((1+Vychodiská!$C$177)^BP$2),0)</f>
        <v>1602564.1025641023</v>
      </c>
      <c r="BQ40" s="62">
        <f>IF(BQ$2&lt;=((VALUE(RIGHT($E40,4))-VALUE(LEFT($E40,4)))+1),I40/((1+Vychodiská!$C$177)^BQ$2),0)</f>
        <v>1540927.0216962523</v>
      </c>
      <c r="BR40" s="62">
        <f>IF(BR$2&lt;=((VALUE(RIGHT($E40,4))-VALUE(LEFT($E40,4)))+1),J40/((1+Vychodiská!$C$177)^BR$2),0)</f>
        <v>0</v>
      </c>
      <c r="BS40" s="62">
        <f>IF(BS$2&lt;=((VALUE(RIGHT($E40,4))-VALUE(LEFT($E40,4)))+1),K40/((1+Vychodiská!$C$177)^BS$2),0)</f>
        <v>0</v>
      </c>
      <c r="BT40" s="62">
        <f>IF(BT$2&lt;=((VALUE(RIGHT($E40,4))-VALUE(LEFT($E40,4)))+1),L40/((1+Vychodiská!$C$177)^BT$2),0)</f>
        <v>0</v>
      </c>
      <c r="BU40" s="62">
        <f>IF(BU$2&lt;=((VALUE(RIGHT($E40,4))-VALUE(LEFT($E40,4)))+1),M40/((1+Vychodiská!$C$177)^BU$2),0)</f>
        <v>0</v>
      </c>
      <c r="BV40" s="62">
        <f>IF(BV$2&lt;=((VALUE(RIGHT($E40,4))-VALUE(LEFT($E40,4)))+1),N40/((1+Vychodiská!$C$177)^BV$2),0)</f>
        <v>0</v>
      </c>
      <c r="BW40" s="62">
        <f>IF(BW$2&lt;=((VALUE(RIGHT($E40,4))-VALUE(LEFT($E40,4)))+1),O40/((1+Vychodiská!$C$177)^BW$2),0)</f>
        <v>0</v>
      </c>
      <c r="BX40" s="62">
        <f>IF(BX$2&lt;=((VALUE(RIGHT($E40,4))-VALUE(LEFT($E40,4)))+1),P40/((1+Vychodiská!$C$177)^BX$2),0)</f>
        <v>0</v>
      </c>
      <c r="BY40" s="62">
        <f>IF(BY$2&lt;=((VALUE(RIGHT($E40,4))-VALUE(LEFT($E40,4)))+1),Q40/((1+Vychodiská!$C$177)^BY$2),0)</f>
        <v>0</v>
      </c>
      <c r="BZ40" s="62">
        <f>IF(BZ$2&lt;=((VALUE(RIGHT($E40,4))-VALUE(LEFT($E40,4)))+1),R40/((1+Vychodiská!$C$177)^BZ$2),0)</f>
        <v>0</v>
      </c>
      <c r="CA40" s="62">
        <f>IF(CA$2&lt;=((VALUE(RIGHT($E40,4))-VALUE(LEFT($E40,4)))+1),S40/((1+Vychodiská!$C$177)^CA$2),0)</f>
        <v>0</v>
      </c>
      <c r="CB40" s="62">
        <f>IF(CB$2&lt;=((VALUE(RIGHT($E40,4))-VALUE(LEFT($E40,4)))+1),T40/((1+Vychodiská!$C$177)^CB$2),0)</f>
        <v>0</v>
      </c>
      <c r="CC40" s="62">
        <f>IF(CC$2&lt;=((VALUE(RIGHT($E40,4))-VALUE(LEFT($E40,4)))+1),U40/((1+Vychodiská!$C$177)^CC$2),0)</f>
        <v>0</v>
      </c>
      <c r="CD40" s="62">
        <f>IF(CD$2&lt;=((VALUE(RIGHT($E40,4))-VALUE(LEFT($E40,4)))+1),V40/((1+Vychodiská!$C$177)^CD$2),0)</f>
        <v>0</v>
      </c>
      <c r="CE40" s="62">
        <f>IF(CE$2&lt;=((VALUE(RIGHT($E40,4))-VALUE(LEFT($E40,4)))+1),W40/((1+Vychodiská!$C$177)^CE$2),0)</f>
        <v>0</v>
      </c>
      <c r="CF40" s="62">
        <f>IF(CF$2&lt;=((VALUE(RIGHT($E40,4))-VALUE(LEFT($E40,4)))+1),X40/((1+Vychodiská!$C$177)^CF$2),0)</f>
        <v>0</v>
      </c>
      <c r="CG40" s="62">
        <f>IF(CG$2&lt;=((VALUE(RIGHT($E40,4))-VALUE(LEFT($E40,4)))+1),Y40/((1+Vychodiská!$C$177)^CG$2),0)</f>
        <v>0</v>
      </c>
      <c r="CH40" s="62">
        <f>IF(CH$2&lt;=((VALUE(RIGHT($E40,4))-VALUE(LEFT($E40,4)))+1),Z40/((1+Vychodiská!$C$177)^CH$2),0)</f>
        <v>0</v>
      </c>
      <c r="CI40" s="62">
        <f>IF(CI$2&lt;=((VALUE(RIGHT($E40,4))-VALUE(LEFT($E40,4)))+1),AA40/((1+Vychodiská!$C$177)^CI$2),0)</f>
        <v>0</v>
      </c>
      <c r="CJ40" s="62">
        <f>IF(CJ$2&lt;=((VALUE(RIGHT($E40,4))-VALUE(LEFT($E40,4)))+1),AB40/((1+Vychodiská!$C$177)^CJ$2),0)</f>
        <v>0</v>
      </c>
      <c r="CK40" s="62">
        <f>IF(CK$2&lt;=((VALUE(RIGHT($E40,4))-VALUE(LEFT($E40,4)))+1),AC40/((1+Vychodiská!$C$177)^CK$2),0)</f>
        <v>0</v>
      </c>
      <c r="CL40" s="62">
        <f>IF(CL$2&lt;=((VALUE(RIGHT($E40,4))-VALUE(LEFT($E40,4)))+1),AD40/((1+Vychodiská!$C$177)^CL$2),0)</f>
        <v>0</v>
      </c>
      <c r="CM40" s="62">
        <f>IF(CM$2&lt;=((VALUE(RIGHT($E40,4))-VALUE(LEFT($E40,4)))+1),AE40/((1+Vychodiská!$C$177)^CM$2),0)</f>
        <v>0</v>
      </c>
      <c r="CN40" s="62">
        <f>IF(CN$2&lt;=((VALUE(RIGHT($E40,4))-VALUE(LEFT($E40,4)))+1),AF40/((1+Vychodiská!$C$177)^CN$2),0)</f>
        <v>0</v>
      </c>
      <c r="CO40" s="62">
        <f>IF(CO$2&lt;=((VALUE(RIGHT($E40,4))-VALUE(LEFT($E40,4)))+1),AG40/((1+Vychodiská!$C$177)^CO$2),0)</f>
        <v>0</v>
      </c>
      <c r="CP40" s="62">
        <f>IF(CP$2&lt;=((VALUE(RIGHT($E40,4))-VALUE(LEFT($E40,4)))+1),AH40/((1+Vychodiská!$C$177)^CP$2),0)</f>
        <v>0</v>
      </c>
      <c r="CQ40" s="62">
        <f>IF(CQ$2&lt;=((VALUE(RIGHT($E40,4))-VALUE(LEFT($E40,4)))+1),AI40/((1+Vychodiská!$C$177)^CQ$2),0)</f>
        <v>0</v>
      </c>
      <c r="CR40" s="63">
        <f>IF(CR$2&lt;=((VALUE(RIGHT($E40,4))-VALUE(LEFT($E40,4)))+1),AJ40/((1+Vychodiská!$C$177)^CR$2),0)</f>
        <v>0</v>
      </c>
      <c r="CS40" s="66">
        <f t="shared" si="15"/>
        <v>-4810157.7909270208</v>
      </c>
    </row>
    <row r="41" spans="1:97" ht="33" x14ac:dyDescent="0.45">
      <c r="A41" s="59">
        <v>39</v>
      </c>
      <c r="B41" s="70" t="s">
        <v>286</v>
      </c>
      <c r="C41" s="60" t="s">
        <v>531</v>
      </c>
      <c r="D41" s="61"/>
      <c r="E41" s="61" t="s">
        <v>264</v>
      </c>
      <c r="F41" s="63">
        <v>1622644</v>
      </c>
      <c r="G41" s="62">
        <f t="shared" si="13"/>
        <v>811322</v>
      </c>
      <c r="H41" s="62">
        <f t="shared" si="13"/>
        <v>811322</v>
      </c>
      <c r="I41" s="62">
        <f t="shared" si="13"/>
        <v>811322</v>
      </c>
      <c r="J41" s="62">
        <f t="shared" si="13"/>
        <v>811322</v>
      </c>
      <c r="K41" s="62">
        <f t="shared" si="13"/>
        <v>811322</v>
      </c>
      <c r="L41" s="62">
        <f t="shared" si="13"/>
        <v>811322</v>
      </c>
      <c r="M41" s="62">
        <f t="shared" si="13"/>
        <v>811322</v>
      </c>
      <c r="N41" s="62">
        <f t="shared" si="13"/>
        <v>811322</v>
      </c>
      <c r="O41" s="62">
        <f t="shared" si="13"/>
        <v>811322</v>
      </c>
      <c r="P41" s="62">
        <f t="shared" si="13"/>
        <v>811322</v>
      </c>
      <c r="Q41" s="62">
        <f t="shared" si="13"/>
        <v>811322</v>
      </c>
      <c r="R41" s="62">
        <f t="shared" si="13"/>
        <v>811322</v>
      </c>
      <c r="S41" s="62">
        <f t="shared" si="13"/>
        <v>811322</v>
      </c>
      <c r="T41" s="62">
        <f t="shared" si="13"/>
        <v>811322</v>
      </c>
      <c r="U41" s="62">
        <f t="shared" si="13"/>
        <v>811322</v>
      </c>
      <c r="V41" s="62">
        <f t="shared" si="13"/>
        <v>811322</v>
      </c>
      <c r="W41" s="62">
        <f t="shared" si="12"/>
        <v>811322</v>
      </c>
      <c r="X41" s="62">
        <f t="shared" si="12"/>
        <v>811322</v>
      </c>
      <c r="Y41" s="62">
        <f t="shared" si="12"/>
        <v>811322</v>
      </c>
      <c r="Z41" s="62">
        <f t="shared" si="12"/>
        <v>811322</v>
      </c>
      <c r="AA41" s="62">
        <f t="shared" si="12"/>
        <v>811322</v>
      </c>
      <c r="AB41" s="62">
        <f t="shared" si="12"/>
        <v>811322</v>
      </c>
      <c r="AC41" s="62">
        <f t="shared" si="12"/>
        <v>811322</v>
      </c>
      <c r="AD41" s="62">
        <f t="shared" si="12"/>
        <v>811322</v>
      </c>
      <c r="AE41" s="62">
        <f t="shared" si="12"/>
        <v>811322</v>
      </c>
      <c r="AF41" s="62">
        <f t="shared" si="12"/>
        <v>811322</v>
      </c>
      <c r="AG41" s="62">
        <f t="shared" si="12"/>
        <v>811322</v>
      </c>
      <c r="AH41" s="62">
        <f t="shared" si="12"/>
        <v>811322</v>
      </c>
      <c r="AI41" s="62">
        <f t="shared" si="12"/>
        <v>811322</v>
      </c>
      <c r="AJ41" s="63">
        <f t="shared" si="12"/>
        <v>811322</v>
      </c>
      <c r="AK41" s="62">
        <f t="shared" si="14"/>
        <v>811322</v>
      </c>
      <c r="AL41" s="62">
        <f>SUM($G41:H41)</f>
        <v>1622644</v>
      </c>
      <c r="AM41" s="62">
        <f>SUM($G41:I41)</f>
        <v>2433966</v>
      </c>
      <c r="AN41" s="62">
        <f>SUM($G41:J41)</f>
        <v>3245288</v>
      </c>
      <c r="AO41" s="62">
        <f>SUM($G41:K41)</f>
        <v>4056610</v>
      </c>
      <c r="AP41" s="62">
        <f>SUM($G41:L41)</f>
        <v>4867932</v>
      </c>
      <c r="AQ41" s="62">
        <f>SUM($G41:M41)</f>
        <v>5679254</v>
      </c>
      <c r="AR41" s="62">
        <f>SUM($G41:N41)</f>
        <v>6490576</v>
      </c>
      <c r="AS41" s="62">
        <f>SUM($G41:O41)</f>
        <v>7301898</v>
      </c>
      <c r="AT41" s="62">
        <f>SUM($G41:P41)</f>
        <v>8113220</v>
      </c>
      <c r="AU41" s="62">
        <f>SUM($G41:Q41)</f>
        <v>8924542</v>
      </c>
      <c r="AV41" s="62">
        <f>SUM($G41:R41)</f>
        <v>9735864</v>
      </c>
      <c r="AW41" s="62">
        <f>SUM($G41:S41)</f>
        <v>10547186</v>
      </c>
      <c r="AX41" s="62">
        <f>SUM($G41:T41)</f>
        <v>11358508</v>
      </c>
      <c r="AY41" s="62">
        <f>SUM($G41:U41)</f>
        <v>12169830</v>
      </c>
      <c r="AZ41" s="62">
        <f>SUM($G41:V41)</f>
        <v>12981152</v>
      </c>
      <c r="BA41" s="62">
        <f>SUM($G41:W41)</f>
        <v>13792474</v>
      </c>
      <c r="BB41" s="62">
        <f>SUM($G41:X41)</f>
        <v>14603796</v>
      </c>
      <c r="BC41" s="62">
        <f>SUM($G41:Y41)</f>
        <v>15415118</v>
      </c>
      <c r="BD41" s="62">
        <f>SUM($G41:Z41)</f>
        <v>16226440</v>
      </c>
      <c r="BE41" s="62">
        <f>SUM($G41:AA41)</f>
        <v>17037762</v>
      </c>
      <c r="BF41" s="62">
        <f>SUM($G41:AB41)</f>
        <v>17849084</v>
      </c>
      <c r="BG41" s="62">
        <f>SUM($G41:AC41)</f>
        <v>18660406</v>
      </c>
      <c r="BH41" s="62">
        <f>SUM($G41:AD41)</f>
        <v>19471728</v>
      </c>
      <c r="BI41" s="62">
        <f>SUM($G41:AE41)</f>
        <v>20283050</v>
      </c>
      <c r="BJ41" s="62">
        <f>SUM($G41:AF41)</f>
        <v>21094372</v>
      </c>
      <c r="BK41" s="62">
        <f>SUM($G41:AG41)</f>
        <v>21905694</v>
      </c>
      <c r="BL41" s="62">
        <f>SUM($G41:AH41)</f>
        <v>22717016</v>
      </c>
      <c r="BM41" s="62">
        <f>SUM($G41:AI41)</f>
        <v>23528338</v>
      </c>
      <c r="BN41" s="62">
        <f>SUM($G41:AJ41)</f>
        <v>24339660</v>
      </c>
      <c r="BO41" s="65">
        <f>IF(BO$2&lt;=((VALUE(RIGHT($E41,4))-VALUE(LEFT($E41,4)))+1),G41/((1+Vychodiská!$C$177)^BO$2),0)</f>
        <v>780117.30769230763</v>
      </c>
      <c r="BP41" s="62">
        <f>IF(BP$2&lt;=((VALUE(RIGHT($E41,4))-VALUE(LEFT($E41,4)))+1),H41/((1+Vychodiská!$C$177)^BP$2),0)</f>
        <v>750112.79585798807</v>
      </c>
      <c r="BQ41" s="62">
        <f>IF(BQ$2&lt;=((VALUE(RIGHT($E41,4))-VALUE(LEFT($E41,4)))+1),I41/((1+Vychodiská!$C$177)^BQ$2),0)</f>
        <v>0</v>
      </c>
      <c r="BR41" s="62">
        <f>IF(BR$2&lt;=((VALUE(RIGHT($E41,4))-VALUE(LEFT($E41,4)))+1),J41/((1+Vychodiská!$C$177)^BR$2),0)</f>
        <v>0</v>
      </c>
      <c r="BS41" s="62">
        <f>IF(BS$2&lt;=((VALUE(RIGHT($E41,4))-VALUE(LEFT($E41,4)))+1),K41/((1+Vychodiská!$C$177)^BS$2),0)</f>
        <v>0</v>
      </c>
      <c r="BT41" s="62">
        <f>IF(BT$2&lt;=((VALUE(RIGHT($E41,4))-VALUE(LEFT($E41,4)))+1),L41/((1+Vychodiská!$C$177)^BT$2),0)</f>
        <v>0</v>
      </c>
      <c r="BU41" s="62">
        <f>IF(BU$2&lt;=((VALUE(RIGHT($E41,4))-VALUE(LEFT($E41,4)))+1),M41/((1+Vychodiská!$C$177)^BU$2),0)</f>
        <v>0</v>
      </c>
      <c r="BV41" s="62">
        <f>IF(BV$2&lt;=((VALUE(RIGHT($E41,4))-VALUE(LEFT($E41,4)))+1),N41/((1+Vychodiská!$C$177)^BV$2),0)</f>
        <v>0</v>
      </c>
      <c r="BW41" s="62">
        <f>IF(BW$2&lt;=((VALUE(RIGHT($E41,4))-VALUE(LEFT($E41,4)))+1),O41/((1+Vychodiská!$C$177)^BW$2),0)</f>
        <v>0</v>
      </c>
      <c r="BX41" s="62">
        <f>IF(BX$2&lt;=((VALUE(RIGHT($E41,4))-VALUE(LEFT($E41,4)))+1),P41/((1+Vychodiská!$C$177)^BX$2),0)</f>
        <v>0</v>
      </c>
      <c r="BY41" s="62">
        <f>IF(BY$2&lt;=((VALUE(RIGHT($E41,4))-VALUE(LEFT($E41,4)))+1),Q41/((1+Vychodiská!$C$177)^BY$2),0)</f>
        <v>0</v>
      </c>
      <c r="BZ41" s="62">
        <f>IF(BZ$2&lt;=((VALUE(RIGHT($E41,4))-VALUE(LEFT($E41,4)))+1),R41/((1+Vychodiská!$C$177)^BZ$2),0)</f>
        <v>0</v>
      </c>
      <c r="CA41" s="62">
        <f>IF(CA$2&lt;=((VALUE(RIGHT($E41,4))-VALUE(LEFT($E41,4)))+1),S41/((1+Vychodiská!$C$177)^CA$2),0)</f>
        <v>0</v>
      </c>
      <c r="CB41" s="62">
        <f>IF(CB$2&lt;=((VALUE(RIGHT($E41,4))-VALUE(LEFT($E41,4)))+1),T41/((1+Vychodiská!$C$177)^CB$2),0)</f>
        <v>0</v>
      </c>
      <c r="CC41" s="62">
        <f>IF(CC$2&lt;=((VALUE(RIGHT($E41,4))-VALUE(LEFT($E41,4)))+1),U41/((1+Vychodiská!$C$177)^CC$2),0)</f>
        <v>0</v>
      </c>
      <c r="CD41" s="62">
        <f>IF(CD$2&lt;=((VALUE(RIGHT($E41,4))-VALUE(LEFT($E41,4)))+1),V41/((1+Vychodiská!$C$177)^CD$2),0)</f>
        <v>0</v>
      </c>
      <c r="CE41" s="62">
        <f>IF(CE$2&lt;=((VALUE(RIGHT($E41,4))-VALUE(LEFT($E41,4)))+1),W41/((1+Vychodiská!$C$177)^CE$2),0)</f>
        <v>0</v>
      </c>
      <c r="CF41" s="62">
        <f>IF(CF$2&lt;=((VALUE(RIGHT($E41,4))-VALUE(LEFT($E41,4)))+1),X41/((1+Vychodiská!$C$177)^CF$2),0)</f>
        <v>0</v>
      </c>
      <c r="CG41" s="62">
        <f>IF(CG$2&lt;=((VALUE(RIGHT($E41,4))-VALUE(LEFT($E41,4)))+1),Y41/((1+Vychodiská!$C$177)^CG$2),0)</f>
        <v>0</v>
      </c>
      <c r="CH41" s="62">
        <f>IF(CH$2&lt;=((VALUE(RIGHT($E41,4))-VALUE(LEFT($E41,4)))+1),Z41/((1+Vychodiská!$C$177)^CH$2),0)</f>
        <v>0</v>
      </c>
      <c r="CI41" s="62">
        <f>IF(CI$2&lt;=((VALUE(RIGHT($E41,4))-VALUE(LEFT($E41,4)))+1),AA41/((1+Vychodiská!$C$177)^CI$2),0)</f>
        <v>0</v>
      </c>
      <c r="CJ41" s="62">
        <f>IF(CJ$2&lt;=((VALUE(RIGHT($E41,4))-VALUE(LEFT($E41,4)))+1),AB41/((1+Vychodiská!$C$177)^CJ$2),0)</f>
        <v>0</v>
      </c>
      <c r="CK41" s="62">
        <f>IF(CK$2&lt;=((VALUE(RIGHT($E41,4))-VALUE(LEFT($E41,4)))+1),AC41/((1+Vychodiská!$C$177)^CK$2),0)</f>
        <v>0</v>
      </c>
      <c r="CL41" s="62">
        <f>IF(CL$2&lt;=((VALUE(RIGHT($E41,4))-VALUE(LEFT($E41,4)))+1),AD41/((1+Vychodiská!$C$177)^CL$2),0)</f>
        <v>0</v>
      </c>
      <c r="CM41" s="62">
        <f>IF(CM$2&lt;=((VALUE(RIGHT($E41,4))-VALUE(LEFT($E41,4)))+1),AE41/((1+Vychodiská!$C$177)^CM$2),0)</f>
        <v>0</v>
      </c>
      <c r="CN41" s="62">
        <f>IF(CN$2&lt;=((VALUE(RIGHT($E41,4))-VALUE(LEFT($E41,4)))+1),AF41/((1+Vychodiská!$C$177)^CN$2),0)</f>
        <v>0</v>
      </c>
      <c r="CO41" s="62">
        <f>IF(CO$2&lt;=((VALUE(RIGHT($E41,4))-VALUE(LEFT($E41,4)))+1),AG41/((1+Vychodiská!$C$177)^CO$2),0)</f>
        <v>0</v>
      </c>
      <c r="CP41" s="62">
        <f>IF(CP$2&lt;=((VALUE(RIGHT($E41,4))-VALUE(LEFT($E41,4)))+1),AH41/((1+Vychodiská!$C$177)^CP$2),0)</f>
        <v>0</v>
      </c>
      <c r="CQ41" s="62">
        <f>IF(CQ$2&lt;=((VALUE(RIGHT($E41,4))-VALUE(LEFT($E41,4)))+1),AI41/((1+Vychodiská!$C$177)^CQ$2),0)</f>
        <v>0</v>
      </c>
      <c r="CR41" s="63">
        <f>IF(CR$2&lt;=((VALUE(RIGHT($E41,4))-VALUE(LEFT($E41,4)))+1),AJ41/((1+Vychodiská!$C$177)^CR$2),0)</f>
        <v>0</v>
      </c>
      <c r="CS41" s="66">
        <f t="shared" si="15"/>
        <v>-1530230.1035502958</v>
      </c>
    </row>
    <row r="42" spans="1:97" ht="115.5" x14ac:dyDescent="0.45">
      <c r="A42" s="59">
        <v>40</v>
      </c>
      <c r="B42" s="70" t="s">
        <v>540</v>
      </c>
      <c r="C42" s="60" t="s">
        <v>541</v>
      </c>
      <c r="D42" s="61"/>
      <c r="E42" s="61" t="s">
        <v>264</v>
      </c>
      <c r="F42" s="63">
        <v>3129787</v>
      </c>
      <c r="G42" s="62">
        <f t="shared" si="13"/>
        <v>1564893.5</v>
      </c>
      <c r="H42" s="62">
        <f t="shared" si="13"/>
        <v>1564893.5</v>
      </c>
      <c r="I42" s="62">
        <f t="shared" si="13"/>
        <v>1564893.5</v>
      </c>
      <c r="J42" s="62">
        <f t="shared" si="13"/>
        <v>1564893.5</v>
      </c>
      <c r="K42" s="62">
        <f t="shared" si="13"/>
        <v>1564893.5</v>
      </c>
      <c r="L42" s="62">
        <f t="shared" si="13"/>
        <v>1564893.5</v>
      </c>
      <c r="M42" s="62">
        <f t="shared" si="13"/>
        <v>1564893.5</v>
      </c>
      <c r="N42" s="62">
        <f t="shared" si="13"/>
        <v>1564893.5</v>
      </c>
      <c r="O42" s="62">
        <f t="shared" si="13"/>
        <v>1564893.5</v>
      </c>
      <c r="P42" s="62">
        <f t="shared" si="13"/>
        <v>1564893.5</v>
      </c>
      <c r="Q42" s="62">
        <f t="shared" si="13"/>
        <v>1564893.5</v>
      </c>
      <c r="R42" s="62">
        <f t="shared" si="13"/>
        <v>1564893.5</v>
      </c>
      <c r="S42" s="62">
        <f t="shared" si="13"/>
        <v>1564893.5</v>
      </c>
      <c r="T42" s="62">
        <f t="shared" si="13"/>
        <v>1564893.5</v>
      </c>
      <c r="U42" s="62">
        <f t="shared" si="13"/>
        <v>1564893.5</v>
      </c>
      <c r="V42" s="62">
        <f t="shared" si="13"/>
        <v>1564893.5</v>
      </c>
      <c r="W42" s="62">
        <f t="shared" si="12"/>
        <v>1564893.5</v>
      </c>
      <c r="X42" s="62">
        <f t="shared" si="12"/>
        <v>1564893.5</v>
      </c>
      <c r="Y42" s="62">
        <f t="shared" si="12"/>
        <v>1564893.5</v>
      </c>
      <c r="Z42" s="62">
        <f t="shared" si="12"/>
        <v>1564893.5</v>
      </c>
      <c r="AA42" s="62">
        <f t="shared" si="12"/>
        <v>1564893.5</v>
      </c>
      <c r="AB42" s="62">
        <f t="shared" si="12"/>
        <v>1564893.5</v>
      </c>
      <c r="AC42" s="62">
        <f t="shared" si="12"/>
        <v>1564893.5</v>
      </c>
      <c r="AD42" s="62">
        <f t="shared" si="12"/>
        <v>1564893.5</v>
      </c>
      <c r="AE42" s="62">
        <f t="shared" si="12"/>
        <v>1564893.5</v>
      </c>
      <c r="AF42" s="62">
        <f t="shared" si="12"/>
        <v>1564893.5</v>
      </c>
      <c r="AG42" s="62">
        <f t="shared" si="12"/>
        <v>1564893.5</v>
      </c>
      <c r="AH42" s="62">
        <f t="shared" si="12"/>
        <v>1564893.5</v>
      </c>
      <c r="AI42" s="62">
        <f t="shared" si="12"/>
        <v>1564893.5</v>
      </c>
      <c r="AJ42" s="63">
        <f t="shared" si="12"/>
        <v>1564893.5</v>
      </c>
      <c r="AK42" s="62">
        <f t="shared" si="14"/>
        <v>1564893.5</v>
      </c>
      <c r="AL42" s="62">
        <f>SUM($G42:H42)</f>
        <v>3129787</v>
      </c>
      <c r="AM42" s="62">
        <f>SUM($G42:I42)</f>
        <v>4694680.5</v>
      </c>
      <c r="AN42" s="62">
        <f>SUM($G42:J42)</f>
        <v>6259574</v>
      </c>
      <c r="AO42" s="62">
        <f>SUM($G42:K42)</f>
        <v>7824467.5</v>
      </c>
      <c r="AP42" s="62">
        <f>SUM($G42:L42)</f>
        <v>9389361</v>
      </c>
      <c r="AQ42" s="62">
        <f>SUM($G42:M42)</f>
        <v>10954254.5</v>
      </c>
      <c r="AR42" s="62">
        <f>SUM($G42:N42)</f>
        <v>12519148</v>
      </c>
      <c r="AS42" s="62">
        <f>SUM($G42:O42)</f>
        <v>14084041.5</v>
      </c>
      <c r="AT42" s="62">
        <f>SUM($G42:P42)</f>
        <v>15648935</v>
      </c>
      <c r="AU42" s="62">
        <f>SUM($G42:Q42)</f>
        <v>17213828.5</v>
      </c>
      <c r="AV42" s="62">
        <f>SUM($G42:R42)</f>
        <v>18778722</v>
      </c>
      <c r="AW42" s="62">
        <f>SUM($G42:S42)</f>
        <v>20343615.5</v>
      </c>
      <c r="AX42" s="62">
        <f>SUM($G42:T42)</f>
        <v>21908509</v>
      </c>
      <c r="AY42" s="62">
        <f>SUM($G42:U42)</f>
        <v>23473402.5</v>
      </c>
      <c r="AZ42" s="62">
        <f>SUM($G42:V42)</f>
        <v>25038296</v>
      </c>
      <c r="BA42" s="62">
        <f>SUM($G42:W42)</f>
        <v>26603189.5</v>
      </c>
      <c r="BB42" s="62">
        <f>SUM($G42:X42)</f>
        <v>28168083</v>
      </c>
      <c r="BC42" s="62">
        <f>SUM($G42:Y42)</f>
        <v>29732976.5</v>
      </c>
      <c r="BD42" s="62">
        <f>SUM($G42:Z42)</f>
        <v>31297870</v>
      </c>
      <c r="BE42" s="62">
        <f>SUM($G42:AA42)</f>
        <v>32862763.5</v>
      </c>
      <c r="BF42" s="62">
        <f>SUM($G42:AB42)</f>
        <v>34427657</v>
      </c>
      <c r="BG42" s="62">
        <f>SUM($G42:AC42)</f>
        <v>35992550.5</v>
      </c>
      <c r="BH42" s="62">
        <f>SUM($G42:AD42)</f>
        <v>37557444</v>
      </c>
      <c r="BI42" s="62">
        <f>SUM($G42:AE42)</f>
        <v>39122337.5</v>
      </c>
      <c r="BJ42" s="62">
        <f>SUM($G42:AF42)</f>
        <v>40687231</v>
      </c>
      <c r="BK42" s="62">
        <f>SUM($G42:AG42)</f>
        <v>42252124.5</v>
      </c>
      <c r="BL42" s="62">
        <f>SUM($G42:AH42)</f>
        <v>43817018</v>
      </c>
      <c r="BM42" s="62">
        <f>SUM($G42:AI42)</f>
        <v>45381911.5</v>
      </c>
      <c r="BN42" s="62">
        <f>SUM($G42:AJ42)</f>
        <v>46946805</v>
      </c>
      <c r="BO42" s="65">
        <f>IF(BO$2&lt;=((VALUE(RIGHT($E42,4))-VALUE(LEFT($E42,4)))+1),G42/((1+Vychodiská!$C$177)^BO$2),0)</f>
        <v>1504705.2884615385</v>
      </c>
      <c r="BP42" s="62">
        <f>IF(BP$2&lt;=((VALUE(RIGHT($E42,4))-VALUE(LEFT($E42,4)))+1),H42/((1+Vychodiská!$C$177)^BP$2),0)</f>
        <v>1446832.0081360945</v>
      </c>
      <c r="BQ42" s="62">
        <f>IF(BQ$2&lt;=((VALUE(RIGHT($E42,4))-VALUE(LEFT($E42,4)))+1),I42/((1+Vychodiská!$C$177)^BQ$2),0)</f>
        <v>0</v>
      </c>
      <c r="BR42" s="62">
        <f>IF(BR$2&lt;=((VALUE(RIGHT($E42,4))-VALUE(LEFT($E42,4)))+1),J42/((1+Vychodiská!$C$177)^BR$2),0)</f>
        <v>0</v>
      </c>
      <c r="BS42" s="62">
        <f>IF(BS$2&lt;=((VALUE(RIGHT($E42,4))-VALUE(LEFT($E42,4)))+1),K42/((1+Vychodiská!$C$177)^BS$2),0)</f>
        <v>0</v>
      </c>
      <c r="BT42" s="62">
        <f>IF(BT$2&lt;=((VALUE(RIGHT($E42,4))-VALUE(LEFT($E42,4)))+1),L42/((1+Vychodiská!$C$177)^BT$2),0)</f>
        <v>0</v>
      </c>
      <c r="BU42" s="62">
        <f>IF(BU$2&lt;=((VALUE(RIGHT($E42,4))-VALUE(LEFT($E42,4)))+1),M42/((1+Vychodiská!$C$177)^BU$2),0)</f>
        <v>0</v>
      </c>
      <c r="BV42" s="62">
        <f>IF(BV$2&lt;=((VALUE(RIGHT($E42,4))-VALUE(LEFT($E42,4)))+1),N42/((1+Vychodiská!$C$177)^BV$2),0)</f>
        <v>0</v>
      </c>
      <c r="BW42" s="62">
        <f>IF(BW$2&lt;=((VALUE(RIGHT($E42,4))-VALUE(LEFT($E42,4)))+1),O42/((1+Vychodiská!$C$177)^BW$2),0)</f>
        <v>0</v>
      </c>
      <c r="BX42" s="62">
        <f>IF(BX$2&lt;=((VALUE(RIGHT($E42,4))-VALUE(LEFT($E42,4)))+1),P42/((1+Vychodiská!$C$177)^BX$2),0)</f>
        <v>0</v>
      </c>
      <c r="BY42" s="62">
        <f>IF(BY$2&lt;=((VALUE(RIGHT($E42,4))-VALUE(LEFT($E42,4)))+1),Q42/((1+Vychodiská!$C$177)^BY$2),0)</f>
        <v>0</v>
      </c>
      <c r="BZ42" s="62">
        <f>IF(BZ$2&lt;=((VALUE(RIGHT($E42,4))-VALUE(LEFT($E42,4)))+1),R42/((1+Vychodiská!$C$177)^BZ$2),0)</f>
        <v>0</v>
      </c>
      <c r="CA42" s="62">
        <f>IF(CA$2&lt;=((VALUE(RIGHT($E42,4))-VALUE(LEFT($E42,4)))+1),S42/((1+Vychodiská!$C$177)^CA$2),0)</f>
        <v>0</v>
      </c>
      <c r="CB42" s="62">
        <f>IF(CB$2&lt;=((VALUE(RIGHT($E42,4))-VALUE(LEFT($E42,4)))+1),T42/((1+Vychodiská!$C$177)^CB$2),0)</f>
        <v>0</v>
      </c>
      <c r="CC42" s="62">
        <f>IF(CC$2&lt;=((VALUE(RIGHT($E42,4))-VALUE(LEFT($E42,4)))+1),U42/((1+Vychodiská!$C$177)^CC$2),0)</f>
        <v>0</v>
      </c>
      <c r="CD42" s="62">
        <f>IF(CD$2&lt;=((VALUE(RIGHT($E42,4))-VALUE(LEFT($E42,4)))+1),V42/((1+Vychodiská!$C$177)^CD$2),0)</f>
        <v>0</v>
      </c>
      <c r="CE42" s="62">
        <f>IF(CE$2&lt;=((VALUE(RIGHT($E42,4))-VALUE(LEFT($E42,4)))+1),W42/((1+Vychodiská!$C$177)^CE$2),0)</f>
        <v>0</v>
      </c>
      <c r="CF42" s="62">
        <f>IF(CF$2&lt;=((VALUE(RIGHT($E42,4))-VALUE(LEFT($E42,4)))+1),X42/((1+Vychodiská!$C$177)^CF$2),0)</f>
        <v>0</v>
      </c>
      <c r="CG42" s="62">
        <f>IF(CG$2&lt;=((VALUE(RIGHT($E42,4))-VALUE(LEFT($E42,4)))+1),Y42/((1+Vychodiská!$C$177)^CG$2),0)</f>
        <v>0</v>
      </c>
      <c r="CH42" s="62">
        <f>IF(CH$2&lt;=((VALUE(RIGHT($E42,4))-VALUE(LEFT($E42,4)))+1),Z42/((1+Vychodiská!$C$177)^CH$2),0)</f>
        <v>0</v>
      </c>
      <c r="CI42" s="62">
        <f>IF(CI$2&lt;=((VALUE(RIGHT($E42,4))-VALUE(LEFT($E42,4)))+1),AA42/((1+Vychodiská!$C$177)^CI$2),0)</f>
        <v>0</v>
      </c>
      <c r="CJ42" s="62">
        <f>IF(CJ$2&lt;=((VALUE(RIGHT($E42,4))-VALUE(LEFT($E42,4)))+1),AB42/((1+Vychodiská!$C$177)^CJ$2),0)</f>
        <v>0</v>
      </c>
      <c r="CK42" s="62">
        <f>IF(CK$2&lt;=((VALUE(RIGHT($E42,4))-VALUE(LEFT($E42,4)))+1),AC42/((1+Vychodiská!$C$177)^CK$2),0)</f>
        <v>0</v>
      </c>
      <c r="CL42" s="62">
        <f>IF(CL$2&lt;=((VALUE(RIGHT($E42,4))-VALUE(LEFT($E42,4)))+1),AD42/((1+Vychodiská!$C$177)^CL$2),0)</f>
        <v>0</v>
      </c>
      <c r="CM42" s="62">
        <f>IF(CM$2&lt;=((VALUE(RIGHT($E42,4))-VALUE(LEFT($E42,4)))+1),AE42/((1+Vychodiská!$C$177)^CM$2),0)</f>
        <v>0</v>
      </c>
      <c r="CN42" s="62">
        <f>IF(CN$2&lt;=((VALUE(RIGHT($E42,4))-VALUE(LEFT($E42,4)))+1),AF42/((1+Vychodiská!$C$177)^CN$2),0)</f>
        <v>0</v>
      </c>
      <c r="CO42" s="62">
        <f>IF(CO$2&lt;=((VALUE(RIGHT($E42,4))-VALUE(LEFT($E42,4)))+1),AG42/((1+Vychodiská!$C$177)^CO$2),0)</f>
        <v>0</v>
      </c>
      <c r="CP42" s="62">
        <f>IF(CP$2&lt;=((VALUE(RIGHT($E42,4))-VALUE(LEFT($E42,4)))+1),AH42/((1+Vychodiská!$C$177)^CP$2),0)</f>
        <v>0</v>
      </c>
      <c r="CQ42" s="62">
        <f>IF(CQ$2&lt;=((VALUE(RIGHT($E42,4))-VALUE(LEFT($E42,4)))+1),AI42/((1+Vychodiská!$C$177)^CQ$2),0)</f>
        <v>0</v>
      </c>
      <c r="CR42" s="63">
        <f>IF(CR$2&lt;=((VALUE(RIGHT($E42,4))-VALUE(LEFT($E42,4)))+1),AJ42/((1+Vychodiská!$C$177)^CR$2),0)</f>
        <v>0</v>
      </c>
      <c r="CS42" s="66">
        <f t="shared" si="15"/>
        <v>-2951537.296597633</v>
      </c>
    </row>
    <row r="43" spans="1:97" customFormat="1" ht="14.5" x14ac:dyDescent="0.35"/>
    <row r="44" spans="1:97" customFormat="1" ht="14.5" x14ac:dyDescent="0.35"/>
  </sheetData>
  <mergeCells count="3">
    <mergeCell ref="G1:AJ1"/>
    <mergeCell ref="AK1:BN1"/>
    <mergeCell ref="BO1:CR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42"/>
  <sheetViews>
    <sheetView topLeftCell="A22" zoomScale="54" zoomScaleNormal="54" workbookViewId="0">
      <selection activeCell="F4" sqref="F4"/>
    </sheetView>
  </sheetViews>
  <sheetFormatPr defaultColWidth="8.81640625" defaultRowHeight="16.5" x14ac:dyDescent="0.45"/>
  <cols>
    <col min="1" max="1" width="8.81640625" style="70" bestFit="1" customWidth="1"/>
    <col min="2" max="2" width="27.81640625" style="70" bestFit="1" customWidth="1"/>
    <col min="3" max="3" width="27.81640625" style="70" customWidth="1"/>
    <col min="4" max="6" width="24.54296875" style="70" customWidth="1"/>
    <col min="7" max="8" width="9.81640625" style="70" bestFit="1" customWidth="1"/>
    <col min="9" max="9" width="11.453125" style="70" customWidth="1"/>
    <col min="10" max="13" width="9.81640625" style="70" bestFit="1" customWidth="1"/>
    <col min="14" max="14" width="9.54296875" style="70" bestFit="1" customWidth="1"/>
    <col min="15" max="23" width="9.81640625" style="70" bestFit="1" customWidth="1"/>
    <col min="24" max="24" width="10.7265625" style="70" customWidth="1"/>
    <col min="25" max="30" width="9.81640625" style="70" bestFit="1" customWidth="1"/>
    <col min="31" max="31" width="9.54296875" style="70" bestFit="1" customWidth="1"/>
    <col min="32" max="32" width="9.81640625" style="70" bestFit="1" customWidth="1"/>
    <col min="33" max="33" width="9.54296875" style="70" bestFit="1" customWidth="1"/>
    <col min="34" max="38" width="9.81640625" style="70" bestFit="1" customWidth="1"/>
    <col min="39" max="40" width="10.1796875" style="70" bestFit="1" customWidth="1"/>
    <col min="41" max="43" width="10.54296875" style="70" bestFit="1" customWidth="1"/>
    <col min="44" max="44" width="11" style="70" bestFit="1" customWidth="1"/>
    <col min="45" max="45" width="10.453125" style="70" bestFit="1" customWidth="1"/>
    <col min="46" max="54" width="11" style="70" bestFit="1" customWidth="1"/>
    <col min="55" max="66" width="11.1796875" style="70" bestFit="1" customWidth="1"/>
    <col min="67" max="68" width="9.54296875" style="71" bestFit="1" customWidth="1"/>
    <col min="69" max="69" width="9.453125" style="71" bestFit="1" customWidth="1"/>
    <col min="70" max="77" width="9.54296875" style="71" bestFit="1" customWidth="1"/>
    <col min="78" max="80" width="9.453125" style="71" bestFit="1" customWidth="1"/>
    <col min="81" max="82" width="9.54296875" style="71" bestFit="1" customWidth="1"/>
    <col min="83" max="96" width="9.1796875" style="71" bestFit="1" customWidth="1"/>
    <col min="97" max="97" width="11" style="71" bestFit="1" customWidth="1"/>
    <col min="98" max="98" width="6.453125" style="71" customWidth="1"/>
    <col min="99" max="128" width="5.81640625" style="80" customWidth="1"/>
    <col min="129" max="16384" width="8.81640625" style="70"/>
  </cols>
  <sheetData>
    <row r="1" spans="1:128" s="45" customFormat="1" x14ac:dyDescent="0.45">
      <c r="F1" s="74"/>
      <c r="G1" s="491" t="s">
        <v>400</v>
      </c>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c r="AI1" s="491"/>
      <c r="AJ1" s="492"/>
      <c r="AK1" s="493" t="s">
        <v>401</v>
      </c>
      <c r="AL1" s="493"/>
      <c r="AM1" s="493"/>
      <c r="AN1" s="493"/>
      <c r="AO1" s="493"/>
      <c r="AP1" s="493"/>
      <c r="AQ1" s="493"/>
      <c r="AR1" s="493"/>
      <c r="AS1" s="493"/>
      <c r="AT1" s="493"/>
      <c r="AU1" s="493"/>
      <c r="AV1" s="493"/>
      <c r="AW1" s="493"/>
      <c r="AX1" s="493"/>
      <c r="AY1" s="493"/>
      <c r="AZ1" s="493"/>
      <c r="BA1" s="493"/>
      <c r="BB1" s="493"/>
      <c r="BC1" s="493"/>
      <c r="BD1" s="493"/>
      <c r="BE1" s="493"/>
      <c r="BF1" s="493"/>
      <c r="BG1" s="493"/>
      <c r="BH1" s="493"/>
      <c r="BI1" s="493"/>
      <c r="BJ1" s="493"/>
      <c r="BK1" s="493"/>
      <c r="BL1" s="493"/>
      <c r="BM1" s="493"/>
      <c r="BN1" s="493"/>
      <c r="BO1" s="494" t="s">
        <v>226</v>
      </c>
      <c r="BP1" s="495"/>
      <c r="BQ1" s="495"/>
      <c r="BR1" s="495"/>
      <c r="BS1" s="495"/>
      <c r="BT1" s="495"/>
      <c r="BU1" s="495"/>
      <c r="BV1" s="495"/>
      <c r="BW1" s="495"/>
      <c r="BX1" s="495"/>
      <c r="BY1" s="495"/>
      <c r="BZ1" s="495"/>
      <c r="CA1" s="495"/>
      <c r="CB1" s="495"/>
      <c r="CC1" s="495"/>
      <c r="CD1" s="495"/>
      <c r="CE1" s="495"/>
      <c r="CF1" s="495"/>
      <c r="CG1" s="495"/>
      <c r="CH1" s="495"/>
      <c r="CI1" s="495"/>
      <c r="CJ1" s="495"/>
      <c r="CK1" s="495"/>
      <c r="CL1" s="495"/>
      <c r="CM1" s="495"/>
      <c r="CN1" s="495"/>
      <c r="CO1" s="495"/>
      <c r="CP1" s="495"/>
      <c r="CQ1" s="495"/>
      <c r="CR1" s="496"/>
      <c r="CS1" s="47" t="s">
        <v>226</v>
      </c>
      <c r="CT1" s="48"/>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row>
    <row r="2" spans="1:128" s="45" customFormat="1" ht="53.25" customHeight="1" x14ac:dyDescent="0.45">
      <c r="A2" s="50" t="s">
        <v>9</v>
      </c>
      <c r="B2" s="50" t="s">
        <v>10</v>
      </c>
      <c r="C2" s="50" t="s">
        <v>12</v>
      </c>
      <c r="D2" s="50" t="s">
        <v>21</v>
      </c>
      <c r="E2" s="50" t="s">
        <v>17</v>
      </c>
      <c r="F2" s="75" t="str">
        <f>Data!U2</f>
        <v>Oxid uhličitý-CO2</v>
      </c>
      <c r="G2" s="53">
        <v>1</v>
      </c>
      <c r="H2" s="53">
        <v>2</v>
      </c>
      <c r="I2" s="53">
        <v>3</v>
      </c>
      <c r="J2" s="53">
        <v>4</v>
      </c>
      <c r="K2" s="53">
        <v>5</v>
      </c>
      <c r="L2" s="53">
        <v>6</v>
      </c>
      <c r="M2" s="53">
        <v>7</v>
      </c>
      <c r="N2" s="53">
        <v>8</v>
      </c>
      <c r="O2" s="53">
        <v>9</v>
      </c>
      <c r="P2" s="53">
        <v>10</v>
      </c>
      <c r="Q2" s="53">
        <v>11</v>
      </c>
      <c r="R2" s="53">
        <v>12</v>
      </c>
      <c r="S2" s="53">
        <v>13</v>
      </c>
      <c r="T2" s="53">
        <v>14</v>
      </c>
      <c r="U2" s="53">
        <v>15</v>
      </c>
      <c r="V2" s="53">
        <v>16</v>
      </c>
      <c r="W2" s="53">
        <v>17</v>
      </c>
      <c r="X2" s="53">
        <v>18</v>
      </c>
      <c r="Y2" s="53">
        <v>19</v>
      </c>
      <c r="Z2" s="53">
        <v>20</v>
      </c>
      <c r="AA2" s="53">
        <v>21</v>
      </c>
      <c r="AB2" s="53">
        <v>22</v>
      </c>
      <c r="AC2" s="53">
        <v>23</v>
      </c>
      <c r="AD2" s="53">
        <v>24</v>
      </c>
      <c r="AE2" s="53">
        <v>25</v>
      </c>
      <c r="AF2" s="53">
        <v>26</v>
      </c>
      <c r="AG2" s="53">
        <v>27</v>
      </c>
      <c r="AH2" s="53">
        <v>28</v>
      </c>
      <c r="AI2" s="53">
        <v>29</v>
      </c>
      <c r="AJ2" s="54">
        <v>30</v>
      </c>
      <c r="AK2" s="53">
        <v>1</v>
      </c>
      <c r="AL2" s="53">
        <v>2</v>
      </c>
      <c r="AM2" s="53">
        <v>3</v>
      </c>
      <c r="AN2" s="53">
        <v>4</v>
      </c>
      <c r="AO2" s="53">
        <v>5</v>
      </c>
      <c r="AP2" s="53">
        <v>6</v>
      </c>
      <c r="AQ2" s="53">
        <v>7</v>
      </c>
      <c r="AR2" s="53">
        <v>8</v>
      </c>
      <c r="AS2" s="53">
        <v>9</v>
      </c>
      <c r="AT2" s="53">
        <v>10</v>
      </c>
      <c r="AU2" s="53">
        <v>11</v>
      </c>
      <c r="AV2" s="53">
        <v>12</v>
      </c>
      <c r="AW2" s="53">
        <v>13</v>
      </c>
      <c r="AX2" s="53">
        <v>14</v>
      </c>
      <c r="AY2" s="53">
        <v>15</v>
      </c>
      <c r="AZ2" s="53">
        <v>16</v>
      </c>
      <c r="BA2" s="53">
        <v>17</v>
      </c>
      <c r="BB2" s="53">
        <v>18</v>
      </c>
      <c r="BC2" s="53">
        <v>19</v>
      </c>
      <c r="BD2" s="53">
        <v>20</v>
      </c>
      <c r="BE2" s="53">
        <v>21</v>
      </c>
      <c r="BF2" s="53">
        <v>22</v>
      </c>
      <c r="BG2" s="53">
        <v>23</v>
      </c>
      <c r="BH2" s="53">
        <v>24</v>
      </c>
      <c r="BI2" s="53">
        <v>25</v>
      </c>
      <c r="BJ2" s="53">
        <v>26</v>
      </c>
      <c r="BK2" s="53">
        <v>27</v>
      </c>
      <c r="BL2" s="53">
        <v>28</v>
      </c>
      <c r="BM2" s="53">
        <v>29</v>
      </c>
      <c r="BN2" s="53">
        <v>30</v>
      </c>
      <c r="BO2" s="55">
        <v>1</v>
      </c>
      <c r="BP2" s="56">
        <v>2</v>
      </c>
      <c r="BQ2" s="56">
        <v>3</v>
      </c>
      <c r="BR2" s="56">
        <v>4</v>
      </c>
      <c r="BS2" s="56">
        <v>5</v>
      </c>
      <c r="BT2" s="56">
        <v>6</v>
      </c>
      <c r="BU2" s="56">
        <v>7</v>
      </c>
      <c r="BV2" s="56">
        <v>8</v>
      </c>
      <c r="BW2" s="56">
        <v>9</v>
      </c>
      <c r="BX2" s="56">
        <v>10</v>
      </c>
      <c r="BY2" s="56">
        <v>11</v>
      </c>
      <c r="BZ2" s="56">
        <v>12</v>
      </c>
      <c r="CA2" s="56">
        <v>13</v>
      </c>
      <c r="CB2" s="56">
        <v>14</v>
      </c>
      <c r="CC2" s="56">
        <v>15</v>
      </c>
      <c r="CD2" s="56">
        <v>16</v>
      </c>
      <c r="CE2" s="56">
        <v>17</v>
      </c>
      <c r="CF2" s="56">
        <v>18</v>
      </c>
      <c r="CG2" s="56">
        <v>19</v>
      </c>
      <c r="CH2" s="56">
        <v>20</v>
      </c>
      <c r="CI2" s="56">
        <v>21</v>
      </c>
      <c r="CJ2" s="56">
        <v>22</v>
      </c>
      <c r="CK2" s="56">
        <v>23</v>
      </c>
      <c r="CL2" s="56">
        <v>24</v>
      </c>
      <c r="CM2" s="56">
        <v>25</v>
      </c>
      <c r="CN2" s="56">
        <v>26</v>
      </c>
      <c r="CO2" s="56">
        <v>27</v>
      </c>
      <c r="CP2" s="56">
        <v>28</v>
      </c>
      <c r="CQ2" s="56">
        <v>29</v>
      </c>
      <c r="CR2" s="57">
        <v>30</v>
      </c>
      <c r="CS2" s="58" t="s">
        <v>402</v>
      </c>
      <c r="CT2" s="56"/>
      <c r="CU2" s="56">
        <v>1</v>
      </c>
      <c r="CV2" s="56">
        <v>2</v>
      </c>
      <c r="CW2" s="56">
        <v>3</v>
      </c>
      <c r="CX2" s="56">
        <v>4</v>
      </c>
      <c r="CY2" s="56">
        <v>5</v>
      </c>
      <c r="CZ2" s="56">
        <v>6</v>
      </c>
      <c r="DA2" s="56">
        <v>7</v>
      </c>
      <c r="DB2" s="56">
        <v>8</v>
      </c>
      <c r="DC2" s="56">
        <v>9</v>
      </c>
      <c r="DD2" s="56">
        <v>10</v>
      </c>
      <c r="DE2" s="56">
        <v>11</v>
      </c>
      <c r="DF2" s="56">
        <v>12</v>
      </c>
      <c r="DG2" s="56">
        <v>13</v>
      </c>
      <c r="DH2" s="56">
        <v>14</v>
      </c>
      <c r="DI2" s="56">
        <v>15</v>
      </c>
      <c r="DJ2" s="56">
        <v>16</v>
      </c>
      <c r="DK2" s="56">
        <v>17</v>
      </c>
      <c r="DL2" s="56">
        <v>18</v>
      </c>
      <c r="DM2" s="56">
        <v>19</v>
      </c>
      <c r="DN2" s="56">
        <v>20</v>
      </c>
      <c r="DO2" s="56">
        <v>21</v>
      </c>
      <c r="DP2" s="56">
        <v>22</v>
      </c>
      <c r="DQ2" s="56">
        <v>23</v>
      </c>
      <c r="DR2" s="56">
        <v>24</v>
      </c>
      <c r="DS2" s="56">
        <v>25</v>
      </c>
      <c r="DT2" s="56">
        <v>26</v>
      </c>
      <c r="DU2" s="56">
        <v>27</v>
      </c>
      <c r="DV2" s="56">
        <v>28</v>
      </c>
      <c r="DW2" s="56">
        <v>29</v>
      </c>
      <c r="DX2" s="57">
        <v>30</v>
      </c>
    </row>
    <row r="3" spans="1:128" s="69" customFormat="1" ht="31" customHeight="1" x14ac:dyDescent="0.35">
      <c r="A3" s="59">
        <f>Investície!A3</f>
        <v>1</v>
      </c>
      <c r="B3" s="60" t="str">
        <f>Investície!B3</f>
        <v xml:space="preserve">MHTH, a.s. - závod Bratislava </v>
      </c>
      <c r="C3" s="60" t="str">
        <f>Investície!C3</f>
        <v>Zokruhovanie Staré mesto II. etapa</v>
      </c>
      <c r="D3" s="61">
        <f>INDEX(Data!$M:$M,MATCH(emisie_CO2!A3,Data!$A:$A,0))</f>
        <v>30</v>
      </c>
      <c r="E3" s="61" t="str">
        <f>INDEX(Data!$J:$J,MATCH(emisie_CO2!A3,Data!$A:$A,0))</f>
        <v>2026-2029</v>
      </c>
      <c r="F3" s="63">
        <f>INDEX(Data!$U:$U,MATCH(emisie_CO2!A3,Data!$A:$A,0))</f>
        <v>-200</v>
      </c>
      <c r="G3" s="62">
        <f>$F3*Vychodiská!$D$15*-1*IF(LEN($E3)=4,HLOOKUP($E3+G$2,Vychodiská!$G$24:$BN$25,2,0),HLOOKUP(VALUE(RIGHT($E3,4))+G$2,Vychodiská!$G$24:$BN$25,2,0))</f>
        <v>53600</v>
      </c>
      <c r="H3" s="62">
        <f>$F3*Vychodiská!$D$15*-1*IF(LEN($E3)=4,HLOOKUP($E3+H$2,Vychodiská!$G$24:$BN$25,2,0),HLOOKUP(VALUE(RIGHT($E3,4))+H$2,Vychodiská!$G$24:$BN$25,2,0))</f>
        <v>59600</v>
      </c>
      <c r="I3" s="62">
        <f>$F3*Vychodiská!$D$15*-1*IF(LEN($E3)=4,HLOOKUP($E3+I$2,Vychodiská!$G$24:$BN$25,2,0),HLOOKUP(VALUE(RIGHT($E3,4))+I$2,Vychodiská!$G$24:$BN$25,2,0))</f>
        <v>65600</v>
      </c>
      <c r="J3" s="62">
        <f>$F3*Vychodiská!$D$15*-1*IF(LEN($E3)=4,HLOOKUP($E3+J$2,Vychodiská!$G$24:$BN$25,2,0),HLOOKUP(VALUE(RIGHT($E3,4))+J$2,Vychodiská!$G$24:$BN$25,2,0))</f>
        <v>71600</v>
      </c>
      <c r="K3" s="62">
        <f>$F3*Vychodiská!$D$15*-1*IF(LEN($E3)=4,HLOOKUP($E3+K$2,Vychodiská!$G$24:$BN$25,2,0),HLOOKUP(VALUE(RIGHT($E3,4))+K$2,Vychodiská!$G$24:$BN$25,2,0))</f>
        <v>77600</v>
      </c>
      <c r="L3" s="62">
        <f>$F3*Vychodiská!$D$15*-1*IF(LEN($E3)=4,HLOOKUP($E3+L$2,Vychodiská!$G$24:$BN$25,2,0),HLOOKUP(VALUE(RIGHT($E3,4))+L$2,Vychodiská!$G$24:$BN$25,2,0))</f>
        <v>83600</v>
      </c>
      <c r="M3" s="62">
        <f>$F3*Vychodiská!$D$15*-1*IF(LEN($E3)=4,HLOOKUP($E3+M$2,Vychodiská!$G$24:$BN$25,2,0),HLOOKUP(VALUE(RIGHT($E3,4))+M$2,Vychodiská!$G$24:$BN$25,2,0))</f>
        <v>89400</v>
      </c>
      <c r="N3" s="62">
        <f>$F3*Vychodiská!$D$15*-1*IF(LEN($E3)=4,HLOOKUP($E3+N$2,Vychodiská!$G$24:$BN$25,2,0),HLOOKUP(VALUE(RIGHT($E3,4))+N$2,Vychodiská!$G$24:$BN$25,2,0))</f>
        <v>95200</v>
      </c>
      <c r="O3" s="62">
        <f>$F3*Vychodiská!$D$15*-1*IF(LEN($E3)=4,HLOOKUP($E3+O$2,Vychodiská!$G$24:$BN$25,2,0),HLOOKUP(VALUE(RIGHT($E3,4))+O$2,Vychodiská!$G$24:$BN$25,2,0))</f>
        <v>101000</v>
      </c>
      <c r="P3" s="62">
        <f>$F3*Vychodiská!$D$15*-1*IF(LEN($E3)=4,HLOOKUP($E3+P$2,Vychodiská!$G$24:$BN$25,2,0),HLOOKUP(VALUE(RIGHT($E3,4))+P$2,Vychodiská!$G$24:$BN$25,2,0))</f>
        <v>106800</v>
      </c>
      <c r="Q3" s="62">
        <f>$F3*Vychodiská!$D$15*-1*IF(LEN($E3)=4,HLOOKUP($E3+Q$2,Vychodiská!$G$24:$BN$25,2,0),HLOOKUP(VALUE(RIGHT($E3,4))+Q$2,Vychodiská!$G$24:$BN$25,2,0))</f>
        <v>112600</v>
      </c>
      <c r="R3" s="62">
        <f>$F3*Vychodiská!$D$15*-1*IF(LEN($E3)=4,HLOOKUP($E3+R$2,Vychodiská!$G$24:$BN$25,2,0),HLOOKUP(VALUE(RIGHT($E3,4))+R$2,Vychodiská!$G$24:$BN$25,2,0))</f>
        <v>118400</v>
      </c>
      <c r="S3" s="62">
        <f>$F3*Vychodiská!$D$15*-1*IF(LEN($E3)=4,HLOOKUP($E3+S$2,Vychodiská!$G$24:$BN$25,2,0),HLOOKUP(VALUE(RIGHT($E3,4))+S$2,Vychodiská!$G$24:$BN$25,2,0))</f>
        <v>124200</v>
      </c>
      <c r="T3" s="62">
        <f>$F3*Vychodiská!$D$15*-1*IF(LEN($E3)=4,HLOOKUP($E3+T$2,Vychodiská!$G$24:$BN$25,2,0),HLOOKUP(VALUE(RIGHT($E3,4))+T$2,Vychodiská!$G$24:$BN$25,2,0))</f>
        <v>130000</v>
      </c>
      <c r="U3" s="62">
        <f>$F3*Vychodiská!$D$15*-1*IF(LEN($E3)=4,HLOOKUP($E3+U$2,Vychodiská!$G$24:$BN$25,2,0),HLOOKUP(VALUE(RIGHT($E3,4))+U$2,Vychodiská!$G$24:$BN$25,2,0))</f>
        <v>135800</v>
      </c>
      <c r="V3" s="62">
        <f>$F3*Vychodiská!$D$15*-1*IF(LEN($E3)=4,HLOOKUP($E3+V$2,Vychodiská!$G$24:$BN$25,2,0),HLOOKUP(VALUE(RIGHT($E3,4))+V$2,Vychodiská!$G$24:$BN$25,2,0))</f>
        <v>141600</v>
      </c>
      <c r="W3" s="62">
        <f>$F3*Vychodiská!$D$15*-1*IF(LEN($E3)=4,HLOOKUP($E3+W$2,Vychodiská!$G$24:$BN$25,2,0),HLOOKUP(VALUE(RIGHT($E3,4))+W$2,Vychodiská!$G$24:$BN$25,2,0))</f>
        <v>147600</v>
      </c>
      <c r="X3" s="62">
        <f>$F3*Vychodiská!$D$15*-1*IF(LEN($E3)=4,HLOOKUP($E3+X$2,Vychodiská!$G$24:$BN$25,2,0),HLOOKUP(VALUE(RIGHT($E3,4))+X$2,Vychodiská!$G$24:$BN$25,2,0))</f>
        <v>153600</v>
      </c>
      <c r="Y3" s="62">
        <f>$F3*Vychodiská!$D$15*-1*IF(LEN($E3)=4,HLOOKUP($E3+Y$2,Vychodiská!$G$24:$BN$25,2,0),HLOOKUP(VALUE(RIGHT($E3,4))+Y$2,Vychodiská!$G$24:$BN$25,2,0))</f>
        <v>159600</v>
      </c>
      <c r="Z3" s="62">
        <f>$F3*Vychodiská!$D$15*-1*IF(LEN($E3)=4,HLOOKUP($E3+Z$2,Vychodiská!$G$24:$BN$25,2,0),HLOOKUP(VALUE(RIGHT($E3,4))+Z$2,Vychodiská!$G$24:$BN$25,2,0))</f>
        <v>165600</v>
      </c>
      <c r="AA3" s="62">
        <f>$F3*Vychodiská!$D$15*-1*IF(LEN($E3)=4,HLOOKUP($E3+AA$2,Vychodiská!$G$24:$BN$25,2,0),HLOOKUP(VALUE(RIGHT($E3,4))+AA$2,Vychodiská!$G$24:$BN$25,2,0))</f>
        <v>171600</v>
      </c>
      <c r="AB3" s="62">
        <f>$F3*Vychodiská!$D$15*-1*IF(LEN($E3)=4,HLOOKUP($E3+AB$2,Vychodiská!$G$24:$BN$25,2,0),HLOOKUP(VALUE(RIGHT($E3,4))+AB$2,Vychodiská!$G$24:$BN$25,2,0))</f>
        <v>171600</v>
      </c>
      <c r="AC3" s="62">
        <f>$F3*Vychodiská!$D$15*-1*IF(LEN($E3)=4,HLOOKUP($E3+AC$2,Vychodiská!$G$24:$BN$25,2,0),HLOOKUP(VALUE(RIGHT($E3,4))+AC$2,Vychodiská!$G$24:$BN$25,2,0))</f>
        <v>171600</v>
      </c>
      <c r="AD3" s="62">
        <f>$F3*Vychodiská!$D$15*-1*IF(LEN($E3)=4,HLOOKUP($E3+AD$2,Vychodiská!$G$24:$BN$25,2,0),HLOOKUP(VALUE(RIGHT($E3,4))+AD$2,Vychodiská!$G$24:$BN$25,2,0))</f>
        <v>171600</v>
      </c>
      <c r="AE3" s="62">
        <f>$F3*Vychodiská!$D$15*-1*IF(LEN($E3)=4,HLOOKUP($E3+AE$2,Vychodiská!$G$24:$BN$25,2,0),HLOOKUP(VALUE(RIGHT($E3,4))+AE$2,Vychodiská!$G$24:$BN$25,2,0))</f>
        <v>171600</v>
      </c>
      <c r="AF3" s="62">
        <f>$F3*Vychodiská!$D$15*-1*IF(LEN($E3)=4,HLOOKUP($E3+AF$2,Vychodiská!$G$24:$BN$25,2,0),HLOOKUP(VALUE(RIGHT($E3,4))+AF$2,Vychodiská!$G$24:$BN$25,2,0))</f>
        <v>171600</v>
      </c>
      <c r="AG3" s="62">
        <f>$F3*Vychodiská!$D$15*-1*IF(LEN($E3)=4,HLOOKUP($E3+AG$2,Vychodiská!$G$24:$BN$25,2,0),HLOOKUP(VALUE(RIGHT($E3,4))+AG$2,Vychodiská!$G$24:$BN$25,2,0))</f>
        <v>171600</v>
      </c>
      <c r="AH3" s="62">
        <f>$F3*Vychodiská!$D$15*-1*IF(LEN($E3)=4,HLOOKUP($E3+AH$2,Vychodiská!$G$24:$BN$25,2,0),HLOOKUP(VALUE(RIGHT($E3,4))+AH$2,Vychodiská!$G$24:$BN$25,2,0))</f>
        <v>171600</v>
      </c>
      <c r="AI3" s="62">
        <f>$F3*Vychodiská!$D$15*-1*IF(LEN($E3)=4,HLOOKUP($E3+AI$2,Vychodiská!$G$24:$BN$25,2,0),HLOOKUP(VALUE(RIGHT($E3,4))+AI$2,Vychodiská!$G$24:$BN$25,2,0))</f>
        <v>171600</v>
      </c>
      <c r="AJ3" s="63">
        <f>$F3*Vychodiská!$D$15*-1*IF(LEN($E3)=4,HLOOKUP($E3+AJ$2,Vychodiská!$G$24:$BN$25,2,0),HLOOKUP(VALUE(RIGHT($E3,4))+AJ$2,Vychodiská!$G$24:$BN$25,2,0))</f>
        <v>171600</v>
      </c>
      <c r="AK3" s="62">
        <f>G3</f>
        <v>53600</v>
      </c>
      <c r="AL3" s="62">
        <f>SUM($G3:H3)</f>
        <v>113200</v>
      </c>
      <c r="AM3" s="62">
        <f>SUM($G3:I3)</f>
        <v>178800</v>
      </c>
      <c r="AN3" s="62">
        <f>SUM($G3:J3)</f>
        <v>250400</v>
      </c>
      <c r="AO3" s="62">
        <f>SUM($G3:K3)</f>
        <v>328000</v>
      </c>
      <c r="AP3" s="62">
        <f>SUM($G3:L3)</f>
        <v>411600</v>
      </c>
      <c r="AQ3" s="62">
        <f>SUM($G3:M3)</f>
        <v>501000</v>
      </c>
      <c r="AR3" s="62">
        <f>SUM($G3:N3)</f>
        <v>596200</v>
      </c>
      <c r="AS3" s="62">
        <f>SUM($G3:O3)</f>
        <v>697200</v>
      </c>
      <c r="AT3" s="62">
        <f>SUM($G3:P3)</f>
        <v>804000</v>
      </c>
      <c r="AU3" s="62">
        <f>SUM($G3:Q3)</f>
        <v>916600</v>
      </c>
      <c r="AV3" s="62">
        <f>SUM($G3:R3)</f>
        <v>1035000</v>
      </c>
      <c r="AW3" s="62">
        <f>SUM($G3:S3)</f>
        <v>1159200</v>
      </c>
      <c r="AX3" s="62">
        <f>SUM($G3:T3)</f>
        <v>1289200</v>
      </c>
      <c r="AY3" s="62">
        <f>SUM($G3:U3)</f>
        <v>1425000</v>
      </c>
      <c r="AZ3" s="62">
        <f>SUM($G3:V3)</f>
        <v>1566600</v>
      </c>
      <c r="BA3" s="62">
        <f>SUM($G3:W3)</f>
        <v>1714200</v>
      </c>
      <c r="BB3" s="62">
        <f>SUM($G3:X3)</f>
        <v>1867800</v>
      </c>
      <c r="BC3" s="62">
        <f>SUM($G3:Y3)</f>
        <v>2027400</v>
      </c>
      <c r="BD3" s="62">
        <f>SUM($G3:Z3)</f>
        <v>2193000</v>
      </c>
      <c r="BE3" s="62">
        <f>SUM($G3:AA3)</f>
        <v>2364600</v>
      </c>
      <c r="BF3" s="62">
        <f>SUM($G3:AB3)</f>
        <v>2536200</v>
      </c>
      <c r="BG3" s="62">
        <f>SUM($G3:AC3)</f>
        <v>2707800</v>
      </c>
      <c r="BH3" s="62">
        <f>SUM($G3:AD3)</f>
        <v>2879400</v>
      </c>
      <c r="BI3" s="62">
        <f>SUM($G3:AE3)</f>
        <v>3051000</v>
      </c>
      <c r="BJ3" s="62">
        <f>SUM($G3:AF3)</f>
        <v>3222600</v>
      </c>
      <c r="BK3" s="62">
        <f>SUM($G3:AG3)</f>
        <v>3394200</v>
      </c>
      <c r="BL3" s="62">
        <f>SUM($G3:AH3)</f>
        <v>3565800</v>
      </c>
      <c r="BM3" s="62">
        <f>SUM($G3:AI3)</f>
        <v>3737400</v>
      </c>
      <c r="BN3" s="77">
        <f>SUM($G3:AJ3)</f>
        <v>3909000</v>
      </c>
      <c r="BO3" s="65">
        <f>IF(CU3&gt;0,G3/((1+Vychodiská!$C$178)^emisie_CO2!CU3),0)</f>
        <v>41997.002522709401</v>
      </c>
      <c r="BP3" s="62">
        <f>IF(CV3&gt;0,H3/((1+Vychodiská!$C$178)^emisie_CO2!CV3),0)</f>
        <v>44474.437639543008</v>
      </c>
      <c r="BQ3" s="62">
        <f>IF(CW3&gt;0,I3/((1+Vychodiská!$C$178)^emisie_CO2!CW3),0)</f>
        <v>46620.695256535968</v>
      </c>
      <c r="BR3" s="62">
        <f>IF(CX3&gt;0,J3/((1+Vychodiská!$C$178)^emisie_CO2!CX3),0)</f>
        <v>48461.698321254</v>
      </c>
      <c r="BS3" s="62">
        <f>IF(CY3&gt;0,K3/((1+Vychodiská!$C$178)^emisie_CO2!CY3),0)</f>
        <v>50021.65189850107</v>
      </c>
      <c r="BT3" s="62">
        <f>IF(CZ3&gt;0,L3/((1+Vychodiská!$C$178)^emisie_CO2!CZ3),0)</f>
        <v>51323.147996007479</v>
      </c>
      <c r="BU3" s="62">
        <f>IF(DA3&gt;0,M3/((1+Vychodiská!$C$178)^emisie_CO2!DA3),0)</f>
        <v>52270.328444327504</v>
      </c>
      <c r="BV3" s="62">
        <f>IF(DB3&gt;0,N3/((1+Vychodiská!$C$178)^emisie_CO2!DB3),0)</f>
        <v>53010.922210503668</v>
      </c>
      <c r="BW3" s="62">
        <f>IF(DC3&gt;0,O3/((1+Vychodiská!$C$178)^emisie_CO2!DC3),0)</f>
        <v>53562.456415174762</v>
      </c>
      <c r="BX3" s="62">
        <f>IF(DD3&gt;0,P3/((1+Vychodiská!$C$178)^emisie_CO2!DD3),0)</f>
        <v>53941.257379921415</v>
      </c>
      <c r="BY3" s="62">
        <f>IF(DE3&gt;0,Q3/((1+Vychodiská!$C$178)^emisie_CO2!DE3),0)</f>
        <v>54162.525245043245</v>
      </c>
      <c r="BZ3" s="62">
        <f>IF(DF3&gt;0,R3/((1+Vychodiská!$C$178)^emisie_CO2!DF3),0)</f>
        <v>54240.404203781785</v>
      </c>
      <c r="CA3" s="62">
        <f>IF(DG3&gt;0,S3/((1+Vychodiská!$C$178)^emisie_CO2!DG3),0)</f>
        <v>54188.048601268478</v>
      </c>
      <c r="CB3" s="62">
        <f>IF(DH3&gt;0,T3/((1+Vychodiská!$C$178)^emisie_CO2!DH3),0)</f>
        <v>54017.685132772807</v>
      </c>
      <c r="CC3" s="62">
        <f>IF(DI3&gt;0,U3/((1+Vychodiská!$C$178)^emisie_CO2!DI3),0)</f>
        <v>53740.671362861154</v>
      </c>
      <c r="CD3" s="62">
        <f>IF(DJ3&gt;0,V3/((1+Vychodiská!$C$178)^emisie_CO2!DJ3),0)</f>
        <v>53367.550774816882</v>
      </c>
      <c r="CE3" s="62">
        <f>IF(DK3&gt;0,W3/((1+Vychodiská!$C$178)^emisie_CO2!DK3),0)</f>
        <v>52979.89302100466</v>
      </c>
      <c r="CF3" s="62">
        <f>IF(DL3&gt;0,X3/((1+Vychodiská!$C$178)^emisie_CO2!DL3),0)</f>
        <v>52508.140198905123</v>
      </c>
      <c r="CG3" s="62">
        <f>IF(DM3&gt;0,Y3/((1+Vychodiská!$C$178)^emisie_CO2!DM3),0)</f>
        <v>51961.180405166517</v>
      </c>
      <c r="CH3" s="62">
        <f>IF(DN3&gt;0,Z3/((1+Vychodiská!$C$178)^emisie_CO2!DN3),0)</f>
        <v>51347.245942806876</v>
      </c>
      <c r="CI3" s="62">
        <f>IF(DO3&gt;0,AA3/((1+Vychodiská!$C$178)^emisie_CO2!DO3),0)</f>
        <v>50673.955623335976</v>
      </c>
      <c r="CJ3" s="62">
        <f>IF(DP3&gt;0,AB3/((1+Vychodiská!$C$178)^emisie_CO2!DP3),0)</f>
        <v>48260.91011746283</v>
      </c>
      <c r="CK3" s="62">
        <f>IF(DQ3&gt;0,AC3/((1+Vychodiská!$C$178)^emisie_CO2!DQ3),0)</f>
        <v>45962.771540440786</v>
      </c>
      <c r="CL3" s="62">
        <f>IF(DR3&gt;0,AD3/((1+Vychodiská!$C$178)^emisie_CO2!DR3),0)</f>
        <v>43774.068133753142</v>
      </c>
      <c r="CM3" s="62">
        <f>IF(DS3&gt;0,AE3/((1+Vychodiská!$C$178)^emisie_CO2!DS3),0)</f>
        <v>41689.588698812506</v>
      </c>
      <c r="CN3" s="62">
        <f>IF(DT3&gt;0,AF3/((1+Vychodiská!$C$178)^emisie_CO2!DT3),0)</f>
        <v>39704.37018934526</v>
      </c>
      <c r="CO3" s="62">
        <f>IF(DU3&gt;0,AG3/((1+Vychodiská!$C$178)^emisie_CO2!DU3),0)</f>
        <v>37813.685894614515</v>
      </c>
      <c r="CP3" s="62">
        <f>IF(DV3&gt;0,AH3/((1+Vychodiská!$C$178)^emisie_CO2!DV3),0)</f>
        <v>36013.034185347162</v>
      </c>
      <c r="CQ3" s="62">
        <f>IF(DW3&gt;0,AI3/((1+Vychodiská!$C$178)^emisie_CO2!DW3),0)</f>
        <v>34298.127795568726</v>
      </c>
      <c r="CR3" s="63">
        <f>IF(DX3&gt;0,AJ3/((1+Vychodiská!$C$178)^emisie_CO2!DX3),0)</f>
        <v>32664.883614827359</v>
      </c>
      <c r="CS3" s="66">
        <f>SUM(BO3:CR3)</f>
        <v>1439052.3387664137</v>
      </c>
      <c r="CT3" s="62"/>
      <c r="CU3" s="61">
        <f>(VALUE(RIGHT(E3,4))-VALUE(LEFT(E3,4)))+2</f>
        <v>5</v>
      </c>
      <c r="CV3" s="61">
        <f>IF(CU3=0,0,IF(CV$2&gt;$D3,0,CU3+1))</f>
        <v>6</v>
      </c>
      <c r="CW3" s="61">
        <f t="shared" ref="CW3:DX3" si="0">IF(CV3=0,0,IF(CW$2&gt;$D3,0,CV3+1))</f>
        <v>7</v>
      </c>
      <c r="CX3" s="61">
        <f t="shared" si="0"/>
        <v>8</v>
      </c>
      <c r="CY3" s="61">
        <f t="shared" si="0"/>
        <v>9</v>
      </c>
      <c r="CZ3" s="61">
        <f t="shared" si="0"/>
        <v>10</v>
      </c>
      <c r="DA3" s="61">
        <f t="shared" si="0"/>
        <v>11</v>
      </c>
      <c r="DB3" s="61">
        <f t="shared" si="0"/>
        <v>12</v>
      </c>
      <c r="DC3" s="61">
        <f t="shared" si="0"/>
        <v>13</v>
      </c>
      <c r="DD3" s="61">
        <f t="shared" si="0"/>
        <v>14</v>
      </c>
      <c r="DE3" s="61">
        <f t="shared" si="0"/>
        <v>15</v>
      </c>
      <c r="DF3" s="61">
        <f t="shared" si="0"/>
        <v>16</v>
      </c>
      <c r="DG3" s="61">
        <f t="shared" si="0"/>
        <v>17</v>
      </c>
      <c r="DH3" s="61">
        <f t="shared" si="0"/>
        <v>18</v>
      </c>
      <c r="DI3" s="61">
        <f t="shared" si="0"/>
        <v>19</v>
      </c>
      <c r="DJ3" s="61">
        <f t="shared" si="0"/>
        <v>20</v>
      </c>
      <c r="DK3" s="61">
        <f t="shared" si="0"/>
        <v>21</v>
      </c>
      <c r="DL3" s="61">
        <f t="shared" si="0"/>
        <v>22</v>
      </c>
      <c r="DM3" s="61">
        <f t="shared" si="0"/>
        <v>23</v>
      </c>
      <c r="DN3" s="61">
        <f t="shared" si="0"/>
        <v>24</v>
      </c>
      <c r="DO3" s="61">
        <f t="shared" si="0"/>
        <v>25</v>
      </c>
      <c r="DP3" s="61">
        <f t="shared" si="0"/>
        <v>26</v>
      </c>
      <c r="DQ3" s="61">
        <f t="shared" si="0"/>
        <v>27</v>
      </c>
      <c r="DR3" s="61">
        <f t="shared" si="0"/>
        <v>28</v>
      </c>
      <c r="DS3" s="61">
        <f t="shared" si="0"/>
        <v>29</v>
      </c>
      <c r="DT3" s="61">
        <f t="shared" si="0"/>
        <v>30</v>
      </c>
      <c r="DU3" s="61">
        <f t="shared" si="0"/>
        <v>31</v>
      </c>
      <c r="DV3" s="61">
        <f t="shared" si="0"/>
        <v>32</v>
      </c>
      <c r="DW3" s="61">
        <f t="shared" si="0"/>
        <v>33</v>
      </c>
      <c r="DX3" s="377">
        <f t="shared" si="0"/>
        <v>34</v>
      </c>
    </row>
    <row r="4" spans="1:128" s="69" customFormat="1" ht="31" customHeight="1" x14ac:dyDescent="0.35">
      <c r="A4" s="59">
        <f>Investície!A4</f>
        <v>2</v>
      </c>
      <c r="B4" s="60" t="str">
        <f>Investície!B4</f>
        <v xml:space="preserve">MHTH, a.s. - závod Bratislava </v>
      </c>
      <c r="C4" s="60" t="str">
        <f>Investície!C4</f>
        <v>Prekládka HV DN 300 Mlynská dolina</v>
      </c>
      <c r="D4" s="61">
        <f>INDEX(Data!$M:$M,MATCH(emisie_CO2!A4,Data!$A:$A,0))</f>
        <v>30</v>
      </c>
      <c r="E4" s="61" t="str">
        <f>INDEX(Data!$J:$J,MATCH(emisie_CO2!A4,Data!$A:$A,0))</f>
        <v>2024 - 2025</v>
      </c>
      <c r="F4" s="63">
        <f>INDEX(Data!$U:$U,MATCH(emisie_CO2!A4,Data!$A:$A,0))</f>
        <v>-100</v>
      </c>
      <c r="G4" s="62">
        <f>$F4*Vychodiská!$D$15*-1*IF(LEN($E4)=4,HLOOKUP($E4+G$2,Vychodiská!$G$24:$BN$25,2,0),HLOOKUP(VALUE(RIGHT($E4,4))+G$2,Vychodiská!$G$24:$BN$25,2,0))</f>
        <v>19520</v>
      </c>
      <c r="H4" s="62">
        <f>$F4*Vychodiská!$D$15*-1*IF(LEN($E4)=4,HLOOKUP($E4+H$2,Vychodiská!$G$24:$BN$25,2,0),HLOOKUP(VALUE(RIGHT($E4,4))+H$2,Vychodiská!$G$24:$BN$25,2,0))</f>
        <v>21339.999999999996</v>
      </c>
      <c r="I4" s="62">
        <f>$F4*Vychodiská!$D$15*-1*IF(LEN($E4)=4,HLOOKUP($E4+I$2,Vychodiská!$G$24:$BN$25,2,0),HLOOKUP(VALUE(RIGHT($E4,4))+I$2,Vychodiská!$G$24:$BN$25,2,0))</f>
        <v>23159.999999999996</v>
      </c>
      <c r="J4" s="62">
        <f>$F4*Vychodiská!$D$15*-1*IF(LEN($E4)=4,HLOOKUP($E4+J$2,Vychodiská!$G$24:$BN$25,2,0),HLOOKUP(VALUE(RIGHT($E4,4))+J$2,Vychodiská!$G$24:$BN$25,2,0))</f>
        <v>24979.999999999996</v>
      </c>
      <c r="K4" s="62">
        <f>$F4*Vychodiská!$D$15*-1*IF(LEN($E4)=4,HLOOKUP($E4+K$2,Vychodiská!$G$24:$BN$25,2,0),HLOOKUP(VALUE(RIGHT($E4,4))+K$2,Vychodiská!$G$24:$BN$25,2,0))</f>
        <v>26800</v>
      </c>
      <c r="L4" s="62">
        <f>$F4*Vychodiská!$D$15*-1*IF(LEN($E4)=4,HLOOKUP($E4+L$2,Vychodiská!$G$24:$BN$25,2,0),HLOOKUP(VALUE(RIGHT($E4,4))+L$2,Vychodiská!$G$24:$BN$25,2,0))</f>
        <v>29800</v>
      </c>
      <c r="M4" s="62">
        <f>$F4*Vychodiská!$D$15*-1*IF(LEN($E4)=4,HLOOKUP($E4+M$2,Vychodiská!$G$24:$BN$25,2,0),HLOOKUP(VALUE(RIGHT($E4,4))+M$2,Vychodiská!$G$24:$BN$25,2,0))</f>
        <v>32800</v>
      </c>
      <c r="N4" s="62">
        <f>$F4*Vychodiská!$D$15*-1*IF(LEN($E4)=4,HLOOKUP($E4+N$2,Vychodiská!$G$24:$BN$25,2,0),HLOOKUP(VALUE(RIGHT($E4,4))+N$2,Vychodiská!$G$24:$BN$25,2,0))</f>
        <v>35800</v>
      </c>
      <c r="O4" s="62">
        <f>$F4*Vychodiská!$D$15*-1*IF(LEN($E4)=4,HLOOKUP($E4+O$2,Vychodiská!$G$24:$BN$25,2,0),HLOOKUP(VALUE(RIGHT($E4,4))+O$2,Vychodiská!$G$24:$BN$25,2,0))</f>
        <v>38800</v>
      </c>
      <c r="P4" s="62">
        <f>$F4*Vychodiská!$D$15*-1*IF(LEN($E4)=4,HLOOKUP($E4+P$2,Vychodiská!$G$24:$BN$25,2,0),HLOOKUP(VALUE(RIGHT($E4,4))+P$2,Vychodiská!$G$24:$BN$25,2,0))</f>
        <v>41800</v>
      </c>
      <c r="Q4" s="62">
        <f>$F4*Vychodiská!$D$15*-1*IF(LEN($E4)=4,HLOOKUP($E4+Q$2,Vychodiská!$G$24:$BN$25,2,0),HLOOKUP(VALUE(RIGHT($E4,4))+Q$2,Vychodiská!$G$24:$BN$25,2,0))</f>
        <v>44700</v>
      </c>
      <c r="R4" s="62">
        <f>$F4*Vychodiská!$D$15*-1*IF(LEN($E4)=4,HLOOKUP($E4+R$2,Vychodiská!$G$24:$BN$25,2,0),HLOOKUP(VALUE(RIGHT($E4,4))+R$2,Vychodiská!$G$24:$BN$25,2,0))</f>
        <v>47600</v>
      </c>
      <c r="S4" s="62">
        <f>$F4*Vychodiská!$D$15*-1*IF(LEN($E4)=4,HLOOKUP($E4+S$2,Vychodiská!$G$24:$BN$25,2,0),HLOOKUP(VALUE(RIGHT($E4,4))+S$2,Vychodiská!$G$24:$BN$25,2,0))</f>
        <v>50500</v>
      </c>
      <c r="T4" s="62">
        <f>$F4*Vychodiská!$D$15*-1*IF(LEN($E4)=4,HLOOKUP($E4+T$2,Vychodiská!$G$24:$BN$25,2,0),HLOOKUP(VALUE(RIGHT($E4,4))+T$2,Vychodiská!$G$24:$BN$25,2,0))</f>
        <v>53400</v>
      </c>
      <c r="U4" s="62">
        <f>$F4*Vychodiská!$D$15*-1*IF(LEN($E4)=4,HLOOKUP($E4+U$2,Vychodiská!$G$24:$BN$25,2,0),HLOOKUP(VALUE(RIGHT($E4,4))+U$2,Vychodiská!$G$24:$BN$25,2,0))</f>
        <v>56300</v>
      </c>
      <c r="V4" s="62">
        <f>$F4*Vychodiská!$D$15*-1*IF(LEN($E4)=4,HLOOKUP($E4+V$2,Vychodiská!$G$24:$BN$25,2,0),HLOOKUP(VALUE(RIGHT($E4,4))+V$2,Vychodiská!$G$24:$BN$25,2,0))</f>
        <v>59200</v>
      </c>
      <c r="W4" s="62">
        <f>$F4*Vychodiská!$D$15*-1*IF(LEN($E4)=4,HLOOKUP($E4+W$2,Vychodiská!$G$24:$BN$25,2,0),HLOOKUP(VALUE(RIGHT($E4,4))+W$2,Vychodiská!$G$24:$BN$25,2,0))</f>
        <v>62100</v>
      </c>
      <c r="X4" s="62">
        <f>$F4*Vychodiská!$D$15*-1*IF(LEN($E4)=4,HLOOKUP($E4+X$2,Vychodiská!$G$24:$BN$25,2,0),HLOOKUP(VALUE(RIGHT($E4,4))+X$2,Vychodiská!$G$24:$BN$25,2,0))</f>
        <v>65000</v>
      </c>
      <c r="Y4" s="62">
        <f>$F4*Vychodiská!$D$15*-1*IF(LEN($E4)=4,HLOOKUP($E4+Y$2,Vychodiská!$G$24:$BN$25,2,0),HLOOKUP(VALUE(RIGHT($E4,4))+Y$2,Vychodiská!$G$24:$BN$25,2,0))</f>
        <v>67900</v>
      </c>
      <c r="Z4" s="62">
        <f>$F4*Vychodiská!$D$15*-1*IF(LEN($E4)=4,HLOOKUP($E4+Z$2,Vychodiská!$G$24:$BN$25,2,0),HLOOKUP(VALUE(RIGHT($E4,4))+Z$2,Vychodiská!$G$24:$BN$25,2,0))</f>
        <v>70800</v>
      </c>
      <c r="AA4" s="62">
        <f>$F4*Vychodiská!$D$15*-1*IF(LEN($E4)=4,HLOOKUP($E4+AA$2,Vychodiská!$G$24:$BN$25,2,0),HLOOKUP(VALUE(RIGHT($E4,4))+AA$2,Vychodiská!$G$24:$BN$25,2,0))</f>
        <v>73800</v>
      </c>
      <c r="AB4" s="62">
        <f>$F4*Vychodiská!$D$15*-1*IF(LEN($E4)=4,HLOOKUP($E4+AB$2,Vychodiská!$G$24:$BN$25,2,0),HLOOKUP(VALUE(RIGHT($E4,4))+AB$2,Vychodiská!$G$24:$BN$25,2,0))</f>
        <v>76800</v>
      </c>
      <c r="AC4" s="62">
        <f>$F4*Vychodiská!$D$15*-1*IF(LEN($E4)=4,HLOOKUP($E4+AC$2,Vychodiská!$G$24:$BN$25,2,0),HLOOKUP(VALUE(RIGHT($E4,4))+AC$2,Vychodiská!$G$24:$BN$25,2,0))</f>
        <v>79800</v>
      </c>
      <c r="AD4" s="62">
        <f>$F4*Vychodiská!$D$15*-1*IF(LEN($E4)=4,HLOOKUP($E4+AD$2,Vychodiská!$G$24:$BN$25,2,0),HLOOKUP(VALUE(RIGHT($E4,4))+AD$2,Vychodiská!$G$24:$BN$25,2,0))</f>
        <v>82800</v>
      </c>
      <c r="AE4" s="62">
        <f>$F4*Vychodiská!$D$15*-1*IF(LEN($E4)=4,HLOOKUP($E4+AE$2,Vychodiská!$G$24:$BN$25,2,0),HLOOKUP(VALUE(RIGHT($E4,4))+AE$2,Vychodiská!$G$24:$BN$25,2,0))</f>
        <v>85800</v>
      </c>
      <c r="AF4" s="62">
        <f>$F4*Vychodiská!$D$15*-1*IF(LEN($E4)=4,HLOOKUP($E4+AF$2,Vychodiská!$G$24:$BN$25,2,0),HLOOKUP(VALUE(RIGHT($E4,4))+AF$2,Vychodiská!$G$24:$BN$25,2,0))</f>
        <v>85800</v>
      </c>
      <c r="AG4" s="62">
        <f>$F4*Vychodiská!$D$15*-1*IF(LEN($E4)=4,HLOOKUP($E4+AG$2,Vychodiská!$G$24:$BN$25,2,0),HLOOKUP(VALUE(RIGHT($E4,4))+AG$2,Vychodiská!$G$24:$BN$25,2,0))</f>
        <v>85800</v>
      </c>
      <c r="AH4" s="62">
        <f>$F4*Vychodiská!$D$15*-1*IF(LEN($E4)=4,HLOOKUP($E4+AH$2,Vychodiská!$G$24:$BN$25,2,0),HLOOKUP(VALUE(RIGHT($E4,4))+AH$2,Vychodiská!$G$24:$BN$25,2,0))</f>
        <v>85800</v>
      </c>
      <c r="AI4" s="62">
        <f>$F4*Vychodiská!$D$15*-1*IF(LEN($E4)=4,HLOOKUP($E4+AI$2,Vychodiská!$G$24:$BN$25,2,0),HLOOKUP(VALUE(RIGHT($E4,4))+AI$2,Vychodiská!$G$24:$BN$25,2,0))</f>
        <v>85800</v>
      </c>
      <c r="AJ4" s="63">
        <f>$F4*Vychodiská!$D$15*-1*IF(LEN($E4)=4,HLOOKUP($E4+AJ$2,Vychodiská!$G$24:$BN$25,2,0),HLOOKUP(VALUE(RIGHT($E4,4))+AJ$2,Vychodiská!$G$24:$BN$25,2,0))</f>
        <v>85800</v>
      </c>
      <c r="AK4" s="62">
        <f t="shared" ref="AK4:AK24" si="1">G4</f>
        <v>19520</v>
      </c>
      <c r="AL4" s="62">
        <f>SUM($G4:H4)</f>
        <v>40860</v>
      </c>
      <c r="AM4" s="62">
        <f>SUM($G4:I4)</f>
        <v>64020</v>
      </c>
      <c r="AN4" s="62">
        <f>SUM($G4:J4)</f>
        <v>89000</v>
      </c>
      <c r="AO4" s="62">
        <f>SUM($G4:K4)</f>
        <v>115800</v>
      </c>
      <c r="AP4" s="62">
        <f>SUM($G4:L4)</f>
        <v>145600</v>
      </c>
      <c r="AQ4" s="62">
        <f>SUM($G4:M4)</f>
        <v>178400</v>
      </c>
      <c r="AR4" s="62">
        <f>SUM($G4:N4)</f>
        <v>214200</v>
      </c>
      <c r="AS4" s="62">
        <f>SUM($G4:O4)</f>
        <v>253000</v>
      </c>
      <c r="AT4" s="62">
        <f>SUM($G4:P4)</f>
        <v>294800</v>
      </c>
      <c r="AU4" s="62">
        <f>SUM($G4:Q4)</f>
        <v>339500</v>
      </c>
      <c r="AV4" s="62">
        <f>SUM($G4:R4)</f>
        <v>387100</v>
      </c>
      <c r="AW4" s="62">
        <f>SUM($G4:S4)</f>
        <v>437600</v>
      </c>
      <c r="AX4" s="62">
        <f>SUM($G4:T4)</f>
        <v>491000</v>
      </c>
      <c r="AY4" s="62">
        <f>SUM($G4:U4)</f>
        <v>547300</v>
      </c>
      <c r="AZ4" s="62">
        <f>SUM($G4:V4)</f>
        <v>606500</v>
      </c>
      <c r="BA4" s="62">
        <f>SUM($G4:W4)</f>
        <v>668600</v>
      </c>
      <c r="BB4" s="62">
        <f>SUM($G4:X4)</f>
        <v>733600</v>
      </c>
      <c r="BC4" s="62">
        <f>SUM($G4:Y4)</f>
        <v>801500</v>
      </c>
      <c r="BD4" s="62">
        <f>SUM($G4:Z4)</f>
        <v>872300</v>
      </c>
      <c r="BE4" s="62">
        <f>SUM($G4:AA4)</f>
        <v>946100</v>
      </c>
      <c r="BF4" s="62">
        <f>SUM($G4:AB4)</f>
        <v>1022900</v>
      </c>
      <c r="BG4" s="62">
        <f>SUM($G4:AC4)</f>
        <v>1102700</v>
      </c>
      <c r="BH4" s="62">
        <f>SUM($G4:AD4)</f>
        <v>1185500</v>
      </c>
      <c r="BI4" s="62">
        <f>SUM($G4:AE4)</f>
        <v>1271300</v>
      </c>
      <c r="BJ4" s="62">
        <f>SUM($G4:AF4)</f>
        <v>1357100</v>
      </c>
      <c r="BK4" s="62">
        <f>SUM($G4:AG4)</f>
        <v>1442900</v>
      </c>
      <c r="BL4" s="62">
        <f>SUM($G4:AH4)</f>
        <v>1528700</v>
      </c>
      <c r="BM4" s="62">
        <f>SUM($G4:AI4)</f>
        <v>1614500</v>
      </c>
      <c r="BN4" s="62">
        <f>SUM($G4:AJ4)</f>
        <v>1700300</v>
      </c>
      <c r="BO4" s="65">
        <f>IF(CU4&gt;0,G4/((1+Vychodiská!$C$178)^emisie_CO2!CU4),0)</f>
        <v>16862.10992333441</v>
      </c>
      <c r="BP4" s="62">
        <f>IF(CV4&gt;0,H4/((1+Vychodiská!$C$178)^emisie_CO2!CV4),0)</f>
        <v>17556.470812058757</v>
      </c>
      <c r="BQ4" s="62">
        <f>IF(CW4&gt;0,I4/((1+Vychodiská!$C$178)^emisie_CO2!CW4),0)</f>
        <v>18146.466015409507</v>
      </c>
      <c r="BR4" s="62">
        <f>IF(CX4&gt;0,J4/((1+Vychodiská!$C$178)^emisie_CO2!CX4),0)</f>
        <v>18640.460607982957</v>
      </c>
      <c r="BS4" s="62">
        <f>IF(CY4&gt;0,K4/((1+Vychodiská!$C$178)^emisie_CO2!CY4),0)</f>
        <v>19046.259647487255</v>
      </c>
      <c r="BT4" s="62">
        <f>IF(CZ4&gt;0,L4/((1+Vychodiská!$C$178)^emisie_CO2!CZ4),0)</f>
        <v>20169.812988454876</v>
      </c>
      <c r="BU4" s="62">
        <f>IF(DA4&gt;0,M4/((1+Vychodiská!$C$178)^emisie_CO2!DA4),0)</f>
        <v>21143.172451943752</v>
      </c>
      <c r="BV4" s="62">
        <f>IF(DB4&gt;0,N4/((1+Vychodiská!$C$178)^emisie_CO2!DB4),0)</f>
        <v>21978.094476759183</v>
      </c>
      <c r="BW4" s="62">
        <f>IF(DC4&gt;0,O4/((1+Vychodiská!$C$178)^emisie_CO2!DC4),0)</f>
        <v>22685.556416553773</v>
      </c>
      <c r="BX4" s="62">
        <f>IF(DD4&gt;0,P4/((1+Vychodiská!$C$178)^emisie_CO2!DD4),0)</f>
        <v>23275.804079821988</v>
      </c>
      <c r="BY4" s="62">
        <f>IF(DE4&gt;0,Q4/((1+Vychodiská!$C$178)^emisie_CO2!DE4),0)</f>
        <v>23705.364373844674</v>
      </c>
      <c r="BZ4" s="62">
        <f>IF(DF4&gt;0,R4/((1+Vychodiská!$C$178)^emisie_CO2!DF4),0)</f>
        <v>24041.234562586698</v>
      </c>
      <c r="CA4" s="62">
        <f>IF(DG4&gt;0,S4/((1+Vychodiská!$C$178)^emisie_CO2!DG4),0)</f>
        <v>24291.363453593993</v>
      </c>
      <c r="CB4" s="62">
        <f>IF(DH4&gt;0,T4/((1+Vychodiská!$C$178)^emisie_CO2!DH4),0)</f>
        <v>24463.15527434077</v>
      </c>
      <c r="CC4" s="62">
        <f>IF(DI4&gt;0,U4/((1+Vychodiská!$C$178)^emisie_CO2!DI4),0)</f>
        <v>24563.503512491265</v>
      </c>
      <c r="CD4" s="62">
        <f>IF(DJ4&gt;0,V4/((1+Vychodiská!$C$178)^emisie_CO2!DJ4),0)</f>
        <v>24598.822768155002</v>
      </c>
      <c r="CE4" s="62">
        <f>IF(DK4&gt;0,W4/((1+Vychodiská!$C$178)^emisie_CO2!DK4),0)</f>
        <v>24575.078730734003</v>
      </c>
      <c r="CF4" s="62">
        <f>IF(DL4&gt;0,X4/((1+Vychodiská!$C$178)^emisie_CO2!DL4),0)</f>
        <v>24497.816386745038</v>
      </c>
      <c r="CG4" s="62">
        <f>IF(DM4&gt;0,Y4/((1+Vychodiská!$C$178)^emisie_CO2!DM4),0)</f>
        <v>24372.186559120706</v>
      </c>
      <c r="CH4" s="62">
        <f>IF(DN4&gt;0,Z4/((1+Vychodiská!$C$178)^emisie_CO2!DN4),0)</f>
        <v>24202.97087293283</v>
      </c>
      <c r="CI4" s="62">
        <f>IF(DO4&gt;0,AA4/((1+Vychodiská!$C$178)^emisie_CO2!DO4),0)</f>
        <v>24027.162367802561</v>
      </c>
      <c r="CJ4" s="62">
        <f>IF(DP4&gt;0,AB4/((1+Vychodiská!$C$178)^emisie_CO2!DP4),0)</f>
        <v>23813.215509707537</v>
      </c>
      <c r="CK4" s="62">
        <f>IF(DQ4&gt;0,AC4/((1+Vychodiská!$C$178)^emisie_CO2!DQ4),0)</f>
        <v>23565.161181481417</v>
      </c>
      <c r="CL4" s="62">
        <f>IF(DR4&gt;0,AD4/((1+Vychodiská!$C$178)^emisie_CO2!DR4),0)</f>
        <v>23286.732853880669</v>
      </c>
      <c r="CM4" s="62">
        <f>IF(DS4&gt;0,AE4/((1+Vychodiská!$C$178)^emisie_CO2!DS4),0)</f>
        <v>22981.385770220393</v>
      </c>
      <c r="CN4" s="62">
        <f>IF(DT4&gt;0,AF4/((1+Vychodiská!$C$178)^emisie_CO2!DT4),0)</f>
        <v>21887.034066876571</v>
      </c>
      <c r="CO4" s="62">
        <f>IF(DU4&gt;0,AG4/((1+Vychodiská!$C$178)^emisie_CO2!DU4),0)</f>
        <v>20844.794349406253</v>
      </c>
      <c r="CP4" s="62">
        <f>IF(DV4&gt;0,AH4/((1+Vychodiská!$C$178)^emisie_CO2!DV4),0)</f>
        <v>19852.18509467263</v>
      </c>
      <c r="CQ4" s="62">
        <f>IF(DW4&gt;0,AI4/((1+Vychodiská!$C$178)^emisie_CO2!DW4),0)</f>
        <v>18906.842947307257</v>
      </c>
      <c r="CR4" s="63">
        <f>IF(DX4&gt;0,AJ4/((1+Vychodiská!$C$178)^emisie_CO2!DX4),0)</f>
        <v>18006.517092673581</v>
      </c>
      <c r="CS4" s="66">
        <f t="shared" ref="CS4:CS24" si="2">SUM(BO4:CR4)</f>
        <v>659986.73514838028</v>
      </c>
      <c r="CT4" s="62"/>
      <c r="CU4" s="61">
        <f t="shared" ref="CU4:CU24" si="3">(VALUE(RIGHT(E4,4))-VALUE(LEFT(E4,4)))+2</f>
        <v>3</v>
      </c>
      <c r="CV4" s="61">
        <f t="shared" ref="CV4:DX4" si="4">IF(CU4=0,0,IF(CV$2&gt;$D4,0,CU4+1))</f>
        <v>4</v>
      </c>
      <c r="CW4" s="61">
        <f t="shared" si="4"/>
        <v>5</v>
      </c>
      <c r="CX4" s="61">
        <f t="shared" si="4"/>
        <v>6</v>
      </c>
      <c r="CY4" s="61">
        <f t="shared" si="4"/>
        <v>7</v>
      </c>
      <c r="CZ4" s="61">
        <f t="shared" si="4"/>
        <v>8</v>
      </c>
      <c r="DA4" s="61">
        <f t="shared" si="4"/>
        <v>9</v>
      </c>
      <c r="DB4" s="61">
        <f t="shared" si="4"/>
        <v>10</v>
      </c>
      <c r="DC4" s="61">
        <f t="shared" si="4"/>
        <v>11</v>
      </c>
      <c r="DD4" s="61">
        <f t="shared" si="4"/>
        <v>12</v>
      </c>
      <c r="DE4" s="61">
        <f t="shared" si="4"/>
        <v>13</v>
      </c>
      <c r="DF4" s="61">
        <f t="shared" si="4"/>
        <v>14</v>
      </c>
      <c r="DG4" s="61">
        <f t="shared" si="4"/>
        <v>15</v>
      </c>
      <c r="DH4" s="61">
        <f t="shared" si="4"/>
        <v>16</v>
      </c>
      <c r="DI4" s="61">
        <f t="shared" si="4"/>
        <v>17</v>
      </c>
      <c r="DJ4" s="61">
        <f t="shared" si="4"/>
        <v>18</v>
      </c>
      <c r="DK4" s="61">
        <f t="shared" si="4"/>
        <v>19</v>
      </c>
      <c r="DL4" s="61">
        <f t="shared" si="4"/>
        <v>20</v>
      </c>
      <c r="DM4" s="61">
        <f t="shared" si="4"/>
        <v>21</v>
      </c>
      <c r="DN4" s="61">
        <f t="shared" si="4"/>
        <v>22</v>
      </c>
      <c r="DO4" s="61">
        <f t="shared" si="4"/>
        <v>23</v>
      </c>
      <c r="DP4" s="61">
        <f t="shared" si="4"/>
        <v>24</v>
      </c>
      <c r="DQ4" s="61">
        <f t="shared" si="4"/>
        <v>25</v>
      </c>
      <c r="DR4" s="61">
        <f t="shared" si="4"/>
        <v>26</v>
      </c>
      <c r="DS4" s="61">
        <f t="shared" si="4"/>
        <v>27</v>
      </c>
      <c r="DT4" s="61">
        <f t="shared" si="4"/>
        <v>28</v>
      </c>
      <c r="DU4" s="61">
        <f t="shared" si="4"/>
        <v>29</v>
      </c>
      <c r="DV4" s="61">
        <f t="shared" si="4"/>
        <v>30</v>
      </c>
      <c r="DW4" s="61">
        <f t="shared" si="4"/>
        <v>31</v>
      </c>
      <c r="DX4" s="377">
        <f t="shared" si="4"/>
        <v>32</v>
      </c>
    </row>
    <row r="5" spans="1:128" s="69" customFormat="1" ht="31" customHeight="1" x14ac:dyDescent="0.35">
      <c r="A5" s="59">
        <f>Investície!A5</f>
        <v>3</v>
      </c>
      <c r="B5" s="60" t="str">
        <f>Investície!B5</f>
        <v xml:space="preserve">MHTH, a.s. - závod Bratislava </v>
      </c>
      <c r="C5" s="60" t="str">
        <f>Investície!C5</f>
        <v>Výstavba technológie na vysoko účinnú kombinovanú výrobu elektriny a tepla ako náhrady za súčasné zdroje v SCZT Západ</v>
      </c>
      <c r="D5" s="61">
        <f>INDEX(Data!$M:$M,MATCH(emisie_CO2!A5,Data!$A:$A,0))</f>
        <v>30</v>
      </c>
      <c r="E5" s="61" t="str">
        <f>INDEX(Data!$J:$J,MATCH(emisie_CO2!A5,Data!$A:$A,0))</f>
        <v>2024 - 2027</v>
      </c>
      <c r="F5" s="63">
        <f>INDEX(Data!$U:$U,MATCH(emisie_CO2!A5,Data!$A:$A,0))</f>
        <v>-32320</v>
      </c>
      <c r="G5" s="62">
        <f>$F5*Vychodiská!$D$15*-1*IF(LEN($E5)=4,HLOOKUP($E5+G$2,Vychodiská!$G$24:$BN$25,2,0),HLOOKUP(VALUE(RIGHT($E5,4))+G$2,Vychodiská!$G$24:$BN$25,2,0))</f>
        <v>7485311.9999999991</v>
      </c>
      <c r="H5" s="62">
        <f>$F5*Vychodiská!$D$15*-1*IF(LEN($E5)=4,HLOOKUP($E5+H$2,Vychodiská!$G$24:$BN$25,2,0),HLOOKUP(VALUE(RIGHT($E5,4))+H$2,Vychodiská!$G$24:$BN$25,2,0))</f>
        <v>8073535.9999999981</v>
      </c>
      <c r="I5" s="62">
        <f>$F5*Vychodiská!$D$15*-1*IF(LEN($E5)=4,HLOOKUP($E5+I$2,Vychodiská!$G$24:$BN$25,2,0),HLOOKUP(VALUE(RIGHT($E5,4))+I$2,Vychodiská!$G$24:$BN$25,2,0))</f>
        <v>8661760</v>
      </c>
      <c r="J5" s="62">
        <f>$F5*Vychodiská!$D$15*-1*IF(LEN($E5)=4,HLOOKUP($E5+J$2,Vychodiská!$G$24:$BN$25,2,0),HLOOKUP(VALUE(RIGHT($E5,4))+J$2,Vychodiská!$G$24:$BN$25,2,0))</f>
        <v>9631360</v>
      </c>
      <c r="K5" s="62">
        <f>$F5*Vychodiská!$D$15*-1*IF(LEN($E5)=4,HLOOKUP($E5+K$2,Vychodiská!$G$24:$BN$25,2,0),HLOOKUP(VALUE(RIGHT($E5,4))+K$2,Vychodiská!$G$24:$BN$25,2,0))</f>
        <v>10600960</v>
      </c>
      <c r="L5" s="62">
        <f>$F5*Vychodiská!$D$15*-1*IF(LEN($E5)=4,HLOOKUP($E5+L$2,Vychodiská!$G$24:$BN$25,2,0),HLOOKUP(VALUE(RIGHT($E5,4))+L$2,Vychodiská!$G$24:$BN$25,2,0))</f>
        <v>11570560</v>
      </c>
      <c r="M5" s="62">
        <f>$F5*Vychodiská!$D$15*-1*IF(LEN($E5)=4,HLOOKUP($E5+M$2,Vychodiská!$G$24:$BN$25,2,0),HLOOKUP(VALUE(RIGHT($E5,4))+M$2,Vychodiská!$G$24:$BN$25,2,0))</f>
        <v>12540160</v>
      </c>
      <c r="N5" s="62">
        <f>$F5*Vychodiská!$D$15*-1*IF(LEN($E5)=4,HLOOKUP($E5+N$2,Vychodiská!$G$24:$BN$25,2,0),HLOOKUP(VALUE(RIGHT($E5,4))+N$2,Vychodiská!$G$24:$BN$25,2,0))</f>
        <v>13509760</v>
      </c>
      <c r="O5" s="62">
        <f>$F5*Vychodiská!$D$15*-1*IF(LEN($E5)=4,HLOOKUP($E5+O$2,Vychodiská!$G$24:$BN$25,2,0),HLOOKUP(VALUE(RIGHT($E5,4))+O$2,Vychodiská!$G$24:$BN$25,2,0))</f>
        <v>14447040</v>
      </c>
      <c r="P5" s="62">
        <f>$F5*Vychodiská!$D$15*-1*IF(LEN($E5)=4,HLOOKUP($E5+P$2,Vychodiská!$G$24:$BN$25,2,0),HLOOKUP(VALUE(RIGHT($E5,4))+P$2,Vychodiská!$G$24:$BN$25,2,0))</f>
        <v>15384320</v>
      </c>
      <c r="Q5" s="62">
        <f>$F5*Vychodiská!$D$15*-1*IF(LEN($E5)=4,HLOOKUP($E5+Q$2,Vychodiská!$G$24:$BN$25,2,0),HLOOKUP(VALUE(RIGHT($E5,4))+Q$2,Vychodiská!$G$24:$BN$25,2,0))</f>
        <v>16321600</v>
      </c>
      <c r="R5" s="62">
        <f>$F5*Vychodiská!$D$15*-1*IF(LEN($E5)=4,HLOOKUP($E5+R$2,Vychodiská!$G$24:$BN$25,2,0),HLOOKUP(VALUE(RIGHT($E5,4))+R$2,Vychodiská!$G$24:$BN$25,2,0))</f>
        <v>17258880</v>
      </c>
      <c r="S5" s="62">
        <f>$F5*Vychodiská!$D$15*-1*IF(LEN($E5)=4,HLOOKUP($E5+S$2,Vychodiská!$G$24:$BN$25,2,0),HLOOKUP(VALUE(RIGHT($E5,4))+S$2,Vychodiská!$G$24:$BN$25,2,0))</f>
        <v>18196160</v>
      </c>
      <c r="T5" s="62">
        <f>$F5*Vychodiská!$D$15*-1*IF(LEN($E5)=4,HLOOKUP($E5+T$2,Vychodiská!$G$24:$BN$25,2,0),HLOOKUP(VALUE(RIGHT($E5,4))+T$2,Vychodiská!$G$24:$BN$25,2,0))</f>
        <v>19133440</v>
      </c>
      <c r="U5" s="62">
        <f>$F5*Vychodiská!$D$15*-1*IF(LEN($E5)=4,HLOOKUP($E5+U$2,Vychodiská!$G$24:$BN$25,2,0),HLOOKUP(VALUE(RIGHT($E5,4))+U$2,Vychodiská!$G$24:$BN$25,2,0))</f>
        <v>20070720</v>
      </c>
      <c r="V5" s="62">
        <f>$F5*Vychodiská!$D$15*-1*IF(LEN($E5)=4,HLOOKUP($E5+V$2,Vychodiská!$G$24:$BN$25,2,0),HLOOKUP(VALUE(RIGHT($E5,4))+V$2,Vychodiská!$G$24:$BN$25,2,0))</f>
        <v>21008000</v>
      </c>
      <c r="W5" s="62">
        <f>$F5*Vychodiská!$D$15*-1*IF(LEN($E5)=4,HLOOKUP($E5+W$2,Vychodiská!$G$24:$BN$25,2,0),HLOOKUP(VALUE(RIGHT($E5,4))+W$2,Vychodiská!$G$24:$BN$25,2,0))</f>
        <v>21945280</v>
      </c>
      <c r="X5" s="62">
        <f>$F5*Vychodiská!$D$15*-1*IF(LEN($E5)=4,HLOOKUP($E5+X$2,Vychodiská!$G$24:$BN$25,2,0),HLOOKUP(VALUE(RIGHT($E5,4))+X$2,Vychodiská!$G$24:$BN$25,2,0))</f>
        <v>22882560</v>
      </c>
      <c r="Y5" s="62">
        <f>$F5*Vychodiská!$D$15*-1*IF(LEN($E5)=4,HLOOKUP($E5+Y$2,Vychodiská!$G$24:$BN$25,2,0),HLOOKUP(VALUE(RIGHT($E5,4))+Y$2,Vychodiská!$G$24:$BN$25,2,0))</f>
        <v>23852160</v>
      </c>
      <c r="Z5" s="62">
        <f>$F5*Vychodiská!$D$15*-1*IF(LEN($E5)=4,HLOOKUP($E5+Z$2,Vychodiská!$G$24:$BN$25,2,0),HLOOKUP(VALUE(RIGHT($E5,4))+Z$2,Vychodiská!$G$24:$BN$25,2,0))</f>
        <v>24821760</v>
      </c>
      <c r="AA5" s="62">
        <f>$F5*Vychodiská!$D$15*-1*IF(LEN($E5)=4,HLOOKUP($E5+AA$2,Vychodiská!$G$24:$BN$25,2,0),HLOOKUP(VALUE(RIGHT($E5,4))+AA$2,Vychodiská!$G$24:$BN$25,2,0))</f>
        <v>25791360</v>
      </c>
      <c r="AB5" s="62">
        <f>$F5*Vychodiská!$D$15*-1*IF(LEN($E5)=4,HLOOKUP($E5+AB$2,Vychodiská!$G$24:$BN$25,2,0),HLOOKUP(VALUE(RIGHT($E5,4))+AB$2,Vychodiská!$G$24:$BN$25,2,0))</f>
        <v>26760960</v>
      </c>
      <c r="AC5" s="62">
        <f>$F5*Vychodiská!$D$15*-1*IF(LEN($E5)=4,HLOOKUP($E5+AC$2,Vychodiská!$G$24:$BN$25,2,0),HLOOKUP(VALUE(RIGHT($E5,4))+AC$2,Vychodiská!$G$24:$BN$25,2,0))</f>
        <v>27730560</v>
      </c>
      <c r="AD5" s="62">
        <f>$F5*Vychodiská!$D$15*-1*IF(LEN($E5)=4,HLOOKUP($E5+AD$2,Vychodiská!$G$24:$BN$25,2,0),HLOOKUP(VALUE(RIGHT($E5,4))+AD$2,Vychodiská!$G$24:$BN$25,2,0))</f>
        <v>27730560</v>
      </c>
      <c r="AE5" s="62">
        <f>$F5*Vychodiská!$D$15*-1*IF(LEN($E5)=4,HLOOKUP($E5+AE$2,Vychodiská!$G$24:$BN$25,2,0),HLOOKUP(VALUE(RIGHT($E5,4))+AE$2,Vychodiská!$G$24:$BN$25,2,0))</f>
        <v>27730560</v>
      </c>
      <c r="AF5" s="62">
        <f>$F5*Vychodiská!$D$15*-1*IF(LEN($E5)=4,HLOOKUP($E5+AF$2,Vychodiská!$G$24:$BN$25,2,0),HLOOKUP(VALUE(RIGHT($E5,4))+AF$2,Vychodiská!$G$24:$BN$25,2,0))</f>
        <v>27730560</v>
      </c>
      <c r="AG5" s="62">
        <f>$F5*Vychodiská!$D$15*-1*IF(LEN($E5)=4,HLOOKUP($E5+AG$2,Vychodiská!$G$24:$BN$25,2,0),HLOOKUP(VALUE(RIGHT($E5,4))+AG$2,Vychodiská!$G$24:$BN$25,2,0))</f>
        <v>27730560</v>
      </c>
      <c r="AH5" s="62">
        <f>$F5*Vychodiská!$D$15*-1*IF(LEN($E5)=4,HLOOKUP($E5+AH$2,Vychodiská!$G$24:$BN$25,2,0),HLOOKUP(VALUE(RIGHT($E5,4))+AH$2,Vychodiská!$G$24:$BN$25,2,0))</f>
        <v>27730560</v>
      </c>
      <c r="AI5" s="62">
        <f>$F5*Vychodiská!$D$15*-1*IF(LEN($E5)=4,HLOOKUP($E5+AI$2,Vychodiská!$G$24:$BN$25,2,0),HLOOKUP(VALUE(RIGHT($E5,4))+AI$2,Vychodiská!$G$24:$BN$25,2,0))</f>
        <v>27730560</v>
      </c>
      <c r="AJ5" s="63">
        <f>$F5*Vychodiská!$D$15*-1*IF(LEN($E5)=4,HLOOKUP($E5+AJ$2,Vychodiská!$G$24:$BN$25,2,0),HLOOKUP(VALUE(RIGHT($E5,4))+AJ$2,Vychodiská!$G$24:$BN$25,2,0))</f>
        <v>27730560</v>
      </c>
      <c r="AK5" s="62">
        <f t="shared" si="1"/>
        <v>7485311.9999999991</v>
      </c>
      <c r="AL5" s="62">
        <f>SUM($G5:H5)</f>
        <v>15558847.999999996</v>
      </c>
      <c r="AM5" s="62">
        <f>SUM($G5:I5)</f>
        <v>24220607.999999996</v>
      </c>
      <c r="AN5" s="62">
        <f>SUM($G5:J5)</f>
        <v>33851968</v>
      </c>
      <c r="AO5" s="62">
        <f>SUM($G5:K5)</f>
        <v>44452928</v>
      </c>
      <c r="AP5" s="62">
        <f>SUM($G5:L5)</f>
        <v>56023488</v>
      </c>
      <c r="AQ5" s="62">
        <f>SUM($G5:M5)</f>
        <v>68563648</v>
      </c>
      <c r="AR5" s="62">
        <f>SUM($G5:N5)</f>
        <v>82073408</v>
      </c>
      <c r="AS5" s="62">
        <f>SUM($G5:O5)</f>
        <v>96520448</v>
      </c>
      <c r="AT5" s="62">
        <f>SUM($G5:P5)</f>
        <v>111904768</v>
      </c>
      <c r="AU5" s="62">
        <f>SUM($G5:Q5)</f>
        <v>128226368</v>
      </c>
      <c r="AV5" s="62">
        <f>SUM($G5:R5)</f>
        <v>145485248</v>
      </c>
      <c r="AW5" s="62">
        <f>SUM($G5:S5)</f>
        <v>163681408</v>
      </c>
      <c r="AX5" s="62">
        <f>SUM($G5:T5)</f>
        <v>182814848</v>
      </c>
      <c r="AY5" s="62">
        <f>SUM($G5:U5)</f>
        <v>202885568</v>
      </c>
      <c r="AZ5" s="62">
        <f>SUM($G5:V5)</f>
        <v>223893568</v>
      </c>
      <c r="BA5" s="62">
        <f>SUM($G5:W5)</f>
        <v>245838848</v>
      </c>
      <c r="BB5" s="62">
        <f>SUM($G5:X5)</f>
        <v>268721408</v>
      </c>
      <c r="BC5" s="62">
        <f>SUM($G5:Y5)</f>
        <v>292573568</v>
      </c>
      <c r="BD5" s="62">
        <f>SUM($G5:Z5)</f>
        <v>317395328</v>
      </c>
      <c r="BE5" s="62">
        <f>SUM($G5:AA5)</f>
        <v>343186688</v>
      </c>
      <c r="BF5" s="62">
        <f>SUM($G5:AB5)</f>
        <v>369947648</v>
      </c>
      <c r="BG5" s="62">
        <f>SUM($G5:AC5)</f>
        <v>397678208</v>
      </c>
      <c r="BH5" s="62">
        <f>SUM($G5:AD5)</f>
        <v>425408768</v>
      </c>
      <c r="BI5" s="62">
        <f>SUM($G5:AE5)</f>
        <v>453139328</v>
      </c>
      <c r="BJ5" s="62">
        <f>SUM($G5:AF5)</f>
        <v>480869888</v>
      </c>
      <c r="BK5" s="62">
        <f>SUM($G5:AG5)</f>
        <v>508600448</v>
      </c>
      <c r="BL5" s="62">
        <f>SUM($G5:AH5)</f>
        <v>536331008</v>
      </c>
      <c r="BM5" s="62">
        <f>SUM($G5:AI5)</f>
        <v>564061568</v>
      </c>
      <c r="BN5" s="62">
        <f>SUM($G5:AJ5)</f>
        <v>591792128</v>
      </c>
      <c r="BO5" s="65">
        <f>IF(CU5&gt;0,G5/((1+Vychodiská!$C$178)^emisie_CO2!CU5),0)</f>
        <v>5864937.8161803531</v>
      </c>
      <c r="BP5" s="62">
        <f>IF(CV5&gt;0,H5/((1+Vychodiská!$C$178)^emisie_CO2!CV5),0)</f>
        <v>6024596.8685000911</v>
      </c>
      <c r="BQ5" s="62">
        <f>IF(CW5&gt;0,I5/((1+Vychodiská!$C$178)^emisie_CO2!CW5),0)</f>
        <v>6155751.1180678811</v>
      </c>
      <c r="BR5" s="62">
        <f>IF(CX5&gt;0,J5/((1+Vychodiská!$C$178)^emisie_CO2!CX5),0)</f>
        <v>6518883.5578686167</v>
      </c>
      <c r="BS5" s="62">
        <f>IF(CY5&gt;0,K5/((1+Vychodiská!$C$178)^emisie_CO2!CY5),0)</f>
        <v>6833473.3364682207</v>
      </c>
      <c r="BT5" s="62">
        <f>IF(CZ5&gt;0,L5/((1+Vychodiská!$C$178)^emisie_CO2!CZ5),0)</f>
        <v>7103320.134888568</v>
      </c>
      <c r="BU5" s="62">
        <f>IF(DA5&gt;0,M5/((1+Vychodiská!$C$178)^emisie_CO2!DA5),0)</f>
        <v>7331971.8338301787</v>
      </c>
      <c r="BV5" s="62">
        <f>IF(DB5&gt;0,N5/((1+Vychodiská!$C$178)^emisie_CO2!DB5),0)</f>
        <v>7522739.8785984665</v>
      </c>
      <c r="BW5" s="62">
        <f>IF(DC5&gt;0,O5/((1+Vychodiská!$C$178)^emisie_CO2!DC5),0)</f>
        <v>7661573.7656265981</v>
      </c>
      <c r="BX5" s="62">
        <f>IF(DD5&gt;0,P5/((1+Vychodiská!$C$178)^emisie_CO2!DD5),0)</f>
        <v>7770127.0106280204</v>
      </c>
      <c r="BY5" s="62">
        <f>IF(DE5&gt;0,Q5/((1+Vychodiská!$C$178)^emisie_CO2!DE5),0)</f>
        <v>7850968.6682015788</v>
      </c>
      <c r="BZ5" s="62">
        <f>IF(DF5&gt;0,R5/((1+Vychodiská!$C$178)^emisie_CO2!DF5),0)</f>
        <v>7906491.7846669378</v>
      </c>
      <c r="CA5" s="62">
        <f>IF(DG5&gt;0,S5/((1+Vychodiská!$C$178)^emisie_CO2!DG5),0)</f>
        <v>7938924.3352371771</v>
      </c>
      <c r="CB5" s="62">
        <f>IF(DH5&gt;0,T5/((1+Vychodiská!$C$178)^emisie_CO2!DH5),0)</f>
        <v>7950339.518667697</v>
      </c>
      <c r="CC5" s="62">
        <f>IF(DI5&gt;0,U5/((1+Vychodiská!$C$178)^emisie_CO2!DI5),0)</f>
        <v>7942665.4457732299</v>
      </c>
      <c r="CD5" s="62">
        <f>IF(DJ5&gt;0,V5/((1+Vychodiská!$C$178)^emisie_CO2!DJ5),0)</f>
        <v>7917694.2561959969</v>
      </c>
      <c r="CE5" s="62">
        <f>IF(DK5&gt;0,W5/((1+Vychodiská!$C$178)^emisie_CO2!DK5),0)</f>
        <v>7877090.6959078126</v>
      </c>
      <c r="CF5" s="62">
        <f>IF(DL5&gt;0,X5/((1+Vychodiská!$C$178)^emisie_CO2!DL5),0)</f>
        <v>7822400.1861318909</v>
      </c>
      <c r="CG5" s="62">
        <f>IF(DM5&gt;0,Y5/((1+Vychodiská!$C$178)^emisie_CO2!DM5),0)</f>
        <v>7765578.8772737877</v>
      </c>
      <c r="CH5" s="62">
        <f>IF(DN5&gt;0,Z5/((1+Vychodiská!$C$178)^emisie_CO2!DN5),0)</f>
        <v>7696431.2527374756</v>
      </c>
      <c r="CI5" s="62">
        <f>IF(DO5&gt;0,AA5/((1+Vychodiská!$C$178)^emisie_CO2!DO5),0)</f>
        <v>7616260.0938547933</v>
      </c>
      <c r="CJ5" s="62">
        <f>IF(DP5&gt;0,AB5/((1+Vychodiská!$C$178)^emisie_CO2!DP5),0)</f>
        <v>7526272.0583742317</v>
      </c>
      <c r="CK5" s="62">
        <f>IF(DQ5&gt;0,AC5/((1+Vychodiská!$C$178)^emisie_CO2!DQ5),0)</f>
        <v>7427583.8809352312</v>
      </c>
      <c r="CL5" s="62">
        <f>IF(DR5&gt;0,AD5/((1+Vychodiská!$C$178)^emisie_CO2!DR5),0)</f>
        <v>7073889.4104145076</v>
      </c>
      <c r="CM5" s="62">
        <f>IF(DS5&gt;0,AE5/((1+Vychodiská!$C$178)^emisie_CO2!DS5),0)</f>
        <v>6737037.5337281013</v>
      </c>
      <c r="CN5" s="62">
        <f>IF(DT5&gt;0,AF5/((1+Vychodiská!$C$178)^emisie_CO2!DT5),0)</f>
        <v>6416226.2225981932</v>
      </c>
      <c r="CO5" s="62">
        <f>IF(DU5&gt;0,AG5/((1+Vychodiská!$C$178)^emisie_CO2!DU5),0)</f>
        <v>6110691.6405697055</v>
      </c>
      <c r="CP5" s="62">
        <f>IF(DV5&gt;0,AH5/((1+Vychodiská!$C$178)^emisie_CO2!DV5),0)</f>
        <v>5819706.3243521014</v>
      </c>
      <c r="CQ5" s="62">
        <f>IF(DW5&gt;0,AI5/((1+Vychodiská!$C$178)^emisie_CO2!DW5),0)</f>
        <v>5542577.4517639056</v>
      </c>
      <c r="CR5" s="63">
        <f>IF(DX5&gt;0,AJ5/((1+Vychodiská!$C$178)^emisie_CO2!DX5),0)</f>
        <v>5278645.1921561006</v>
      </c>
      <c r="CS5" s="66">
        <f t="shared" si="2"/>
        <v>213004850.15019745</v>
      </c>
      <c r="CT5" s="62"/>
      <c r="CU5" s="61">
        <f t="shared" si="3"/>
        <v>5</v>
      </c>
      <c r="CV5" s="61">
        <f t="shared" ref="CV5:DX5" si="5">IF(CU5=0,0,IF(CV$2&gt;$D5,0,CU5+1))</f>
        <v>6</v>
      </c>
      <c r="CW5" s="61">
        <f t="shared" si="5"/>
        <v>7</v>
      </c>
      <c r="CX5" s="61">
        <f t="shared" si="5"/>
        <v>8</v>
      </c>
      <c r="CY5" s="61">
        <f t="shared" si="5"/>
        <v>9</v>
      </c>
      <c r="CZ5" s="61">
        <f t="shared" si="5"/>
        <v>10</v>
      </c>
      <c r="DA5" s="61">
        <f t="shared" si="5"/>
        <v>11</v>
      </c>
      <c r="DB5" s="61">
        <f t="shared" si="5"/>
        <v>12</v>
      </c>
      <c r="DC5" s="61">
        <f t="shared" si="5"/>
        <v>13</v>
      </c>
      <c r="DD5" s="61">
        <f t="shared" si="5"/>
        <v>14</v>
      </c>
      <c r="DE5" s="61">
        <f t="shared" si="5"/>
        <v>15</v>
      </c>
      <c r="DF5" s="61">
        <f t="shared" si="5"/>
        <v>16</v>
      </c>
      <c r="DG5" s="61">
        <f t="shared" si="5"/>
        <v>17</v>
      </c>
      <c r="DH5" s="61">
        <f t="shared" si="5"/>
        <v>18</v>
      </c>
      <c r="DI5" s="61">
        <f t="shared" si="5"/>
        <v>19</v>
      </c>
      <c r="DJ5" s="61">
        <f t="shared" si="5"/>
        <v>20</v>
      </c>
      <c r="DK5" s="61">
        <f t="shared" si="5"/>
        <v>21</v>
      </c>
      <c r="DL5" s="61">
        <f t="shared" si="5"/>
        <v>22</v>
      </c>
      <c r="DM5" s="61">
        <f t="shared" si="5"/>
        <v>23</v>
      </c>
      <c r="DN5" s="61">
        <f t="shared" si="5"/>
        <v>24</v>
      </c>
      <c r="DO5" s="61">
        <f t="shared" si="5"/>
        <v>25</v>
      </c>
      <c r="DP5" s="61">
        <f t="shared" si="5"/>
        <v>26</v>
      </c>
      <c r="DQ5" s="61">
        <f t="shared" si="5"/>
        <v>27</v>
      </c>
      <c r="DR5" s="61">
        <f t="shared" si="5"/>
        <v>28</v>
      </c>
      <c r="DS5" s="61">
        <f t="shared" si="5"/>
        <v>29</v>
      </c>
      <c r="DT5" s="61">
        <f t="shared" si="5"/>
        <v>30</v>
      </c>
      <c r="DU5" s="61">
        <f t="shared" si="5"/>
        <v>31</v>
      </c>
      <c r="DV5" s="61">
        <f t="shared" si="5"/>
        <v>32</v>
      </c>
      <c r="DW5" s="61">
        <f t="shared" si="5"/>
        <v>33</v>
      </c>
      <c r="DX5" s="377">
        <f t="shared" si="5"/>
        <v>34</v>
      </c>
    </row>
    <row r="6" spans="1:128" s="69" customFormat="1" ht="31" customHeight="1" x14ac:dyDescent="0.35">
      <c r="A6" s="59">
        <f>Investície!A6</f>
        <v>4</v>
      </c>
      <c r="B6" s="60" t="str">
        <f>Investície!B6</f>
        <v xml:space="preserve">MHTH, a.s. - závod Bratislava </v>
      </c>
      <c r="C6" s="60" t="str">
        <f>Investície!C6</f>
        <v>Výstavba technológie navysoko účinnú kombinovanú výrobu elektriny a tepla ako náhrady za súčasné zdroje v SCZT Východ</v>
      </c>
      <c r="D6" s="61">
        <f>INDEX(Data!$M:$M,MATCH(emisie_CO2!A6,Data!$A:$A,0))</f>
        <v>30</v>
      </c>
      <c r="E6" s="61" t="str">
        <f>INDEX(Data!$J:$J,MATCH(emisie_CO2!A6,Data!$A:$A,0))</f>
        <v>2024 - 2027</v>
      </c>
      <c r="F6" s="63">
        <f>INDEX(Data!$U:$U,MATCH(emisie_CO2!A6,Data!$A:$A,0))</f>
        <v>-11338</v>
      </c>
      <c r="G6" s="62">
        <f>$F6*Vychodiská!$D$15*-1*IF(LEN($E6)=4,HLOOKUP($E6+G$2,Vychodiská!$G$24:$BN$25,2,0),HLOOKUP(VALUE(RIGHT($E6,4))+G$2,Vychodiská!$G$24:$BN$25,2,0))</f>
        <v>2625880.7999999998</v>
      </c>
      <c r="H6" s="62">
        <f>$F6*Vychodiská!$D$15*-1*IF(LEN($E6)=4,HLOOKUP($E6+H$2,Vychodiská!$G$24:$BN$25,2,0),HLOOKUP(VALUE(RIGHT($E6,4))+H$2,Vychodiská!$G$24:$BN$25,2,0))</f>
        <v>2832232.3999999994</v>
      </c>
      <c r="I6" s="62">
        <f>$F6*Vychodiská!$D$15*-1*IF(LEN($E6)=4,HLOOKUP($E6+I$2,Vychodiská!$G$24:$BN$25,2,0),HLOOKUP(VALUE(RIGHT($E6,4))+I$2,Vychodiská!$G$24:$BN$25,2,0))</f>
        <v>3038584</v>
      </c>
      <c r="J6" s="62">
        <f>$F6*Vychodiská!$D$15*-1*IF(LEN($E6)=4,HLOOKUP($E6+J$2,Vychodiská!$G$24:$BN$25,2,0),HLOOKUP(VALUE(RIGHT($E6,4))+J$2,Vychodiská!$G$24:$BN$25,2,0))</f>
        <v>3378724</v>
      </c>
      <c r="K6" s="62">
        <f>$F6*Vychodiská!$D$15*-1*IF(LEN($E6)=4,HLOOKUP($E6+K$2,Vychodiská!$G$24:$BN$25,2,0),HLOOKUP(VALUE(RIGHT($E6,4))+K$2,Vychodiská!$G$24:$BN$25,2,0))</f>
        <v>3718864</v>
      </c>
      <c r="L6" s="62">
        <f>$F6*Vychodiská!$D$15*-1*IF(LEN($E6)=4,HLOOKUP($E6+L$2,Vychodiská!$G$24:$BN$25,2,0),HLOOKUP(VALUE(RIGHT($E6,4))+L$2,Vychodiská!$G$24:$BN$25,2,0))</f>
        <v>4059004</v>
      </c>
      <c r="M6" s="62">
        <f>$F6*Vychodiská!$D$15*-1*IF(LEN($E6)=4,HLOOKUP($E6+M$2,Vychodiská!$G$24:$BN$25,2,0),HLOOKUP(VALUE(RIGHT($E6,4))+M$2,Vychodiská!$G$24:$BN$25,2,0))</f>
        <v>4399144</v>
      </c>
      <c r="N6" s="62">
        <f>$F6*Vychodiská!$D$15*-1*IF(LEN($E6)=4,HLOOKUP($E6+N$2,Vychodiská!$G$24:$BN$25,2,0),HLOOKUP(VALUE(RIGHT($E6,4))+N$2,Vychodiská!$G$24:$BN$25,2,0))</f>
        <v>4739284</v>
      </c>
      <c r="O6" s="62">
        <f>$F6*Vychodiská!$D$15*-1*IF(LEN($E6)=4,HLOOKUP($E6+O$2,Vychodiská!$G$24:$BN$25,2,0),HLOOKUP(VALUE(RIGHT($E6,4))+O$2,Vychodiská!$G$24:$BN$25,2,0))</f>
        <v>5068086</v>
      </c>
      <c r="P6" s="62">
        <f>$F6*Vychodiská!$D$15*-1*IF(LEN($E6)=4,HLOOKUP($E6+P$2,Vychodiská!$G$24:$BN$25,2,0),HLOOKUP(VALUE(RIGHT($E6,4))+P$2,Vychodiská!$G$24:$BN$25,2,0))</f>
        <v>5396888</v>
      </c>
      <c r="Q6" s="62">
        <f>$F6*Vychodiská!$D$15*-1*IF(LEN($E6)=4,HLOOKUP($E6+Q$2,Vychodiská!$G$24:$BN$25,2,0),HLOOKUP(VALUE(RIGHT($E6,4))+Q$2,Vychodiská!$G$24:$BN$25,2,0))</f>
        <v>5725690</v>
      </c>
      <c r="R6" s="62">
        <f>$F6*Vychodiská!$D$15*-1*IF(LEN($E6)=4,HLOOKUP($E6+R$2,Vychodiská!$G$24:$BN$25,2,0),HLOOKUP(VALUE(RIGHT($E6,4))+R$2,Vychodiská!$G$24:$BN$25,2,0))</f>
        <v>6054492</v>
      </c>
      <c r="S6" s="62">
        <f>$F6*Vychodiská!$D$15*-1*IF(LEN($E6)=4,HLOOKUP($E6+S$2,Vychodiská!$G$24:$BN$25,2,0),HLOOKUP(VALUE(RIGHT($E6,4))+S$2,Vychodiská!$G$24:$BN$25,2,0))</f>
        <v>6383294</v>
      </c>
      <c r="T6" s="62">
        <f>$F6*Vychodiská!$D$15*-1*IF(LEN($E6)=4,HLOOKUP($E6+T$2,Vychodiská!$G$24:$BN$25,2,0),HLOOKUP(VALUE(RIGHT($E6,4))+T$2,Vychodiská!$G$24:$BN$25,2,0))</f>
        <v>6712096</v>
      </c>
      <c r="U6" s="62">
        <f>$F6*Vychodiská!$D$15*-1*IF(LEN($E6)=4,HLOOKUP($E6+U$2,Vychodiská!$G$24:$BN$25,2,0),HLOOKUP(VALUE(RIGHT($E6,4))+U$2,Vychodiská!$G$24:$BN$25,2,0))</f>
        <v>7040898</v>
      </c>
      <c r="V6" s="62">
        <f>$F6*Vychodiská!$D$15*-1*IF(LEN($E6)=4,HLOOKUP($E6+V$2,Vychodiská!$G$24:$BN$25,2,0),HLOOKUP(VALUE(RIGHT($E6,4))+V$2,Vychodiská!$G$24:$BN$25,2,0))</f>
        <v>7369700</v>
      </c>
      <c r="W6" s="62">
        <f>$F6*Vychodiská!$D$15*-1*IF(LEN($E6)=4,HLOOKUP($E6+W$2,Vychodiská!$G$24:$BN$25,2,0),HLOOKUP(VALUE(RIGHT($E6,4))+W$2,Vychodiská!$G$24:$BN$25,2,0))</f>
        <v>7698502</v>
      </c>
      <c r="X6" s="62">
        <f>$F6*Vychodiská!$D$15*-1*IF(LEN($E6)=4,HLOOKUP($E6+X$2,Vychodiská!$G$24:$BN$25,2,0),HLOOKUP(VALUE(RIGHT($E6,4))+X$2,Vychodiská!$G$24:$BN$25,2,0))</f>
        <v>8027304</v>
      </c>
      <c r="Y6" s="62">
        <f>$F6*Vychodiská!$D$15*-1*IF(LEN($E6)=4,HLOOKUP($E6+Y$2,Vychodiská!$G$24:$BN$25,2,0),HLOOKUP(VALUE(RIGHT($E6,4))+Y$2,Vychodiská!$G$24:$BN$25,2,0))</f>
        <v>8367444</v>
      </c>
      <c r="Z6" s="62">
        <f>$F6*Vychodiská!$D$15*-1*IF(LEN($E6)=4,HLOOKUP($E6+Z$2,Vychodiská!$G$24:$BN$25,2,0),HLOOKUP(VALUE(RIGHT($E6,4))+Z$2,Vychodiská!$G$24:$BN$25,2,0))</f>
        <v>8707584</v>
      </c>
      <c r="AA6" s="62">
        <f>$F6*Vychodiská!$D$15*-1*IF(LEN($E6)=4,HLOOKUP($E6+AA$2,Vychodiská!$G$24:$BN$25,2,0),HLOOKUP(VALUE(RIGHT($E6,4))+AA$2,Vychodiská!$G$24:$BN$25,2,0))</f>
        <v>9047724</v>
      </c>
      <c r="AB6" s="62">
        <f>$F6*Vychodiská!$D$15*-1*IF(LEN($E6)=4,HLOOKUP($E6+AB$2,Vychodiská!$G$24:$BN$25,2,0),HLOOKUP(VALUE(RIGHT($E6,4))+AB$2,Vychodiská!$G$24:$BN$25,2,0))</f>
        <v>9387864</v>
      </c>
      <c r="AC6" s="62">
        <f>$F6*Vychodiská!$D$15*-1*IF(LEN($E6)=4,HLOOKUP($E6+AC$2,Vychodiská!$G$24:$BN$25,2,0),HLOOKUP(VALUE(RIGHT($E6,4))+AC$2,Vychodiská!$G$24:$BN$25,2,0))</f>
        <v>9728004</v>
      </c>
      <c r="AD6" s="62">
        <f>$F6*Vychodiská!$D$15*-1*IF(LEN($E6)=4,HLOOKUP($E6+AD$2,Vychodiská!$G$24:$BN$25,2,0),HLOOKUP(VALUE(RIGHT($E6,4))+AD$2,Vychodiská!$G$24:$BN$25,2,0))</f>
        <v>9728004</v>
      </c>
      <c r="AE6" s="62">
        <f>$F6*Vychodiská!$D$15*-1*IF(LEN($E6)=4,HLOOKUP($E6+AE$2,Vychodiská!$G$24:$BN$25,2,0),HLOOKUP(VALUE(RIGHT($E6,4))+AE$2,Vychodiská!$G$24:$BN$25,2,0))</f>
        <v>9728004</v>
      </c>
      <c r="AF6" s="62">
        <f>$F6*Vychodiská!$D$15*-1*IF(LEN($E6)=4,HLOOKUP($E6+AF$2,Vychodiská!$G$24:$BN$25,2,0),HLOOKUP(VALUE(RIGHT($E6,4))+AF$2,Vychodiská!$G$24:$BN$25,2,0))</f>
        <v>9728004</v>
      </c>
      <c r="AG6" s="62">
        <f>$F6*Vychodiská!$D$15*-1*IF(LEN($E6)=4,HLOOKUP($E6+AG$2,Vychodiská!$G$24:$BN$25,2,0),HLOOKUP(VALUE(RIGHT($E6,4))+AG$2,Vychodiská!$G$24:$BN$25,2,0))</f>
        <v>9728004</v>
      </c>
      <c r="AH6" s="62">
        <f>$F6*Vychodiská!$D$15*-1*IF(LEN($E6)=4,HLOOKUP($E6+AH$2,Vychodiská!$G$24:$BN$25,2,0),HLOOKUP(VALUE(RIGHT($E6,4))+AH$2,Vychodiská!$G$24:$BN$25,2,0))</f>
        <v>9728004</v>
      </c>
      <c r="AI6" s="62">
        <f>$F6*Vychodiská!$D$15*-1*IF(LEN($E6)=4,HLOOKUP($E6+AI$2,Vychodiská!$G$24:$BN$25,2,0),HLOOKUP(VALUE(RIGHT($E6,4))+AI$2,Vychodiská!$G$24:$BN$25,2,0))</f>
        <v>9728004</v>
      </c>
      <c r="AJ6" s="63">
        <f>$F6*Vychodiská!$D$15*-1*IF(LEN($E6)=4,HLOOKUP($E6+AJ$2,Vychodiská!$G$24:$BN$25,2,0),HLOOKUP(VALUE(RIGHT($E6,4))+AJ$2,Vychodiská!$G$24:$BN$25,2,0))</f>
        <v>9728004</v>
      </c>
      <c r="AK6" s="62">
        <f t="shared" si="1"/>
        <v>2625880.7999999998</v>
      </c>
      <c r="AL6" s="62">
        <f>SUM($G6:H6)</f>
        <v>5458113.1999999993</v>
      </c>
      <c r="AM6" s="62">
        <f>SUM($G6:I6)</f>
        <v>8496697.1999999993</v>
      </c>
      <c r="AN6" s="62">
        <f>SUM($G6:J6)</f>
        <v>11875421.199999999</v>
      </c>
      <c r="AO6" s="62">
        <f>SUM($G6:K6)</f>
        <v>15594285.199999999</v>
      </c>
      <c r="AP6" s="62">
        <f>SUM($G6:L6)</f>
        <v>19653289.199999999</v>
      </c>
      <c r="AQ6" s="62">
        <f>SUM($G6:M6)</f>
        <v>24052433.199999999</v>
      </c>
      <c r="AR6" s="62">
        <f>SUM($G6:N6)</f>
        <v>28791717.199999999</v>
      </c>
      <c r="AS6" s="62">
        <f>SUM($G6:O6)</f>
        <v>33859803.200000003</v>
      </c>
      <c r="AT6" s="62">
        <f>SUM($G6:P6)</f>
        <v>39256691.200000003</v>
      </c>
      <c r="AU6" s="62">
        <f>SUM($G6:Q6)</f>
        <v>44982381.200000003</v>
      </c>
      <c r="AV6" s="62">
        <f>SUM($G6:R6)</f>
        <v>51036873.200000003</v>
      </c>
      <c r="AW6" s="62">
        <f>SUM($G6:S6)</f>
        <v>57420167.200000003</v>
      </c>
      <c r="AX6" s="62">
        <f>SUM($G6:T6)</f>
        <v>64132263.200000003</v>
      </c>
      <c r="AY6" s="62">
        <f>SUM($G6:U6)</f>
        <v>71173161.200000003</v>
      </c>
      <c r="AZ6" s="62">
        <f>SUM($G6:V6)</f>
        <v>78542861.200000003</v>
      </c>
      <c r="BA6" s="62">
        <f>SUM($G6:W6)</f>
        <v>86241363.200000003</v>
      </c>
      <c r="BB6" s="62">
        <f>SUM($G6:X6)</f>
        <v>94268667.200000003</v>
      </c>
      <c r="BC6" s="62">
        <f>SUM($G6:Y6)</f>
        <v>102636111.2</v>
      </c>
      <c r="BD6" s="62">
        <f>SUM($G6:Z6)</f>
        <v>111343695.2</v>
      </c>
      <c r="BE6" s="62">
        <f>SUM($G6:AA6)</f>
        <v>120391419.2</v>
      </c>
      <c r="BF6" s="62">
        <f>SUM($G6:AB6)</f>
        <v>129779283.2</v>
      </c>
      <c r="BG6" s="62">
        <f>SUM($G6:AC6)</f>
        <v>139507287.19999999</v>
      </c>
      <c r="BH6" s="62">
        <f>SUM($G6:AD6)</f>
        <v>149235291.19999999</v>
      </c>
      <c r="BI6" s="62">
        <f>SUM($G6:AE6)</f>
        <v>158963295.19999999</v>
      </c>
      <c r="BJ6" s="62">
        <f>SUM($G6:AF6)</f>
        <v>168691299.19999999</v>
      </c>
      <c r="BK6" s="62">
        <f>SUM($G6:AG6)</f>
        <v>178419303.19999999</v>
      </c>
      <c r="BL6" s="62">
        <f>SUM($G6:AH6)</f>
        <v>188147307.19999999</v>
      </c>
      <c r="BM6" s="62">
        <f>SUM($G6:AI6)</f>
        <v>197875311.19999999</v>
      </c>
      <c r="BN6" s="62">
        <f>SUM($G6:AJ6)</f>
        <v>207603315.19999999</v>
      </c>
      <c r="BO6" s="65">
        <f>IF(CU6&gt;0,G6/((1+Vychodiská!$C$178)^emisie_CO2!CU6),0)</f>
        <v>2057446.31682713</v>
      </c>
      <c r="BP6" s="62">
        <f>IF(CV6&gt;0,H6/((1+Vychodiská!$C$178)^emisie_CO2!CV6),0)</f>
        <v>2113455.4237331073</v>
      </c>
      <c r="BQ6" s="62">
        <f>IF(CW6&gt;0,I6/((1+Vychodiská!$C$178)^emisie_CO2!CW6),0)</f>
        <v>2159464.9188321051</v>
      </c>
      <c r="BR6" s="62">
        <f>IF(CX6&gt;0,J6/((1+Vychodiská!$C$178)^emisie_CO2!CX6),0)</f>
        <v>2286853.3966310141</v>
      </c>
      <c r="BS6" s="62">
        <f>IF(CY6&gt;0,K6/((1+Vychodiská!$C$178)^emisie_CO2!CY6),0)</f>
        <v>2397212.8926013825</v>
      </c>
      <c r="BT6" s="62">
        <f>IF(CZ6&gt;0,L6/((1+Vychodiská!$C$178)^emisie_CO2!CZ6),0)</f>
        <v>2491876.3517749561</v>
      </c>
      <c r="BU6" s="62">
        <f>IF(DA6&gt;0,M6/((1+Vychodiská!$C$178)^emisie_CO2!DA6),0)</f>
        <v>2572088.3865088667</v>
      </c>
      <c r="BV6" s="62">
        <f>IF(DB6&gt;0,N6/((1+Vychodiská!$C$178)^emisie_CO2!DB6),0)</f>
        <v>2639010.6665702169</v>
      </c>
      <c r="BW6" s="62">
        <f>IF(DC6&gt;0,O6/((1+Vychodiská!$C$178)^emisie_CO2!DC6),0)</f>
        <v>2687714.212706509</v>
      </c>
      <c r="BX6" s="62">
        <f>IF(DD6&gt;0,P6/((1+Vychodiská!$C$178)^emisie_CO2!DD6),0)</f>
        <v>2725795.1747060795</v>
      </c>
      <c r="BY6" s="62">
        <f>IF(DE6&gt;0,Q6/((1+Vychodiská!$C$178)^emisie_CO2!DE6),0)</f>
        <v>2754154.7883684873</v>
      </c>
      <c r="BZ6" s="62">
        <f>IF(DF6&gt;0,R6/((1+Vychodiská!$C$178)^emisie_CO2!DF6),0)</f>
        <v>2773632.5450047567</v>
      </c>
      <c r="CA6" s="62">
        <f>IF(DG6&gt;0,S6/((1+Vychodiská!$C$178)^emisie_CO2!DG6),0)</f>
        <v>2785010.0282462598</v>
      </c>
      <c r="CB6" s="62">
        <f>IF(DH6&gt;0,T6/((1+Vychodiská!$C$178)^emisie_CO2!DH6),0)</f>
        <v>2789014.5254534143</v>
      </c>
      <c r="CC6" s="62">
        <f>IF(DI6&gt;0,U6/((1+Vychodiská!$C$178)^emisie_CO2!DI6),0)</f>
        <v>2786322.4264906212</v>
      </c>
      <c r="CD6" s="62">
        <f>IF(DJ6&gt;0,V6/((1+Vychodiská!$C$178)^emisie_CO2!DJ6),0)</f>
        <v>2777562.4219291527</v>
      </c>
      <c r="CE6" s="62">
        <f>IF(DK6&gt;0,W6/((1+Vychodiská!$C$178)^emisie_CO2!DK6),0)</f>
        <v>2763318.5120731057</v>
      </c>
      <c r="CF6" s="62">
        <f>IF(DL6&gt;0,X6/((1+Vychodiská!$C$178)^emisie_CO2!DL6),0)</f>
        <v>2744132.8375731241</v>
      </c>
      <c r="CG6" s="62">
        <f>IF(DM6&gt;0,Y6/((1+Vychodiská!$C$178)^emisie_CO2!DM6),0)</f>
        <v>2724199.6692614546</v>
      </c>
      <c r="CH6" s="62">
        <f>IF(DN6&gt;0,Z6/((1+Vychodiská!$C$178)^emisie_CO2!DN6),0)</f>
        <v>2699942.3744906406</v>
      </c>
      <c r="CI6" s="62">
        <f>IF(DO6&gt;0,AA6/((1+Vychodiská!$C$178)^emisie_CO2!DO6),0)</f>
        <v>2671817.9747563628</v>
      </c>
      <c r="CJ6" s="62">
        <f>IF(DP6&gt;0,AB6/((1+Vychodiská!$C$178)^emisie_CO2!DP6),0)</f>
        <v>2640249.77097299</v>
      </c>
      <c r="CK6" s="62">
        <f>IF(DQ6&gt;0,AC6/((1+Vychodiská!$C$178)^emisie_CO2!DQ6),0)</f>
        <v>2605629.5186275882</v>
      </c>
      <c r="CL6" s="62">
        <f>IF(DR6&gt;0,AD6/((1+Vychodiská!$C$178)^emisie_CO2!DR6),0)</f>
        <v>2481551.9225024655</v>
      </c>
      <c r="CM6" s="62">
        <f>IF(DS6&gt;0,AE6/((1+Vychodiská!$C$178)^emisie_CO2!DS6),0)</f>
        <v>2363382.7833356811</v>
      </c>
      <c r="CN6" s="62">
        <f>IF(DT6&gt;0,AF6/((1+Vychodiská!$C$178)^emisie_CO2!DT6),0)</f>
        <v>2250840.7460339828</v>
      </c>
      <c r="CO6" s="62">
        <f>IF(DU6&gt;0,AG6/((1+Vychodiská!$C$178)^emisie_CO2!DU6),0)</f>
        <v>2143657.853365697</v>
      </c>
      <c r="CP6" s="62">
        <f>IF(DV6&gt;0,AH6/((1+Vychodiská!$C$178)^emisie_CO2!DV6),0)</f>
        <v>2041578.9079673307</v>
      </c>
      <c r="CQ6" s="62">
        <f>IF(DW6&gt;0,AI6/((1+Vychodiská!$C$178)^emisie_CO2!DW6),0)</f>
        <v>1944360.864730791</v>
      </c>
      <c r="CR6" s="63">
        <f>IF(DX6&gt;0,AJ6/((1+Vychodiská!$C$178)^emisie_CO2!DX6),0)</f>
        <v>1851772.2521245629</v>
      </c>
      <c r="CS6" s="66">
        <f t="shared" si="2"/>
        <v>74723050.464199826</v>
      </c>
      <c r="CT6" s="62"/>
      <c r="CU6" s="61">
        <f t="shared" si="3"/>
        <v>5</v>
      </c>
      <c r="CV6" s="61">
        <f t="shared" ref="CV6:DX6" si="6">IF(CU6=0,0,IF(CV$2&gt;$D6,0,CU6+1))</f>
        <v>6</v>
      </c>
      <c r="CW6" s="61">
        <f t="shared" si="6"/>
        <v>7</v>
      </c>
      <c r="CX6" s="61">
        <f t="shared" si="6"/>
        <v>8</v>
      </c>
      <c r="CY6" s="61">
        <f t="shared" si="6"/>
        <v>9</v>
      </c>
      <c r="CZ6" s="61">
        <f t="shared" si="6"/>
        <v>10</v>
      </c>
      <c r="DA6" s="61">
        <f t="shared" si="6"/>
        <v>11</v>
      </c>
      <c r="DB6" s="61">
        <f t="shared" si="6"/>
        <v>12</v>
      </c>
      <c r="DC6" s="61">
        <f t="shared" si="6"/>
        <v>13</v>
      </c>
      <c r="DD6" s="61">
        <f t="shared" si="6"/>
        <v>14</v>
      </c>
      <c r="DE6" s="61">
        <f t="shared" si="6"/>
        <v>15</v>
      </c>
      <c r="DF6" s="61">
        <f t="shared" si="6"/>
        <v>16</v>
      </c>
      <c r="DG6" s="61">
        <f t="shared" si="6"/>
        <v>17</v>
      </c>
      <c r="DH6" s="61">
        <f t="shared" si="6"/>
        <v>18</v>
      </c>
      <c r="DI6" s="61">
        <f t="shared" si="6"/>
        <v>19</v>
      </c>
      <c r="DJ6" s="61">
        <f t="shared" si="6"/>
        <v>20</v>
      </c>
      <c r="DK6" s="61">
        <f t="shared" si="6"/>
        <v>21</v>
      </c>
      <c r="DL6" s="61">
        <f t="shared" si="6"/>
        <v>22</v>
      </c>
      <c r="DM6" s="61">
        <f t="shared" si="6"/>
        <v>23</v>
      </c>
      <c r="DN6" s="61">
        <f t="shared" si="6"/>
        <v>24</v>
      </c>
      <c r="DO6" s="61">
        <f t="shared" si="6"/>
        <v>25</v>
      </c>
      <c r="DP6" s="61">
        <f t="shared" si="6"/>
        <v>26</v>
      </c>
      <c r="DQ6" s="61">
        <f t="shared" si="6"/>
        <v>27</v>
      </c>
      <c r="DR6" s="61">
        <f t="shared" si="6"/>
        <v>28</v>
      </c>
      <c r="DS6" s="61">
        <f t="shared" si="6"/>
        <v>29</v>
      </c>
      <c r="DT6" s="61">
        <f t="shared" si="6"/>
        <v>30</v>
      </c>
      <c r="DU6" s="61">
        <f t="shared" si="6"/>
        <v>31</v>
      </c>
      <c r="DV6" s="61">
        <f t="shared" si="6"/>
        <v>32</v>
      </c>
      <c r="DW6" s="61">
        <f t="shared" si="6"/>
        <v>33</v>
      </c>
      <c r="DX6" s="377">
        <f t="shared" si="6"/>
        <v>34</v>
      </c>
    </row>
    <row r="7" spans="1:128" s="69" customFormat="1" ht="31" customHeight="1" x14ac:dyDescent="0.35">
      <c r="A7" s="59">
        <f>Investície!A7</f>
        <v>5</v>
      </c>
      <c r="B7" s="60" t="str">
        <f>Investície!B7</f>
        <v xml:space="preserve">MHTH, a.s. - závod Bratislava </v>
      </c>
      <c r="C7" s="60" t="str">
        <f>Investície!C7</f>
        <v>Výmena tepelnej izolácie a oplechovania HV potrubí BA východ napájač JUH, Akumulácia tepelnej energie</v>
      </c>
      <c r="D7" s="61">
        <f>INDEX(Data!$M:$M,MATCH(emisie_CO2!A7,Data!$A:$A,0))</f>
        <v>30</v>
      </c>
      <c r="E7" s="61" t="str">
        <f>INDEX(Data!$J:$J,MATCH(emisie_CO2!A7,Data!$A:$A,0))</f>
        <v>2024 - 2025</v>
      </c>
      <c r="F7" s="63">
        <f>INDEX(Data!$U:$U,MATCH(emisie_CO2!A7,Data!$A:$A,0))</f>
        <v>-820.5</v>
      </c>
      <c r="G7" s="62">
        <f>$F7*Vychodiská!$D$15*-1*IF(LEN($E7)=4,HLOOKUP($E7+G$2,Vychodiská!$G$24:$BN$25,2,0),HLOOKUP(VALUE(RIGHT($E7,4))+G$2,Vychodiská!$G$24:$BN$25,2,0))</f>
        <v>160161.59999999998</v>
      </c>
      <c r="H7" s="62">
        <f>$F7*Vychodiská!$D$15*-1*IF(LEN($E7)=4,HLOOKUP($E7+H$2,Vychodiská!$G$24:$BN$25,2,0),HLOOKUP(VALUE(RIGHT($E7,4))+H$2,Vychodiská!$G$24:$BN$25,2,0))</f>
        <v>175094.69999999998</v>
      </c>
      <c r="I7" s="62">
        <f>$F7*Vychodiská!$D$15*-1*IF(LEN($E7)=4,HLOOKUP($E7+I$2,Vychodiská!$G$24:$BN$25,2,0),HLOOKUP(VALUE(RIGHT($E7,4))+I$2,Vychodiská!$G$24:$BN$25,2,0))</f>
        <v>190027.79999999996</v>
      </c>
      <c r="J7" s="62">
        <f>$F7*Vychodiská!$D$15*-1*IF(LEN($E7)=4,HLOOKUP($E7+J$2,Vychodiská!$G$24:$BN$25,2,0),HLOOKUP(VALUE(RIGHT($E7,4))+J$2,Vychodiská!$G$24:$BN$25,2,0))</f>
        <v>204960.89999999997</v>
      </c>
      <c r="K7" s="62">
        <f>$F7*Vychodiská!$D$15*-1*IF(LEN($E7)=4,HLOOKUP($E7+K$2,Vychodiská!$G$24:$BN$25,2,0),HLOOKUP(VALUE(RIGHT($E7,4))+K$2,Vychodiská!$G$24:$BN$25,2,0))</f>
        <v>219894</v>
      </c>
      <c r="L7" s="62">
        <f>$F7*Vychodiská!$D$15*-1*IF(LEN($E7)=4,HLOOKUP($E7+L$2,Vychodiská!$G$24:$BN$25,2,0),HLOOKUP(VALUE(RIGHT($E7,4))+L$2,Vychodiská!$G$24:$BN$25,2,0))</f>
        <v>244509</v>
      </c>
      <c r="M7" s="62">
        <f>$F7*Vychodiská!$D$15*-1*IF(LEN($E7)=4,HLOOKUP($E7+M$2,Vychodiská!$G$24:$BN$25,2,0),HLOOKUP(VALUE(RIGHT($E7,4))+M$2,Vychodiská!$G$24:$BN$25,2,0))</f>
        <v>269124</v>
      </c>
      <c r="N7" s="62">
        <f>$F7*Vychodiská!$D$15*-1*IF(LEN($E7)=4,HLOOKUP($E7+N$2,Vychodiská!$G$24:$BN$25,2,0),HLOOKUP(VALUE(RIGHT($E7,4))+N$2,Vychodiská!$G$24:$BN$25,2,0))</f>
        <v>293739</v>
      </c>
      <c r="O7" s="62">
        <f>$F7*Vychodiská!$D$15*-1*IF(LEN($E7)=4,HLOOKUP($E7+O$2,Vychodiská!$G$24:$BN$25,2,0),HLOOKUP(VALUE(RIGHT($E7,4))+O$2,Vychodiská!$G$24:$BN$25,2,0))</f>
        <v>318354</v>
      </c>
      <c r="P7" s="62">
        <f>$F7*Vychodiská!$D$15*-1*IF(LEN($E7)=4,HLOOKUP($E7+P$2,Vychodiská!$G$24:$BN$25,2,0),HLOOKUP(VALUE(RIGHT($E7,4))+P$2,Vychodiská!$G$24:$BN$25,2,0))</f>
        <v>342969</v>
      </c>
      <c r="Q7" s="62">
        <f>$F7*Vychodiská!$D$15*-1*IF(LEN($E7)=4,HLOOKUP($E7+Q$2,Vychodiská!$G$24:$BN$25,2,0),HLOOKUP(VALUE(RIGHT($E7,4))+Q$2,Vychodiská!$G$24:$BN$25,2,0))</f>
        <v>366763.5</v>
      </c>
      <c r="R7" s="62">
        <f>$F7*Vychodiská!$D$15*-1*IF(LEN($E7)=4,HLOOKUP($E7+R$2,Vychodiská!$G$24:$BN$25,2,0),HLOOKUP(VALUE(RIGHT($E7,4))+R$2,Vychodiská!$G$24:$BN$25,2,0))</f>
        <v>390558</v>
      </c>
      <c r="S7" s="62">
        <f>$F7*Vychodiská!$D$15*-1*IF(LEN($E7)=4,HLOOKUP($E7+S$2,Vychodiská!$G$24:$BN$25,2,0),HLOOKUP(VALUE(RIGHT($E7,4))+S$2,Vychodiská!$G$24:$BN$25,2,0))</f>
        <v>414352.5</v>
      </c>
      <c r="T7" s="62">
        <f>$F7*Vychodiská!$D$15*-1*IF(LEN($E7)=4,HLOOKUP($E7+T$2,Vychodiská!$G$24:$BN$25,2,0),HLOOKUP(VALUE(RIGHT($E7,4))+T$2,Vychodiská!$G$24:$BN$25,2,0))</f>
        <v>438147</v>
      </c>
      <c r="U7" s="62">
        <f>$F7*Vychodiská!$D$15*-1*IF(LEN($E7)=4,HLOOKUP($E7+U$2,Vychodiská!$G$24:$BN$25,2,0),HLOOKUP(VALUE(RIGHT($E7,4))+U$2,Vychodiská!$G$24:$BN$25,2,0))</f>
        <v>461941.5</v>
      </c>
      <c r="V7" s="62">
        <f>$F7*Vychodiská!$D$15*-1*IF(LEN($E7)=4,HLOOKUP($E7+V$2,Vychodiská!$G$24:$BN$25,2,0),HLOOKUP(VALUE(RIGHT($E7,4))+V$2,Vychodiská!$G$24:$BN$25,2,0))</f>
        <v>485736</v>
      </c>
      <c r="W7" s="62">
        <f>$F7*Vychodiská!$D$15*-1*IF(LEN($E7)=4,HLOOKUP($E7+W$2,Vychodiská!$G$24:$BN$25,2,0),HLOOKUP(VALUE(RIGHT($E7,4))+W$2,Vychodiská!$G$24:$BN$25,2,0))</f>
        <v>509530.5</v>
      </c>
      <c r="X7" s="62">
        <f>$F7*Vychodiská!$D$15*-1*IF(LEN($E7)=4,HLOOKUP($E7+X$2,Vychodiská!$G$24:$BN$25,2,0),HLOOKUP(VALUE(RIGHT($E7,4))+X$2,Vychodiská!$G$24:$BN$25,2,0))</f>
        <v>533325</v>
      </c>
      <c r="Y7" s="62">
        <f>$F7*Vychodiská!$D$15*-1*IF(LEN($E7)=4,HLOOKUP($E7+Y$2,Vychodiská!$G$24:$BN$25,2,0),HLOOKUP(VALUE(RIGHT($E7,4))+Y$2,Vychodiská!$G$24:$BN$25,2,0))</f>
        <v>557119.5</v>
      </c>
      <c r="Z7" s="62">
        <f>$F7*Vychodiská!$D$15*-1*IF(LEN($E7)=4,HLOOKUP($E7+Z$2,Vychodiská!$G$24:$BN$25,2,0),HLOOKUP(VALUE(RIGHT($E7,4))+Z$2,Vychodiská!$G$24:$BN$25,2,0))</f>
        <v>580914</v>
      </c>
      <c r="AA7" s="62">
        <f>$F7*Vychodiská!$D$15*-1*IF(LEN($E7)=4,HLOOKUP($E7+AA$2,Vychodiská!$G$24:$BN$25,2,0),HLOOKUP(VALUE(RIGHT($E7,4))+AA$2,Vychodiská!$G$24:$BN$25,2,0))</f>
        <v>605529</v>
      </c>
      <c r="AB7" s="62">
        <f>$F7*Vychodiská!$D$15*-1*IF(LEN($E7)=4,HLOOKUP($E7+AB$2,Vychodiská!$G$24:$BN$25,2,0),HLOOKUP(VALUE(RIGHT($E7,4))+AB$2,Vychodiská!$G$24:$BN$25,2,0))</f>
        <v>630144</v>
      </c>
      <c r="AC7" s="62">
        <f>$F7*Vychodiská!$D$15*-1*IF(LEN($E7)=4,HLOOKUP($E7+AC$2,Vychodiská!$G$24:$BN$25,2,0),HLOOKUP(VALUE(RIGHT($E7,4))+AC$2,Vychodiská!$G$24:$BN$25,2,0))</f>
        <v>654759</v>
      </c>
      <c r="AD7" s="62">
        <f>$F7*Vychodiská!$D$15*-1*IF(LEN($E7)=4,HLOOKUP($E7+AD$2,Vychodiská!$G$24:$BN$25,2,0),HLOOKUP(VALUE(RIGHT($E7,4))+AD$2,Vychodiská!$G$24:$BN$25,2,0))</f>
        <v>679374</v>
      </c>
      <c r="AE7" s="62">
        <f>$F7*Vychodiská!$D$15*-1*IF(LEN($E7)=4,HLOOKUP($E7+AE$2,Vychodiská!$G$24:$BN$25,2,0),HLOOKUP(VALUE(RIGHT($E7,4))+AE$2,Vychodiská!$G$24:$BN$25,2,0))</f>
        <v>703989</v>
      </c>
      <c r="AF7" s="62">
        <f>$F7*Vychodiská!$D$15*-1*IF(LEN($E7)=4,HLOOKUP($E7+AF$2,Vychodiská!$G$24:$BN$25,2,0),HLOOKUP(VALUE(RIGHT($E7,4))+AF$2,Vychodiská!$G$24:$BN$25,2,0))</f>
        <v>703989</v>
      </c>
      <c r="AG7" s="62">
        <f>$F7*Vychodiská!$D$15*-1*IF(LEN($E7)=4,HLOOKUP($E7+AG$2,Vychodiská!$G$24:$BN$25,2,0),HLOOKUP(VALUE(RIGHT($E7,4))+AG$2,Vychodiská!$G$24:$BN$25,2,0))</f>
        <v>703989</v>
      </c>
      <c r="AH7" s="62">
        <f>$F7*Vychodiská!$D$15*-1*IF(LEN($E7)=4,HLOOKUP($E7+AH$2,Vychodiská!$G$24:$BN$25,2,0),HLOOKUP(VALUE(RIGHT($E7,4))+AH$2,Vychodiská!$G$24:$BN$25,2,0))</f>
        <v>703989</v>
      </c>
      <c r="AI7" s="62">
        <f>$F7*Vychodiská!$D$15*-1*IF(LEN($E7)=4,HLOOKUP($E7+AI$2,Vychodiská!$G$24:$BN$25,2,0),HLOOKUP(VALUE(RIGHT($E7,4))+AI$2,Vychodiská!$G$24:$BN$25,2,0))</f>
        <v>703989</v>
      </c>
      <c r="AJ7" s="63">
        <f>$F7*Vychodiská!$D$15*-1*IF(LEN($E7)=4,HLOOKUP($E7+AJ$2,Vychodiská!$G$24:$BN$25,2,0),HLOOKUP(VALUE(RIGHT($E7,4))+AJ$2,Vychodiská!$G$24:$BN$25,2,0))</f>
        <v>703989</v>
      </c>
      <c r="AK7" s="62">
        <f t="shared" si="1"/>
        <v>160161.59999999998</v>
      </c>
      <c r="AL7" s="62">
        <f>SUM($G7:H7)</f>
        <v>335256.29999999993</v>
      </c>
      <c r="AM7" s="62">
        <f>SUM($G7:I7)</f>
        <v>525284.09999999986</v>
      </c>
      <c r="AN7" s="62">
        <f>SUM($G7:J7)</f>
        <v>730244.99999999977</v>
      </c>
      <c r="AO7" s="62">
        <f>SUM($G7:K7)</f>
        <v>950138.99999999977</v>
      </c>
      <c r="AP7" s="62">
        <f>SUM($G7:L7)</f>
        <v>1194647.9999999998</v>
      </c>
      <c r="AQ7" s="62">
        <f>SUM($G7:M7)</f>
        <v>1463771.9999999998</v>
      </c>
      <c r="AR7" s="62">
        <f>SUM($G7:N7)</f>
        <v>1757510.9999999998</v>
      </c>
      <c r="AS7" s="62">
        <f>SUM($G7:O7)</f>
        <v>2075864.9999999998</v>
      </c>
      <c r="AT7" s="62">
        <f>SUM($G7:P7)</f>
        <v>2418834</v>
      </c>
      <c r="AU7" s="62">
        <f>SUM($G7:Q7)</f>
        <v>2785597.5</v>
      </c>
      <c r="AV7" s="62">
        <f>SUM($G7:R7)</f>
        <v>3176155.5</v>
      </c>
      <c r="AW7" s="62">
        <f>SUM($G7:S7)</f>
        <v>3590508</v>
      </c>
      <c r="AX7" s="62">
        <f>SUM($G7:T7)</f>
        <v>4028655</v>
      </c>
      <c r="AY7" s="62">
        <f>SUM($G7:U7)</f>
        <v>4490596.5</v>
      </c>
      <c r="AZ7" s="62">
        <f>SUM($G7:V7)</f>
        <v>4976332.5</v>
      </c>
      <c r="BA7" s="62">
        <f>SUM($G7:W7)</f>
        <v>5485863</v>
      </c>
      <c r="BB7" s="62">
        <f>SUM($G7:X7)</f>
        <v>6019188</v>
      </c>
      <c r="BC7" s="62">
        <f>SUM($G7:Y7)</f>
        <v>6576307.5</v>
      </c>
      <c r="BD7" s="62">
        <f>SUM($G7:Z7)</f>
        <v>7157221.5</v>
      </c>
      <c r="BE7" s="62">
        <f>SUM($G7:AA7)</f>
        <v>7762750.5</v>
      </c>
      <c r="BF7" s="62">
        <f>SUM($G7:AB7)</f>
        <v>8392894.5</v>
      </c>
      <c r="BG7" s="62">
        <f>SUM($G7:AC7)</f>
        <v>9047653.5</v>
      </c>
      <c r="BH7" s="62">
        <f>SUM($G7:AD7)</f>
        <v>9727027.5</v>
      </c>
      <c r="BI7" s="62">
        <f>SUM($G7:AE7)</f>
        <v>10431016.5</v>
      </c>
      <c r="BJ7" s="62">
        <f>SUM($G7:AF7)</f>
        <v>11135005.5</v>
      </c>
      <c r="BK7" s="62">
        <f>SUM($G7:AG7)</f>
        <v>11838994.5</v>
      </c>
      <c r="BL7" s="62">
        <f>SUM($G7:AH7)</f>
        <v>12542983.5</v>
      </c>
      <c r="BM7" s="62">
        <f>SUM($G7:AI7)</f>
        <v>13246972.5</v>
      </c>
      <c r="BN7" s="62">
        <f>SUM($G7:AJ7)</f>
        <v>13950961.5</v>
      </c>
      <c r="BO7" s="65">
        <f>IF(CU7&gt;0,G7/((1+Vychodiská!$C$178)^emisie_CO2!CU7),0)</f>
        <v>138353.61192095882</v>
      </c>
      <c r="BP7" s="62">
        <f>IF(CV7&gt;0,H7/((1+Vychodiská!$C$178)^emisie_CO2!CV7),0)</f>
        <v>144050.84301294212</v>
      </c>
      <c r="BQ7" s="62">
        <f>IF(CW7&gt;0,I7/((1+Vychodiská!$C$178)^emisie_CO2!CW7),0)</f>
        <v>148891.753656435</v>
      </c>
      <c r="BR7" s="62">
        <f>IF(CX7&gt;0,J7/((1+Vychodiská!$C$178)^emisie_CO2!CX7),0)</f>
        <v>152944.97928850015</v>
      </c>
      <c r="BS7" s="62">
        <f>IF(CY7&gt;0,K7/((1+Vychodiská!$C$178)^emisie_CO2!CY7),0)</f>
        <v>156274.56040763293</v>
      </c>
      <c r="BT7" s="62">
        <f>IF(CZ7&gt;0,L7/((1+Vychodiská!$C$178)^emisie_CO2!CZ7),0)</f>
        <v>165493.31557027227</v>
      </c>
      <c r="BU7" s="62">
        <f>IF(DA7&gt;0,M7/((1+Vychodiská!$C$178)^emisie_CO2!DA7),0)</f>
        <v>173479.72996819849</v>
      </c>
      <c r="BV7" s="62">
        <f>IF(DB7&gt;0,N7/((1+Vychodiská!$C$178)^emisie_CO2!DB7),0)</f>
        <v>180330.26518180911</v>
      </c>
      <c r="BW7" s="62">
        <f>IF(DC7&gt;0,O7/((1+Vychodiská!$C$178)^emisie_CO2!DC7),0)</f>
        <v>186134.99039782368</v>
      </c>
      <c r="BX7" s="62">
        <f>IF(DD7&gt;0,P7/((1+Vychodiská!$C$178)^emisie_CO2!DD7),0)</f>
        <v>190977.97247493939</v>
      </c>
      <c r="BY7" s="62">
        <f>IF(DE7&gt;0,Q7/((1+Vychodiská!$C$178)^emisie_CO2!DE7),0)</f>
        <v>194502.51468739554</v>
      </c>
      <c r="BZ7" s="62">
        <f>IF(DF7&gt;0,R7/((1+Vychodiská!$C$178)^emisie_CO2!DF7),0)</f>
        <v>197258.32958602384</v>
      </c>
      <c r="CA7" s="62">
        <f>IF(DG7&gt;0,S7/((1+Vychodiská!$C$178)^emisie_CO2!DG7),0)</f>
        <v>199310.63713673872</v>
      </c>
      <c r="CB7" s="62">
        <f>IF(DH7&gt;0,T7/((1+Vychodiská!$C$178)^emisie_CO2!DH7),0)</f>
        <v>200720.18902596604</v>
      </c>
      <c r="CC7" s="62">
        <f>IF(DI7&gt;0,U7/((1+Vychodiská!$C$178)^emisie_CO2!DI7),0)</f>
        <v>201543.54631999083</v>
      </c>
      <c r="CD7" s="62">
        <f>IF(DJ7&gt;0,V7/((1+Vychodiská!$C$178)^emisie_CO2!DJ7),0)</f>
        <v>201833.3408127118</v>
      </c>
      <c r="CE7" s="62">
        <f>IF(DK7&gt;0,W7/((1+Vychodiská!$C$178)^emisie_CO2!DK7),0)</f>
        <v>201638.52098567248</v>
      </c>
      <c r="CF7" s="62">
        <f>IF(DL7&gt;0,X7/((1+Vychodiská!$C$178)^emisie_CO2!DL7),0)</f>
        <v>201004.58345324305</v>
      </c>
      <c r="CG7" s="62">
        <f>IF(DM7&gt;0,Y7/((1+Vychodiská!$C$178)^emisie_CO2!DM7),0)</f>
        <v>199973.79071758539</v>
      </c>
      <c r="CH7" s="62">
        <f>IF(DN7&gt;0,Z7/((1+Vychodiská!$C$178)^emisie_CO2!DN7),0)</f>
        <v>198585.37601241388</v>
      </c>
      <c r="CI7" s="62">
        <f>IF(DO7&gt;0,AA7/((1+Vychodiská!$C$178)^emisie_CO2!DO7),0)</f>
        <v>197142.86722782001</v>
      </c>
      <c r="CJ7" s="62">
        <f>IF(DP7&gt;0,AB7/((1+Vychodiská!$C$178)^emisie_CO2!DP7),0)</f>
        <v>195387.43325715035</v>
      </c>
      <c r="CK7" s="62">
        <f>IF(DQ7&gt;0,AC7/((1+Vychodiská!$C$178)^emisie_CO2!DQ7),0)</f>
        <v>193352.14749405501</v>
      </c>
      <c r="CL7" s="62">
        <f>IF(DR7&gt;0,AD7/((1+Vychodiská!$C$178)^emisie_CO2!DR7),0)</f>
        <v>191067.64306609088</v>
      </c>
      <c r="CM7" s="62">
        <f>IF(DS7&gt;0,AE7/((1+Vychodiská!$C$178)^emisie_CO2!DS7),0)</f>
        <v>188562.27024465834</v>
      </c>
      <c r="CN7" s="62">
        <f>IF(DT7&gt;0,AF7/((1+Vychodiská!$C$178)^emisie_CO2!DT7),0)</f>
        <v>179583.11451872226</v>
      </c>
      <c r="CO7" s="62">
        <f>IF(DU7&gt;0,AG7/((1+Vychodiská!$C$178)^emisie_CO2!DU7),0)</f>
        <v>171031.53763687829</v>
      </c>
      <c r="CP7" s="62">
        <f>IF(DV7&gt;0,AH7/((1+Vychodiská!$C$178)^emisie_CO2!DV7),0)</f>
        <v>162887.17870178891</v>
      </c>
      <c r="CQ7" s="62">
        <f>IF(DW7&gt;0,AI7/((1+Vychodiská!$C$178)^emisie_CO2!DW7),0)</f>
        <v>155130.64638265606</v>
      </c>
      <c r="CR7" s="63">
        <f>IF(DX7&gt;0,AJ7/((1+Vychodiská!$C$178)^emisie_CO2!DX7),0)</f>
        <v>147743.47274538674</v>
      </c>
      <c r="CS7" s="66">
        <f t="shared" si="2"/>
        <v>5415191.1618924607</v>
      </c>
      <c r="CT7" s="62"/>
      <c r="CU7" s="61">
        <f t="shared" si="3"/>
        <v>3</v>
      </c>
      <c r="CV7" s="61">
        <f t="shared" ref="CV7:DX7" si="7">IF(CU7=0,0,IF(CV$2&gt;$D7,0,CU7+1))</f>
        <v>4</v>
      </c>
      <c r="CW7" s="61">
        <f t="shared" si="7"/>
        <v>5</v>
      </c>
      <c r="CX7" s="61">
        <f t="shared" si="7"/>
        <v>6</v>
      </c>
      <c r="CY7" s="61">
        <f t="shared" si="7"/>
        <v>7</v>
      </c>
      <c r="CZ7" s="61">
        <f t="shared" si="7"/>
        <v>8</v>
      </c>
      <c r="DA7" s="61">
        <f t="shared" si="7"/>
        <v>9</v>
      </c>
      <c r="DB7" s="61">
        <f t="shared" si="7"/>
        <v>10</v>
      </c>
      <c r="DC7" s="61">
        <f t="shared" si="7"/>
        <v>11</v>
      </c>
      <c r="DD7" s="61">
        <f t="shared" si="7"/>
        <v>12</v>
      </c>
      <c r="DE7" s="61">
        <f t="shared" si="7"/>
        <v>13</v>
      </c>
      <c r="DF7" s="61">
        <f t="shared" si="7"/>
        <v>14</v>
      </c>
      <c r="DG7" s="61">
        <f t="shared" si="7"/>
        <v>15</v>
      </c>
      <c r="DH7" s="61">
        <f t="shared" si="7"/>
        <v>16</v>
      </c>
      <c r="DI7" s="61">
        <f t="shared" si="7"/>
        <v>17</v>
      </c>
      <c r="DJ7" s="61">
        <f t="shared" si="7"/>
        <v>18</v>
      </c>
      <c r="DK7" s="61">
        <f t="shared" si="7"/>
        <v>19</v>
      </c>
      <c r="DL7" s="61">
        <f t="shared" si="7"/>
        <v>20</v>
      </c>
      <c r="DM7" s="61">
        <f t="shared" si="7"/>
        <v>21</v>
      </c>
      <c r="DN7" s="61">
        <f t="shared" si="7"/>
        <v>22</v>
      </c>
      <c r="DO7" s="61">
        <f t="shared" si="7"/>
        <v>23</v>
      </c>
      <c r="DP7" s="61">
        <f t="shared" si="7"/>
        <v>24</v>
      </c>
      <c r="DQ7" s="61">
        <f t="shared" si="7"/>
        <v>25</v>
      </c>
      <c r="DR7" s="61">
        <f t="shared" si="7"/>
        <v>26</v>
      </c>
      <c r="DS7" s="61">
        <f t="shared" si="7"/>
        <v>27</v>
      </c>
      <c r="DT7" s="61">
        <f t="shared" si="7"/>
        <v>28</v>
      </c>
      <c r="DU7" s="61">
        <f t="shared" si="7"/>
        <v>29</v>
      </c>
      <c r="DV7" s="61">
        <f t="shared" si="7"/>
        <v>30</v>
      </c>
      <c r="DW7" s="61">
        <f t="shared" si="7"/>
        <v>31</v>
      </c>
      <c r="DX7" s="377">
        <f t="shared" si="7"/>
        <v>32</v>
      </c>
    </row>
    <row r="8" spans="1:128" s="69" customFormat="1" ht="31" customHeight="1" x14ac:dyDescent="0.35">
      <c r="A8" s="59">
        <f>Investície!A8</f>
        <v>6</v>
      </c>
      <c r="B8" s="60" t="str">
        <f>Investície!B8</f>
        <v xml:space="preserve">MHTH, a.s. - závod Bratislava </v>
      </c>
      <c r="C8" s="60" t="str">
        <f>Investície!C8</f>
        <v>Výstavba technológie na vysoko účinnú kombinovanú výrobu elektriny a tepla ako náhrady za súčasné zdroje v SCZT Západ - Akumulácia</v>
      </c>
      <c r="D8" s="61">
        <f>INDEX(Data!$M:$M,MATCH(emisie_CO2!A8,Data!$A:$A,0))</f>
        <v>30</v>
      </c>
      <c r="E8" s="61" t="str">
        <f>INDEX(Data!$J:$J,MATCH(emisie_CO2!A8,Data!$A:$A,0))</f>
        <v>2024 - 2025</v>
      </c>
      <c r="F8" s="63">
        <f>INDEX(Data!$U:$U,MATCH(emisie_CO2!A8,Data!$A:$A,0))</f>
        <v>-6186</v>
      </c>
      <c r="G8" s="62">
        <f>$F8*Vychodiská!$D$15*-1*IF(LEN($E8)=4,HLOOKUP($E8+G$2,Vychodiská!$G$24:$BN$25,2,0),HLOOKUP(VALUE(RIGHT($E8,4))+G$2,Vychodiská!$G$24:$BN$25,2,0))</f>
        <v>1207507.2</v>
      </c>
      <c r="H8" s="62">
        <f>$F8*Vychodiská!$D$15*-1*IF(LEN($E8)=4,HLOOKUP($E8+H$2,Vychodiská!$G$24:$BN$25,2,0),HLOOKUP(VALUE(RIGHT($E8,4))+H$2,Vychodiská!$G$24:$BN$25,2,0))</f>
        <v>1320092.3999999999</v>
      </c>
      <c r="I8" s="62">
        <f>$F8*Vychodiská!$D$15*-1*IF(LEN($E8)=4,HLOOKUP($E8+I$2,Vychodiská!$G$24:$BN$25,2,0),HLOOKUP(VALUE(RIGHT($E8,4))+I$2,Vychodiská!$G$24:$BN$25,2,0))</f>
        <v>1432677.5999999999</v>
      </c>
      <c r="J8" s="62">
        <f>$F8*Vychodiská!$D$15*-1*IF(LEN($E8)=4,HLOOKUP($E8+J$2,Vychodiská!$G$24:$BN$25,2,0),HLOOKUP(VALUE(RIGHT($E8,4))+J$2,Vychodiská!$G$24:$BN$25,2,0))</f>
        <v>1545262.7999999998</v>
      </c>
      <c r="K8" s="62">
        <f>$F8*Vychodiská!$D$15*-1*IF(LEN($E8)=4,HLOOKUP($E8+K$2,Vychodiská!$G$24:$BN$25,2,0),HLOOKUP(VALUE(RIGHT($E8,4))+K$2,Vychodiská!$G$24:$BN$25,2,0))</f>
        <v>1657848</v>
      </c>
      <c r="L8" s="62">
        <f>$F8*Vychodiská!$D$15*-1*IF(LEN($E8)=4,HLOOKUP($E8+L$2,Vychodiská!$G$24:$BN$25,2,0),HLOOKUP(VALUE(RIGHT($E8,4))+L$2,Vychodiská!$G$24:$BN$25,2,0))</f>
        <v>1843428</v>
      </c>
      <c r="M8" s="62">
        <f>$F8*Vychodiská!$D$15*-1*IF(LEN($E8)=4,HLOOKUP($E8+M$2,Vychodiská!$G$24:$BN$25,2,0),HLOOKUP(VALUE(RIGHT($E8,4))+M$2,Vychodiská!$G$24:$BN$25,2,0))</f>
        <v>2029008</v>
      </c>
      <c r="N8" s="62">
        <f>$F8*Vychodiská!$D$15*-1*IF(LEN($E8)=4,HLOOKUP($E8+N$2,Vychodiská!$G$24:$BN$25,2,0),HLOOKUP(VALUE(RIGHT($E8,4))+N$2,Vychodiská!$G$24:$BN$25,2,0))</f>
        <v>2214588</v>
      </c>
      <c r="O8" s="62">
        <f>$F8*Vychodiská!$D$15*-1*IF(LEN($E8)=4,HLOOKUP($E8+O$2,Vychodiská!$G$24:$BN$25,2,0),HLOOKUP(VALUE(RIGHT($E8,4))+O$2,Vychodiská!$G$24:$BN$25,2,0))</f>
        <v>2400168</v>
      </c>
      <c r="P8" s="62">
        <f>$F8*Vychodiská!$D$15*-1*IF(LEN($E8)=4,HLOOKUP($E8+P$2,Vychodiská!$G$24:$BN$25,2,0),HLOOKUP(VALUE(RIGHT($E8,4))+P$2,Vychodiská!$G$24:$BN$25,2,0))</f>
        <v>2585748</v>
      </c>
      <c r="Q8" s="62">
        <f>$F8*Vychodiská!$D$15*-1*IF(LEN($E8)=4,HLOOKUP($E8+Q$2,Vychodiská!$G$24:$BN$25,2,0),HLOOKUP(VALUE(RIGHT($E8,4))+Q$2,Vychodiská!$G$24:$BN$25,2,0))</f>
        <v>2765142</v>
      </c>
      <c r="R8" s="62">
        <f>$F8*Vychodiská!$D$15*-1*IF(LEN($E8)=4,HLOOKUP($E8+R$2,Vychodiská!$G$24:$BN$25,2,0),HLOOKUP(VALUE(RIGHT($E8,4))+R$2,Vychodiská!$G$24:$BN$25,2,0))</f>
        <v>2944536</v>
      </c>
      <c r="S8" s="62">
        <f>$F8*Vychodiská!$D$15*-1*IF(LEN($E8)=4,HLOOKUP($E8+S$2,Vychodiská!$G$24:$BN$25,2,0),HLOOKUP(VALUE(RIGHT($E8,4))+S$2,Vychodiská!$G$24:$BN$25,2,0))</f>
        <v>3123930</v>
      </c>
      <c r="T8" s="62">
        <f>$F8*Vychodiská!$D$15*-1*IF(LEN($E8)=4,HLOOKUP($E8+T$2,Vychodiská!$G$24:$BN$25,2,0),HLOOKUP(VALUE(RIGHT($E8,4))+T$2,Vychodiská!$G$24:$BN$25,2,0))</f>
        <v>3303324</v>
      </c>
      <c r="U8" s="62">
        <f>$F8*Vychodiská!$D$15*-1*IF(LEN($E8)=4,HLOOKUP($E8+U$2,Vychodiská!$G$24:$BN$25,2,0),HLOOKUP(VALUE(RIGHT($E8,4))+U$2,Vychodiská!$G$24:$BN$25,2,0))</f>
        <v>3482718</v>
      </c>
      <c r="V8" s="62">
        <f>$F8*Vychodiská!$D$15*-1*IF(LEN($E8)=4,HLOOKUP($E8+V$2,Vychodiská!$G$24:$BN$25,2,0),HLOOKUP(VALUE(RIGHT($E8,4))+V$2,Vychodiská!$G$24:$BN$25,2,0))</f>
        <v>3662112</v>
      </c>
      <c r="W8" s="62">
        <f>$F8*Vychodiská!$D$15*-1*IF(LEN($E8)=4,HLOOKUP($E8+W$2,Vychodiská!$G$24:$BN$25,2,0),HLOOKUP(VALUE(RIGHT($E8,4))+W$2,Vychodiská!$G$24:$BN$25,2,0))</f>
        <v>3841506</v>
      </c>
      <c r="X8" s="62">
        <f>$F8*Vychodiská!$D$15*-1*IF(LEN($E8)=4,HLOOKUP($E8+X$2,Vychodiská!$G$24:$BN$25,2,0),HLOOKUP(VALUE(RIGHT($E8,4))+X$2,Vychodiská!$G$24:$BN$25,2,0))</f>
        <v>4020900</v>
      </c>
      <c r="Y8" s="62">
        <f>$F8*Vychodiská!$D$15*-1*IF(LEN($E8)=4,HLOOKUP($E8+Y$2,Vychodiská!$G$24:$BN$25,2,0),HLOOKUP(VALUE(RIGHT($E8,4))+Y$2,Vychodiská!$G$24:$BN$25,2,0))</f>
        <v>4200294</v>
      </c>
      <c r="Z8" s="62">
        <f>$F8*Vychodiská!$D$15*-1*IF(LEN($E8)=4,HLOOKUP($E8+Z$2,Vychodiská!$G$24:$BN$25,2,0),HLOOKUP(VALUE(RIGHT($E8,4))+Z$2,Vychodiská!$G$24:$BN$25,2,0))</f>
        <v>4379688</v>
      </c>
      <c r="AA8" s="62">
        <f>$F8*Vychodiská!$D$15*-1*IF(LEN($E8)=4,HLOOKUP($E8+AA$2,Vychodiská!$G$24:$BN$25,2,0),HLOOKUP(VALUE(RIGHT($E8,4))+AA$2,Vychodiská!$G$24:$BN$25,2,0))</f>
        <v>4565268</v>
      </c>
      <c r="AB8" s="62">
        <f>$F8*Vychodiská!$D$15*-1*IF(LEN($E8)=4,HLOOKUP($E8+AB$2,Vychodiská!$G$24:$BN$25,2,0),HLOOKUP(VALUE(RIGHT($E8,4))+AB$2,Vychodiská!$G$24:$BN$25,2,0))</f>
        <v>4750848</v>
      </c>
      <c r="AC8" s="62">
        <f>$F8*Vychodiská!$D$15*-1*IF(LEN($E8)=4,HLOOKUP($E8+AC$2,Vychodiská!$G$24:$BN$25,2,0),HLOOKUP(VALUE(RIGHT($E8,4))+AC$2,Vychodiská!$G$24:$BN$25,2,0))</f>
        <v>4936428</v>
      </c>
      <c r="AD8" s="62">
        <f>$F8*Vychodiská!$D$15*-1*IF(LEN($E8)=4,HLOOKUP($E8+AD$2,Vychodiská!$G$24:$BN$25,2,0),HLOOKUP(VALUE(RIGHT($E8,4))+AD$2,Vychodiská!$G$24:$BN$25,2,0))</f>
        <v>5122008</v>
      </c>
      <c r="AE8" s="62">
        <f>$F8*Vychodiská!$D$15*-1*IF(LEN($E8)=4,HLOOKUP($E8+AE$2,Vychodiská!$G$24:$BN$25,2,0),HLOOKUP(VALUE(RIGHT($E8,4))+AE$2,Vychodiská!$G$24:$BN$25,2,0))</f>
        <v>5307588</v>
      </c>
      <c r="AF8" s="62">
        <f>$F8*Vychodiská!$D$15*-1*IF(LEN($E8)=4,HLOOKUP($E8+AF$2,Vychodiská!$G$24:$BN$25,2,0),HLOOKUP(VALUE(RIGHT($E8,4))+AF$2,Vychodiská!$G$24:$BN$25,2,0))</f>
        <v>5307588</v>
      </c>
      <c r="AG8" s="62">
        <f>$F8*Vychodiská!$D$15*-1*IF(LEN($E8)=4,HLOOKUP($E8+AG$2,Vychodiská!$G$24:$BN$25,2,0),HLOOKUP(VALUE(RIGHT($E8,4))+AG$2,Vychodiská!$G$24:$BN$25,2,0))</f>
        <v>5307588</v>
      </c>
      <c r="AH8" s="62">
        <f>$F8*Vychodiská!$D$15*-1*IF(LEN($E8)=4,HLOOKUP($E8+AH$2,Vychodiská!$G$24:$BN$25,2,0),HLOOKUP(VALUE(RIGHT($E8,4))+AH$2,Vychodiská!$G$24:$BN$25,2,0))</f>
        <v>5307588</v>
      </c>
      <c r="AI8" s="62">
        <f>$F8*Vychodiská!$D$15*-1*IF(LEN($E8)=4,HLOOKUP($E8+AI$2,Vychodiská!$G$24:$BN$25,2,0),HLOOKUP(VALUE(RIGHT($E8,4))+AI$2,Vychodiská!$G$24:$BN$25,2,0))</f>
        <v>5307588</v>
      </c>
      <c r="AJ8" s="63">
        <f>$F8*Vychodiská!$D$15*-1*IF(LEN($E8)=4,HLOOKUP($E8+AJ$2,Vychodiská!$G$24:$BN$25,2,0),HLOOKUP(VALUE(RIGHT($E8,4))+AJ$2,Vychodiská!$G$24:$BN$25,2,0))</f>
        <v>5307588</v>
      </c>
      <c r="AK8" s="62">
        <f t="shared" si="1"/>
        <v>1207507.2</v>
      </c>
      <c r="AL8" s="62">
        <f>SUM($G8:H8)</f>
        <v>2527599.5999999996</v>
      </c>
      <c r="AM8" s="62">
        <f>SUM($G8:I8)</f>
        <v>3960277.1999999993</v>
      </c>
      <c r="AN8" s="62">
        <f>SUM($G8:J8)</f>
        <v>5505539.9999999991</v>
      </c>
      <c r="AO8" s="62">
        <f>SUM($G8:K8)</f>
        <v>7163387.9999999991</v>
      </c>
      <c r="AP8" s="62">
        <f>SUM($G8:L8)</f>
        <v>9006816</v>
      </c>
      <c r="AQ8" s="62">
        <f>SUM($G8:M8)</f>
        <v>11035824</v>
      </c>
      <c r="AR8" s="62">
        <f>SUM($G8:N8)</f>
        <v>13250412</v>
      </c>
      <c r="AS8" s="62">
        <f>SUM($G8:O8)</f>
        <v>15650580</v>
      </c>
      <c r="AT8" s="62">
        <f>SUM($G8:P8)</f>
        <v>18236328</v>
      </c>
      <c r="AU8" s="62">
        <f>SUM($G8:Q8)</f>
        <v>21001470</v>
      </c>
      <c r="AV8" s="62">
        <f>SUM($G8:R8)</f>
        <v>23946006</v>
      </c>
      <c r="AW8" s="62">
        <f>SUM($G8:S8)</f>
        <v>27069936</v>
      </c>
      <c r="AX8" s="62">
        <f>SUM($G8:T8)</f>
        <v>30373260</v>
      </c>
      <c r="AY8" s="62">
        <f>SUM($G8:U8)</f>
        <v>33855978</v>
      </c>
      <c r="AZ8" s="62">
        <f>SUM($G8:V8)</f>
        <v>37518090</v>
      </c>
      <c r="BA8" s="62">
        <f>SUM($G8:W8)</f>
        <v>41359596</v>
      </c>
      <c r="BB8" s="62">
        <f>SUM($G8:X8)</f>
        <v>45380496</v>
      </c>
      <c r="BC8" s="62">
        <f>SUM($G8:Y8)</f>
        <v>49580790</v>
      </c>
      <c r="BD8" s="62">
        <f>SUM($G8:Z8)</f>
        <v>53960478</v>
      </c>
      <c r="BE8" s="62">
        <f>SUM($G8:AA8)</f>
        <v>58525746</v>
      </c>
      <c r="BF8" s="62">
        <f>SUM($G8:AB8)</f>
        <v>63276594</v>
      </c>
      <c r="BG8" s="62">
        <f>SUM($G8:AC8)</f>
        <v>68213022</v>
      </c>
      <c r="BH8" s="62">
        <f>SUM($G8:AD8)</f>
        <v>73335030</v>
      </c>
      <c r="BI8" s="62">
        <f>SUM($G8:AE8)</f>
        <v>78642618</v>
      </c>
      <c r="BJ8" s="62">
        <f>SUM($G8:AF8)</f>
        <v>83950206</v>
      </c>
      <c r="BK8" s="62">
        <f>SUM($G8:AG8)</f>
        <v>89257794</v>
      </c>
      <c r="BL8" s="62">
        <f>SUM($G8:AH8)</f>
        <v>94565382</v>
      </c>
      <c r="BM8" s="62">
        <f>SUM($G8:AI8)</f>
        <v>99872970</v>
      </c>
      <c r="BN8" s="62">
        <f>SUM($G8:AJ8)</f>
        <v>105180558</v>
      </c>
      <c r="BO8" s="65">
        <f>IF(CU8&gt;0,G8/((1+Vychodiská!$C$178)^emisie_CO2!CU8),0)</f>
        <v>1043090.1198574667</v>
      </c>
      <c r="BP8" s="62">
        <f>IF(CV8&gt;0,H8/((1+Vychodiská!$C$178)^emisie_CO2!CV8),0)</f>
        <v>1086043.2844339549</v>
      </c>
      <c r="BQ8" s="62">
        <f>IF(CW8&gt;0,I8/((1+Vychodiská!$C$178)^emisie_CO2!CW8),0)</f>
        <v>1122540.3877132321</v>
      </c>
      <c r="BR8" s="62">
        <f>IF(CX8&gt;0,J8/((1+Vychodiská!$C$178)^emisie_CO2!CX8),0)</f>
        <v>1153098.8932098257</v>
      </c>
      <c r="BS8" s="62">
        <f>IF(CY8&gt;0,K8/((1+Vychodiská!$C$178)^emisie_CO2!CY8),0)</f>
        <v>1178201.6217935616</v>
      </c>
      <c r="BT8" s="62">
        <f>IF(CZ8&gt;0,L8/((1+Vychodiská!$C$178)^emisie_CO2!CZ8),0)</f>
        <v>1247704.6314658187</v>
      </c>
      <c r="BU8" s="62">
        <f>IF(DA8&gt;0,M8/((1+Vychodiská!$C$178)^emisie_CO2!DA8),0)</f>
        <v>1307916.6478772403</v>
      </c>
      <c r="BV8" s="62">
        <f>IF(DB8&gt;0,N8/((1+Vychodiská!$C$178)^emisie_CO2!DB8),0)</f>
        <v>1359564.924332323</v>
      </c>
      <c r="BW8" s="62">
        <f>IF(DC8&gt;0,O8/((1+Vychodiská!$C$178)^emisie_CO2!DC8),0)</f>
        <v>1403328.5199280162</v>
      </c>
      <c r="BX8" s="62">
        <f>IF(DD8&gt;0,P8/((1+Vychodiská!$C$178)^emisie_CO2!DD8),0)</f>
        <v>1439841.2403777882</v>
      </c>
      <c r="BY8" s="62">
        <f>IF(DE8&gt;0,Q8/((1+Vychodiská!$C$178)^emisie_CO2!DE8),0)</f>
        <v>1466413.8401660314</v>
      </c>
      <c r="BZ8" s="62">
        <f>IF(DF8&gt;0,R8/((1+Vychodiská!$C$178)^emisie_CO2!DF8),0)</f>
        <v>1487190.7700416131</v>
      </c>
      <c r="CA8" s="62">
        <f>IF(DG8&gt;0,S8/((1+Vychodiská!$C$178)^emisie_CO2!DG8),0)</f>
        <v>1502663.7432393245</v>
      </c>
      <c r="CB8" s="62">
        <f>IF(DH8&gt;0,T8/((1+Vychodiská!$C$178)^emisie_CO2!DH8),0)</f>
        <v>1513290.7852707203</v>
      </c>
      <c r="CC8" s="62">
        <f>IF(DI8&gt;0,U8/((1+Vychodiská!$C$178)^emisie_CO2!DI8),0)</f>
        <v>1519498.3272827098</v>
      </c>
      <c r="CD8" s="62">
        <f>IF(DJ8&gt;0,V8/((1+Vychodiská!$C$178)^emisie_CO2!DJ8),0)</f>
        <v>1521683.1764380685</v>
      </c>
      <c r="CE8" s="62">
        <f>IF(DK8&gt;0,W8/((1+Vychodiská!$C$178)^emisie_CO2!DK8),0)</f>
        <v>1520214.3702832055</v>
      </c>
      <c r="CF8" s="62">
        <f>IF(DL8&gt;0,X8/((1+Vychodiská!$C$178)^emisie_CO2!DL8),0)</f>
        <v>1515434.9216840481</v>
      </c>
      <c r="CG8" s="62">
        <f>IF(DM8&gt;0,Y8/((1+Vychodiská!$C$178)^emisie_CO2!DM8),0)</f>
        <v>1507663.4605472069</v>
      </c>
      <c r="CH8" s="62">
        <f>IF(DN8&gt;0,Z8/((1+Vychodiská!$C$178)^emisie_CO2!DN8),0)</f>
        <v>1497195.7781996247</v>
      </c>
      <c r="CI8" s="62">
        <f>IF(DO8&gt;0,AA8/((1+Vychodiská!$C$178)^emisie_CO2!DO8),0)</f>
        <v>1486320.2640722664</v>
      </c>
      <c r="CJ8" s="62">
        <f>IF(DP8&gt;0,AB8/((1+Vychodiská!$C$178)^emisie_CO2!DP8),0)</f>
        <v>1473085.5114305082</v>
      </c>
      <c r="CK8" s="62">
        <f>IF(DQ8&gt;0,AC8/((1+Vychodiská!$C$178)^emisie_CO2!DQ8),0)</f>
        <v>1457740.8706864403</v>
      </c>
      <c r="CL8" s="62">
        <f>IF(DR8&gt;0,AD8/((1+Vychodiská!$C$178)^emisie_CO2!DR8),0)</f>
        <v>1440517.294341058</v>
      </c>
      <c r="CM8" s="62">
        <f>IF(DS8&gt;0,AE8/((1+Vychodiská!$C$178)^emisie_CO2!DS8),0)</f>
        <v>1421628.5237458337</v>
      </c>
      <c r="CN8" s="62">
        <f>IF(DT8&gt;0,AF8/((1+Vychodiská!$C$178)^emisie_CO2!DT8),0)</f>
        <v>1353931.9273769846</v>
      </c>
      <c r="CO8" s="62">
        <f>IF(DU8&gt;0,AG8/((1+Vychodiská!$C$178)^emisie_CO2!DU8),0)</f>
        <v>1289458.9784542709</v>
      </c>
      <c r="CP8" s="62">
        <f>IF(DV8&gt;0,AH8/((1+Vychodiská!$C$178)^emisie_CO2!DV8),0)</f>
        <v>1228056.1699564487</v>
      </c>
      <c r="CQ8" s="62">
        <f>IF(DW8&gt;0,AI8/((1+Vychodiská!$C$178)^emisie_CO2!DW8),0)</f>
        <v>1169577.3047204269</v>
      </c>
      <c r="CR8" s="63">
        <f>IF(DX8&gt;0,AJ8/((1+Vychodiská!$C$178)^emisie_CO2!DX8),0)</f>
        <v>1113883.1473527877</v>
      </c>
      <c r="CS8" s="66">
        <f t="shared" si="2"/>
        <v>40826779.43627879</v>
      </c>
      <c r="CT8" s="62"/>
      <c r="CU8" s="61">
        <f t="shared" si="3"/>
        <v>3</v>
      </c>
      <c r="CV8" s="61">
        <f t="shared" ref="CV8:DX8" si="8">IF(CU8=0,0,IF(CV$2&gt;$D8,0,CU8+1))</f>
        <v>4</v>
      </c>
      <c r="CW8" s="61">
        <f t="shared" si="8"/>
        <v>5</v>
      </c>
      <c r="CX8" s="61">
        <f t="shared" si="8"/>
        <v>6</v>
      </c>
      <c r="CY8" s="61">
        <f t="shared" si="8"/>
        <v>7</v>
      </c>
      <c r="CZ8" s="61">
        <f t="shared" si="8"/>
        <v>8</v>
      </c>
      <c r="DA8" s="61">
        <f t="shared" si="8"/>
        <v>9</v>
      </c>
      <c r="DB8" s="61">
        <f t="shared" si="8"/>
        <v>10</v>
      </c>
      <c r="DC8" s="61">
        <f t="shared" si="8"/>
        <v>11</v>
      </c>
      <c r="DD8" s="61">
        <f t="shared" si="8"/>
        <v>12</v>
      </c>
      <c r="DE8" s="61">
        <f t="shared" si="8"/>
        <v>13</v>
      </c>
      <c r="DF8" s="61">
        <f t="shared" si="8"/>
        <v>14</v>
      </c>
      <c r="DG8" s="61">
        <f t="shared" si="8"/>
        <v>15</v>
      </c>
      <c r="DH8" s="61">
        <f t="shared" si="8"/>
        <v>16</v>
      </c>
      <c r="DI8" s="61">
        <f t="shared" si="8"/>
        <v>17</v>
      </c>
      <c r="DJ8" s="61">
        <f t="shared" si="8"/>
        <v>18</v>
      </c>
      <c r="DK8" s="61">
        <f t="shared" si="8"/>
        <v>19</v>
      </c>
      <c r="DL8" s="61">
        <f t="shared" si="8"/>
        <v>20</v>
      </c>
      <c r="DM8" s="61">
        <f t="shared" si="8"/>
        <v>21</v>
      </c>
      <c r="DN8" s="61">
        <f t="shared" si="8"/>
        <v>22</v>
      </c>
      <c r="DO8" s="61">
        <f t="shared" si="8"/>
        <v>23</v>
      </c>
      <c r="DP8" s="61">
        <f t="shared" si="8"/>
        <v>24</v>
      </c>
      <c r="DQ8" s="61">
        <f t="shared" si="8"/>
        <v>25</v>
      </c>
      <c r="DR8" s="61">
        <f t="shared" si="8"/>
        <v>26</v>
      </c>
      <c r="DS8" s="61">
        <f t="shared" si="8"/>
        <v>27</v>
      </c>
      <c r="DT8" s="61">
        <f t="shared" si="8"/>
        <v>28</v>
      </c>
      <c r="DU8" s="61">
        <f t="shared" si="8"/>
        <v>29</v>
      </c>
      <c r="DV8" s="61">
        <f t="shared" si="8"/>
        <v>30</v>
      </c>
      <c r="DW8" s="61">
        <f t="shared" si="8"/>
        <v>31</v>
      </c>
      <c r="DX8" s="377">
        <f t="shared" si="8"/>
        <v>32</v>
      </c>
    </row>
    <row r="9" spans="1:128" s="69" customFormat="1" ht="31" customHeight="1" x14ac:dyDescent="0.35">
      <c r="A9" s="59">
        <f>Investície!A9</f>
        <v>7</v>
      </c>
      <c r="B9" s="60" t="str">
        <f>Investície!B9</f>
        <v xml:space="preserve">MHTH, a.s. - závod Bratislava </v>
      </c>
      <c r="C9" s="60" t="str">
        <f>Investície!C9</f>
        <v>Modernizácia rozšírenia HV pre oblasť Dúbravka</v>
      </c>
      <c r="D9" s="61">
        <f>INDEX(Data!$M:$M,MATCH(emisie_CO2!A9,Data!$A:$A,0))</f>
        <v>30</v>
      </c>
      <c r="E9" s="61" t="str">
        <f>INDEX(Data!$J:$J,MATCH(emisie_CO2!A9,Data!$A:$A,0))</f>
        <v>2025 - 2026</v>
      </c>
      <c r="F9" s="63">
        <f>INDEX(Data!$U:$U,MATCH(emisie_CO2!A9,Data!$A:$A,0))</f>
        <v>-200</v>
      </c>
      <c r="G9" s="62">
        <f>$F9*Vychodiská!$D$15*-1*IF(LEN($E9)=4,HLOOKUP($E9+G$2,Vychodiská!$G$24:$BN$25,2,0),HLOOKUP(VALUE(RIGHT($E9,4))+G$2,Vychodiská!$G$24:$BN$25,2,0))</f>
        <v>42679.999999999993</v>
      </c>
      <c r="H9" s="62">
        <f>$F9*Vychodiská!$D$15*-1*IF(LEN($E9)=4,HLOOKUP($E9+H$2,Vychodiská!$G$24:$BN$25,2,0),HLOOKUP(VALUE(RIGHT($E9,4))+H$2,Vychodiská!$G$24:$BN$25,2,0))</f>
        <v>46319.999999999993</v>
      </c>
      <c r="I9" s="62">
        <f>$F9*Vychodiská!$D$15*-1*IF(LEN($E9)=4,HLOOKUP($E9+I$2,Vychodiská!$G$24:$BN$25,2,0),HLOOKUP(VALUE(RIGHT($E9,4))+I$2,Vychodiská!$G$24:$BN$25,2,0))</f>
        <v>49959.999999999993</v>
      </c>
      <c r="J9" s="62">
        <f>$F9*Vychodiská!$D$15*-1*IF(LEN($E9)=4,HLOOKUP($E9+J$2,Vychodiská!$G$24:$BN$25,2,0),HLOOKUP(VALUE(RIGHT($E9,4))+J$2,Vychodiská!$G$24:$BN$25,2,0))</f>
        <v>53600</v>
      </c>
      <c r="K9" s="62">
        <f>$F9*Vychodiská!$D$15*-1*IF(LEN($E9)=4,HLOOKUP($E9+K$2,Vychodiská!$G$24:$BN$25,2,0),HLOOKUP(VALUE(RIGHT($E9,4))+K$2,Vychodiská!$G$24:$BN$25,2,0))</f>
        <v>59600</v>
      </c>
      <c r="L9" s="62">
        <f>$F9*Vychodiská!$D$15*-1*IF(LEN($E9)=4,HLOOKUP($E9+L$2,Vychodiská!$G$24:$BN$25,2,0),HLOOKUP(VALUE(RIGHT($E9,4))+L$2,Vychodiská!$G$24:$BN$25,2,0))</f>
        <v>65600</v>
      </c>
      <c r="M9" s="62">
        <f>$F9*Vychodiská!$D$15*-1*IF(LEN($E9)=4,HLOOKUP($E9+M$2,Vychodiská!$G$24:$BN$25,2,0),HLOOKUP(VALUE(RIGHT($E9,4))+M$2,Vychodiská!$G$24:$BN$25,2,0))</f>
        <v>71600</v>
      </c>
      <c r="N9" s="62">
        <f>$F9*Vychodiská!$D$15*-1*IF(LEN($E9)=4,HLOOKUP($E9+N$2,Vychodiská!$G$24:$BN$25,2,0),HLOOKUP(VALUE(RIGHT($E9,4))+N$2,Vychodiská!$G$24:$BN$25,2,0))</f>
        <v>77600</v>
      </c>
      <c r="O9" s="62">
        <f>$F9*Vychodiská!$D$15*-1*IF(LEN($E9)=4,HLOOKUP($E9+O$2,Vychodiská!$G$24:$BN$25,2,0),HLOOKUP(VALUE(RIGHT($E9,4))+O$2,Vychodiská!$G$24:$BN$25,2,0))</f>
        <v>83600</v>
      </c>
      <c r="P9" s="62">
        <f>$F9*Vychodiská!$D$15*-1*IF(LEN($E9)=4,HLOOKUP($E9+P$2,Vychodiská!$G$24:$BN$25,2,0),HLOOKUP(VALUE(RIGHT($E9,4))+P$2,Vychodiská!$G$24:$BN$25,2,0))</f>
        <v>89400</v>
      </c>
      <c r="Q9" s="62">
        <f>$F9*Vychodiská!$D$15*-1*IF(LEN($E9)=4,HLOOKUP($E9+Q$2,Vychodiská!$G$24:$BN$25,2,0),HLOOKUP(VALUE(RIGHT($E9,4))+Q$2,Vychodiská!$G$24:$BN$25,2,0))</f>
        <v>95200</v>
      </c>
      <c r="R9" s="62">
        <f>$F9*Vychodiská!$D$15*-1*IF(LEN($E9)=4,HLOOKUP($E9+R$2,Vychodiská!$G$24:$BN$25,2,0),HLOOKUP(VALUE(RIGHT($E9,4))+R$2,Vychodiská!$G$24:$BN$25,2,0))</f>
        <v>101000</v>
      </c>
      <c r="S9" s="62">
        <f>$F9*Vychodiská!$D$15*-1*IF(LEN($E9)=4,HLOOKUP($E9+S$2,Vychodiská!$G$24:$BN$25,2,0),HLOOKUP(VALUE(RIGHT($E9,4))+S$2,Vychodiská!$G$24:$BN$25,2,0))</f>
        <v>106800</v>
      </c>
      <c r="T9" s="62">
        <f>$F9*Vychodiská!$D$15*-1*IF(LEN($E9)=4,HLOOKUP($E9+T$2,Vychodiská!$G$24:$BN$25,2,0),HLOOKUP(VALUE(RIGHT($E9,4))+T$2,Vychodiská!$G$24:$BN$25,2,0))</f>
        <v>112600</v>
      </c>
      <c r="U9" s="62">
        <f>$F9*Vychodiská!$D$15*-1*IF(LEN($E9)=4,HLOOKUP($E9+U$2,Vychodiská!$G$24:$BN$25,2,0),HLOOKUP(VALUE(RIGHT($E9,4))+U$2,Vychodiská!$G$24:$BN$25,2,0))</f>
        <v>118400</v>
      </c>
      <c r="V9" s="62">
        <f>$F9*Vychodiská!$D$15*-1*IF(LEN($E9)=4,HLOOKUP($E9+V$2,Vychodiská!$G$24:$BN$25,2,0),HLOOKUP(VALUE(RIGHT($E9,4))+V$2,Vychodiská!$G$24:$BN$25,2,0))</f>
        <v>124200</v>
      </c>
      <c r="W9" s="62">
        <f>$F9*Vychodiská!$D$15*-1*IF(LEN($E9)=4,HLOOKUP($E9+W$2,Vychodiská!$G$24:$BN$25,2,0),HLOOKUP(VALUE(RIGHT($E9,4))+W$2,Vychodiská!$G$24:$BN$25,2,0))</f>
        <v>130000</v>
      </c>
      <c r="X9" s="62">
        <f>$F9*Vychodiská!$D$15*-1*IF(LEN($E9)=4,HLOOKUP($E9+X$2,Vychodiská!$G$24:$BN$25,2,0),HLOOKUP(VALUE(RIGHT($E9,4))+X$2,Vychodiská!$G$24:$BN$25,2,0))</f>
        <v>135800</v>
      </c>
      <c r="Y9" s="62">
        <f>$F9*Vychodiská!$D$15*-1*IF(LEN($E9)=4,HLOOKUP($E9+Y$2,Vychodiská!$G$24:$BN$25,2,0),HLOOKUP(VALUE(RIGHT($E9,4))+Y$2,Vychodiská!$G$24:$BN$25,2,0))</f>
        <v>141600</v>
      </c>
      <c r="Z9" s="62">
        <f>$F9*Vychodiská!$D$15*-1*IF(LEN($E9)=4,HLOOKUP($E9+Z$2,Vychodiská!$G$24:$BN$25,2,0),HLOOKUP(VALUE(RIGHT($E9,4))+Z$2,Vychodiská!$G$24:$BN$25,2,0))</f>
        <v>147600</v>
      </c>
      <c r="AA9" s="62">
        <f>$F9*Vychodiská!$D$15*-1*IF(LEN($E9)=4,HLOOKUP($E9+AA$2,Vychodiská!$G$24:$BN$25,2,0),HLOOKUP(VALUE(RIGHT($E9,4))+AA$2,Vychodiská!$G$24:$BN$25,2,0))</f>
        <v>153600</v>
      </c>
      <c r="AB9" s="62">
        <f>$F9*Vychodiská!$D$15*-1*IF(LEN($E9)=4,HLOOKUP($E9+AB$2,Vychodiská!$G$24:$BN$25,2,0),HLOOKUP(VALUE(RIGHT($E9,4))+AB$2,Vychodiská!$G$24:$BN$25,2,0))</f>
        <v>159600</v>
      </c>
      <c r="AC9" s="62">
        <f>$F9*Vychodiská!$D$15*-1*IF(LEN($E9)=4,HLOOKUP($E9+AC$2,Vychodiská!$G$24:$BN$25,2,0),HLOOKUP(VALUE(RIGHT($E9,4))+AC$2,Vychodiská!$G$24:$BN$25,2,0))</f>
        <v>165600</v>
      </c>
      <c r="AD9" s="62">
        <f>$F9*Vychodiská!$D$15*-1*IF(LEN($E9)=4,HLOOKUP($E9+AD$2,Vychodiská!$G$24:$BN$25,2,0),HLOOKUP(VALUE(RIGHT($E9,4))+AD$2,Vychodiská!$G$24:$BN$25,2,0))</f>
        <v>171600</v>
      </c>
      <c r="AE9" s="62">
        <f>$F9*Vychodiská!$D$15*-1*IF(LEN($E9)=4,HLOOKUP($E9+AE$2,Vychodiská!$G$24:$BN$25,2,0),HLOOKUP(VALUE(RIGHT($E9,4))+AE$2,Vychodiská!$G$24:$BN$25,2,0))</f>
        <v>171600</v>
      </c>
      <c r="AF9" s="62">
        <f>$F9*Vychodiská!$D$15*-1*IF(LEN($E9)=4,HLOOKUP($E9+AF$2,Vychodiská!$G$24:$BN$25,2,0),HLOOKUP(VALUE(RIGHT($E9,4))+AF$2,Vychodiská!$G$24:$BN$25,2,0))</f>
        <v>171600</v>
      </c>
      <c r="AG9" s="62">
        <f>$F9*Vychodiská!$D$15*-1*IF(LEN($E9)=4,HLOOKUP($E9+AG$2,Vychodiská!$G$24:$BN$25,2,0),HLOOKUP(VALUE(RIGHT($E9,4))+AG$2,Vychodiská!$G$24:$BN$25,2,0))</f>
        <v>171600</v>
      </c>
      <c r="AH9" s="62">
        <f>$F9*Vychodiská!$D$15*-1*IF(LEN($E9)=4,HLOOKUP($E9+AH$2,Vychodiská!$G$24:$BN$25,2,0),HLOOKUP(VALUE(RIGHT($E9,4))+AH$2,Vychodiská!$G$24:$BN$25,2,0))</f>
        <v>171600</v>
      </c>
      <c r="AI9" s="62">
        <f>$F9*Vychodiská!$D$15*-1*IF(LEN($E9)=4,HLOOKUP($E9+AI$2,Vychodiská!$G$24:$BN$25,2,0),HLOOKUP(VALUE(RIGHT($E9,4))+AI$2,Vychodiská!$G$24:$BN$25,2,0))</f>
        <v>171600</v>
      </c>
      <c r="AJ9" s="63">
        <f>$F9*Vychodiská!$D$15*-1*IF(LEN($E9)=4,HLOOKUP($E9+AJ$2,Vychodiská!$G$24:$BN$25,2,0),HLOOKUP(VALUE(RIGHT($E9,4))+AJ$2,Vychodiská!$G$24:$BN$25,2,0))</f>
        <v>171600</v>
      </c>
      <c r="AK9" s="62">
        <f t="shared" si="1"/>
        <v>42679.999999999993</v>
      </c>
      <c r="AL9" s="62">
        <f>SUM($G9:H9)</f>
        <v>88999.999999999985</v>
      </c>
      <c r="AM9" s="62">
        <f>SUM($G9:I9)</f>
        <v>138959.99999999997</v>
      </c>
      <c r="AN9" s="62">
        <f>SUM($G9:J9)</f>
        <v>192559.99999999997</v>
      </c>
      <c r="AO9" s="62">
        <f>SUM($G9:K9)</f>
        <v>252159.99999999997</v>
      </c>
      <c r="AP9" s="62">
        <f>SUM($G9:L9)</f>
        <v>317760</v>
      </c>
      <c r="AQ9" s="62">
        <f>SUM($G9:M9)</f>
        <v>389360</v>
      </c>
      <c r="AR9" s="62">
        <f>SUM($G9:N9)</f>
        <v>466960</v>
      </c>
      <c r="AS9" s="62">
        <f>SUM($G9:O9)</f>
        <v>550560</v>
      </c>
      <c r="AT9" s="62">
        <f>SUM($G9:P9)</f>
        <v>639960</v>
      </c>
      <c r="AU9" s="62">
        <f>SUM($G9:Q9)</f>
        <v>735160</v>
      </c>
      <c r="AV9" s="62">
        <f>SUM($G9:R9)</f>
        <v>836160</v>
      </c>
      <c r="AW9" s="62">
        <f>SUM($G9:S9)</f>
        <v>942960</v>
      </c>
      <c r="AX9" s="62">
        <f>SUM($G9:T9)</f>
        <v>1055560</v>
      </c>
      <c r="AY9" s="62">
        <f>SUM($G9:U9)</f>
        <v>1173960</v>
      </c>
      <c r="AZ9" s="62">
        <f>SUM($G9:V9)</f>
        <v>1298160</v>
      </c>
      <c r="BA9" s="62">
        <f>SUM($G9:W9)</f>
        <v>1428160</v>
      </c>
      <c r="BB9" s="62">
        <f>SUM($G9:X9)</f>
        <v>1563960</v>
      </c>
      <c r="BC9" s="62">
        <f>SUM($G9:Y9)</f>
        <v>1705560</v>
      </c>
      <c r="BD9" s="62">
        <f>SUM($G9:Z9)</f>
        <v>1853160</v>
      </c>
      <c r="BE9" s="62">
        <f>SUM($G9:AA9)</f>
        <v>2006760</v>
      </c>
      <c r="BF9" s="62">
        <f>SUM($G9:AB9)</f>
        <v>2166360</v>
      </c>
      <c r="BG9" s="62">
        <f>SUM($G9:AC9)</f>
        <v>2331960</v>
      </c>
      <c r="BH9" s="62">
        <f>SUM($G9:AD9)</f>
        <v>2503560</v>
      </c>
      <c r="BI9" s="62">
        <f>SUM($G9:AE9)</f>
        <v>2675160</v>
      </c>
      <c r="BJ9" s="62">
        <f>SUM($G9:AF9)</f>
        <v>2846760</v>
      </c>
      <c r="BK9" s="62">
        <f>SUM($G9:AG9)</f>
        <v>3018360</v>
      </c>
      <c r="BL9" s="62">
        <f>SUM($G9:AH9)</f>
        <v>3189960</v>
      </c>
      <c r="BM9" s="62">
        <f>SUM($G9:AI9)</f>
        <v>3361560</v>
      </c>
      <c r="BN9" s="62">
        <f>SUM($G9:AJ9)</f>
        <v>3533160</v>
      </c>
      <c r="BO9" s="65">
        <f>IF(CU9&gt;0,G9/((1+Vychodiská!$C$178)^emisie_CO2!CU9),0)</f>
        <v>36868.588705323389</v>
      </c>
      <c r="BP9" s="62">
        <f>IF(CV9&gt;0,H9/((1+Vychodiská!$C$178)^emisie_CO2!CV9),0)</f>
        <v>38107.578632359968</v>
      </c>
      <c r="BQ9" s="62">
        <f>IF(CW9&gt;0,I9/((1+Vychodiská!$C$178)^emisie_CO2!CW9),0)</f>
        <v>39144.967276764204</v>
      </c>
      <c r="BR9" s="62">
        <f>IF(CX9&gt;0,J9/((1+Vychodiská!$C$178)^emisie_CO2!CX9),0)</f>
        <v>39997.145259723242</v>
      </c>
      <c r="BS9" s="62">
        <f>IF(CY9&gt;0,K9/((1+Vychodiská!$C$178)^emisie_CO2!CY9),0)</f>
        <v>42356.607275755239</v>
      </c>
      <c r="BT9" s="62">
        <f>IF(CZ9&gt;0,L9/((1+Vychodiská!$C$178)^emisie_CO2!CZ9),0)</f>
        <v>44400.66214908188</v>
      </c>
      <c r="BU9" s="62">
        <f>IF(DA9&gt;0,M9/((1+Vychodiská!$C$178)^emisie_CO2!DA9),0)</f>
        <v>46153.998401194287</v>
      </c>
      <c r="BV9" s="62">
        <f>IF(DB9&gt;0,N9/((1+Vychodiská!$C$178)^emisie_CO2!DB9),0)</f>
        <v>47639.668474762926</v>
      </c>
      <c r="BW9" s="62">
        <f>IF(DC9&gt;0,O9/((1+Vychodiská!$C$178)^emisie_CO2!DC9),0)</f>
        <v>48879.188567626166</v>
      </c>
      <c r="BX9" s="62">
        <f>IF(DD9&gt;0,P9/((1+Vychodiská!$C$178)^emisie_CO2!DD9),0)</f>
        <v>49781.265185073818</v>
      </c>
      <c r="BY9" s="62">
        <f>IF(DE9&gt;0,Q9/((1+Vychodiská!$C$178)^emisie_CO2!DE9),0)</f>
        <v>50486.592581432051</v>
      </c>
      <c r="BZ9" s="62">
        <f>IF(DF9&gt;0,R9/((1+Vychodiská!$C$178)^emisie_CO2!DF9),0)</f>
        <v>51011.863252547402</v>
      </c>
      <c r="CA9" s="62">
        <f>IF(DG9&gt;0,S9/((1+Vychodiská!$C$178)^emisie_CO2!DG9),0)</f>
        <v>51372.626076115615</v>
      </c>
      <c r="CB9" s="62">
        <f>IF(DH9&gt;0,T9/((1+Vychodiská!$C$178)^emisie_CO2!DH9),0)</f>
        <v>51583.357376231666</v>
      </c>
      <c r="CC9" s="62">
        <f>IF(DI9&gt;0,U9/((1+Vychodiská!$C$178)^emisie_CO2!DI9),0)</f>
        <v>51657.527813125504</v>
      </c>
      <c r="CD9" s="62">
        <f>IF(DJ9&gt;0,V9/((1+Vychodiská!$C$178)^emisie_CO2!DJ9),0)</f>
        <v>51607.665334541409</v>
      </c>
      <c r="CE9" s="62">
        <f>IF(DK9&gt;0,W9/((1+Vychodiská!$C$178)^emisie_CO2!DK9),0)</f>
        <v>51445.41441216458</v>
      </c>
      <c r="CF9" s="62">
        <f>IF(DL9&gt;0,X9/((1+Vychodiská!$C$178)^emisie_CO2!DL9),0)</f>
        <v>51181.591774153479</v>
      </c>
      <c r="CG9" s="62">
        <f>IF(DM9&gt;0,Y9/((1+Vychodiská!$C$178)^emisie_CO2!DM9),0)</f>
        <v>50826.238833158939</v>
      </c>
      <c r="CH9" s="62">
        <f>IF(DN9&gt;0,Z9/((1+Vychodiská!$C$178)^emisie_CO2!DN9),0)</f>
        <v>50457.040972385388</v>
      </c>
      <c r="CI9" s="62">
        <f>IF(DO9&gt;0,AA9/((1+Vychodiská!$C$178)^emisie_CO2!DO9),0)</f>
        <v>50007.752570385819</v>
      </c>
      <c r="CJ9" s="62">
        <f>IF(DP9&gt;0,AB9/((1+Vychodiská!$C$178)^emisie_CO2!DP9),0)</f>
        <v>49486.838481110972</v>
      </c>
      <c r="CK9" s="62">
        <f>IF(DQ9&gt;0,AC9/((1+Vychodiská!$C$178)^emisie_CO2!DQ9),0)</f>
        <v>48902.138993149405</v>
      </c>
      <c r="CL9" s="62">
        <f>IF(DR9&gt;0,AD9/((1+Vychodiská!$C$178)^emisie_CO2!DR9),0)</f>
        <v>48260.91011746283</v>
      </c>
      <c r="CM9" s="62">
        <f>IF(DS9&gt;0,AE9/((1+Vychodiská!$C$178)^emisie_CO2!DS9),0)</f>
        <v>45962.771540440786</v>
      </c>
      <c r="CN9" s="62">
        <f>IF(DT9&gt;0,AF9/((1+Vychodiská!$C$178)^emisie_CO2!DT9),0)</f>
        <v>43774.068133753142</v>
      </c>
      <c r="CO9" s="62">
        <f>IF(DU9&gt;0,AG9/((1+Vychodiská!$C$178)^emisie_CO2!DU9),0)</f>
        <v>41689.588698812506</v>
      </c>
      <c r="CP9" s="62">
        <f>IF(DV9&gt;0,AH9/((1+Vychodiská!$C$178)^emisie_CO2!DV9),0)</f>
        <v>39704.37018934526</v>
      </c>
      <c r="CQ9" s="62">
        <f>IF(DW9&gt;0,AI9/((1+Vychodiská!$C$178)^emisie_CO2!DW9),0)</f>
        <v>37813.685894614515</v>
      </c>
      <c r="CR9" s="63">
        <f>IF(DX9&gt;0,AJ9/((1+Vychodiská!$C$178)^emisie_CO2!DX9),0)</f>
        <v>36013.034185347162</v>
      </c>
      <c r="CS9" s="66">
        <f t="shared" si="2"/>
        <v>1386574.7471579439</v>
      </c>
      <c r="CT9" s="62"/>
      <c r="CU9" s="61">
        <f t="shared" si="3"/>
        <v>3</v>
      </c>
      <c r="CV9" s="61">
        <f t="shared" ref="CV9:DX9" si="9">IF(CU9=0,0,IF(CV$2&gt;$D9,0,CU9+1))</f>
        <v>4</v>
      </c>
      <c r="CW9" s="61">
        <f t="shared" si="9"/>
        <v>5</v>
      </c>
      <c r="CX9" s="61">
        <f t="shared" si="9"/>
        <v>6</v>
      </c>
      <c r="CY9" s="61">
        <f t="shared" si="9"/>
        <v>7</v>
      </c>
      <c r="CZ9" s="61">
        <f t="shared" si="9"/>
        <v>8</v>
      </c>
      <c r="DA9" s="61">
        <f t="shared" si="9"/>
        <v>9</v>
      </c>
      <c r="DB9" s="61">
        <f t="shared" si="9"/>
        <v>10</v>
      </c>
      <c r="DC9" s="61">
        <f t="shared" si="9"/>
        <v>11</v>
      </c>
      <c r="DD9" s="61">
        <f t="shared" si="9"/>
        <v>12</v>
      </c>
      <c r="DE9" s="61">
        <f t="shared" si="9"/>
        <v>13</v>
      </c>
      <c r="DF9" s="61">
        <f t="shared" si="9"/>
        <v>14</v>
      </c>
      <c r="DG9" s="61">
        <f t="shared" si="9"/>
        <v>15</v>
      </c>
      <c r="DH9" s="61">
        <f t="shared" si="9"/>
        <v>16</v>
      </c>
      <c r="DI9" s="61">
        <f t="shared" si="9"/>
        <v>17</v>
      </c>
      <c r="DJ9" s="61">
        <f t="shared" si="9"/>
        <v>18</v>
      </c>
      <c r="DK9" s="61">
        <f t="shared" si="9"/>
        <v>19</v>
      </c>
      <c r="DL9" s="61">
        <f t="shared" si="9"/>
        <v>20</v>
      </c>
      <c r="DM9" s="61">
        <f t="shared" si="9"/>
        <v>21</v>
      </c>
      <c r="DN9" s="61">
        <f t="shared" si="9"/>
        <v>22</v>
      </c>
      <c r="DO9" s="61">
        <f t="shared" si="9"/>
        <v>23</v>
      </c>
      <c r="DP9" s="61">
        <f t="shared" si="9"/>
        <v>24</v>
      </c>
      <c r="DQ9" s="61">
        <f t="shared" si="9"/>
        <v>25</v>
      </c>
      <c r="DR9" s="61">
        <f t="shared" si="9"/>
        <v>26</v>
      </c>
      <c r="DS9" s="61">
        <f t="shared" si="9"/>
        <v>27</v>
      </c>
      <c r="DT9" s="61">
        <f t="shared" si="9"/>
        <v>28</v>
      </c>
      <c r="DU9" s="61">
        <f t="shared" si="9"/>
        <v>29</v>
      </c>
      <c r="DV9" s="61">
        <f t="shared" si="9"/>
        <v>30</v>
      </c>
      <c r="DW9" s="61">
        <f t="shared" si="9"/>
        <v>31</v>
      </c>
      <c r="DX9" s="377">
        <f t="shared" si="9"/>
        <v>32</v>
      </c>
    </row>
    <row r="10" spans="1:128" s="69" customFormat="1" ht="31" customHeight="1" x14ac:dyDescent="0.35">
      <c r="A10" s="59">
        <f>Investície!A10</f>
        <v>8</v>
      </c>
      <c r="B10" s="60" t="str">
        <f>Investície!B10</f>
        <v xml:space="preserve">MHTH, a.s. - závod Bratislava </v>
      </c>
      <c r="C10" s="60" t="str">
        <f>Investície!C10</f>
        <v xml:space="preserve">Rekonštrukcia vodného hospodárstva </v>
      </c>
      <c r="D10" s="61">
        <f>INDEX(Data!$M:$M,MATCH(emisie_CO2!A10,Data!$A:$A,0))</f>
        <v>30</v>
      </c>
      <c r="E10" s="61">
        <f>INDEX(Data!$J:$J,MATCH(emisie_CO2!A10,Data!$A:$A,0))</f>
        <v>2028</v>
      </c>
      <c r="F10" s="63">
        <f>INDEX(Data!$U:$U,MATCH(emisie_CO2!A10,Data!$A:$A,0))</f>
        <v>-100</v>
      </c>
      <c r="G10" s="62">
        <f>$F10*Vychodiská!$D$15*-1*IF(LEN($E10)=4,HLOOKUP($E10+G$2,Vychodiská!$G$24:$BN$25,2,0),HLOOKUP(VALUE(RIGHT($E10,4))+G$2,Vychodiská!$G$24:$BN$25,2,0))</f>
        <v>24979.999999999996</v>
      </c>
      <c r="H10" s="62">
        <f>$F10*Vychodiská!$D$15*-1*IF(LEN($E10)=4,HLOOKUP($E10+H$2,Vychodiská!$G$24:$BN$25,2,0),HLOOKUP(VALUE(RIGHT($E10,4))+H$2,Vychodiská!$G$24:$BN$25,2,0))</f>
        <v>26800</v>
      </c>
      <c r="I10" s="62">
        <f>$F10*Vychodiská!$D$15*-1*IF(LEN($E10)=4,HLOOKUP($E10+I$2,Vychodiská!$G$24:$BN$25,2,0),HLOOKUP(VALUE(RIGHT($E10,4))+I$2,Vychodiská!$G$24:$BN$25,2,0))</f>
        <v>29800</v>
      </c>
      <c r="J10" s="62">
        <f>$F10*Vychodiská!$D$15*-1*IF(LEN($E10)=4,HLOOKUP($E10+J$2,Vychodiská!$G$24:$BN$25,2,0),HLOOKUP(VALUE(RIGHT($E10,4))+J$2,Vychodiská!$G$24:$BN$25,2,0))</f>
        <v>32800</v>
      </c>
      <c r="K10" s="62">
        <f>$F10*Vychodiská!$D$15*-1*IF(LEN($E10)=4,HLOOKUP($E10+K$2,Vychodiská!$G$24:$BN$25,2,0),HLOOKUP(VALUE(RIGHT($E10,4))+K$2,Vychodiská!$G$24:$BN$25,2,0))</f>
        <v>35800</v>
      </c>
      <c r="L10" s="62">
        <f>$F10*Vychodiská!$D$15*-1*IF(LEN($E10)=4,HLOOKUP($E10+L$2,Vychodiská!$G$24:$BN$25,2,0),HLOOKUP(VALUE(RIGHT($E10,4))+L$2,Vychodiská!$G$24:$BN$25,2,0))</f>
        <v>38800</v>
      </c>
      <c r="M10" s="62">
        <f>$F10*Vychodiská!$D$15*-1*IF(LEN($E10)=4,HLOOKUP($E10+M$2,Vychodiská!$G$24:$BN$25,2,0),HLOOKUP(VALUE(RIGHT($E10,4))+M$2,Vychodiská!$G$24:$BN$25,2,0))</f>
        <v>41800</v>
      </c>
      <c r="N10" s="62">
        <f>$F10*Vychodiská!$D$15*-1*IF(LEN($E10)=4,HLOOKUP($E10+N$2,Vychodiská!$G$24:$BN$25,2,0),HLOOKUP(VALUE(RIGHT($E10,4))+N$2,Vychodiská!$G$24:$BN$25,2,0))</f>
        <v>44700</v>
      </c>
      <c r="O10" s="62">
        <f>$F10*Vychodiská!$D$15*-1*IF(LEN($E10)=4,HLOOKUP($E10+O$2,Vychodiská!$G$24:$BN$25,2,0),HLOOKUP(VALUE(RIGHT($E10,4))+O$2,Vychodiská!$G$24:$BN$25,2,0))</f>
        <v>47600</v>
      </c>
      <c r="P10" s="62">
        <f>$F10*Vychodiská!$D$15*-1*IF(LEN($E10)=4,HLOOKUP($E10+P$2,Vychodiská!$G$24:$BN$25,2,0),HLOOKUP(VALUE(RIGHT($E10,4))+P$2,Vychodiská!$G$24:$BN$25,2,0))</f>
        <v>50500</v>
      </c>
      <c r="Q10" s="62">
        <f>$F10*Vychodiská!$D$15*-1*IF(LEN($E10)=4,HLOOKUP($E10+Q$2,Vychodiská!$G$24:$BN$25,2,0),HLOOKUP(VALUE(RIGHT($E10,4))+Q$2,Vychodiská!$G$24:$BN$25,2,0))</f>
        <v>53400</v>
      </c>
      <c r="R10" s="62">
        <f>$F10*Vychodiská!$D$15*-1*IF(LEN($E10)=4,HLOOKUP($E10+R$2,Vychodiská!$G$24:$BN$25,2,0),HLOOKUP(VALUE(RIGHT($E10,4))+R$2,Vychodiská!$G$24:$BN$25,2,0))</f>
        <v>56300</v>
      </c>
      <c r="S10" s="62">
        <f>$F10*Vychodiská!$D$15*-1*IF(LEN($E10)=4,HLOOKUP($E10+S$2,Vychodiská!$G$24:$BN$25,2,0),HLOOKUP(VALUE(RIGHT($E10,4))+S$2,Vychodiská!$G$24:$BN$25,2,0))</f>
        <v>59200</v>
      </c>
      <c r="T10" s="62">
        <f>$F10*Vychodiská!$D$15*-1*IF(LEN($E10)=4,HLOOKUP($E10+T$2,Vychodiská!$G$24:$BN$25,2,0),HLOOKUP(VALUE(RIGHT($E10,4))+T$2,Vychodiská!$G$24:$BN$25,2,0))</f>
        <v>62100</v>
      </c>
      <c r="U10" s="62">
        <f>$F10*Vychodiská!$D$15*-1*IF(LEN($E10)=4,HLOOKUP($E10+U$2,Vychodiská!$G$24:$BN$25,2,0),HLOOKUP(VALUE(RIGHT($E10,4))+U$2,Vychodiská!$G$24:$BN$25,2,0))</f>
        <v>65000</v>
      </c>
      <c r="V10" s="62">
        <f>$F10*Vychodiská!$D$15*-1*IF(LEN($E10)=4,HLOOKUP($E10+V$2,Vychodiská!$G$24:$BN$25,2,0),HLOOKUP(VALUE(RIGHT($E10,4))+V$2,Vychodiská!$G$24:$BN$25,2,0))</f>
        <v>67900</v>
      </c>
      <c r="W10" s="62">
        <f>$F10*Vychodiská!$D$15*-1*IF(LEN($E10)=4,HLOOKUP($E10+W$2,Vychodiská!$G$24:$BN$25,2,0),HLOOKUP(VALUE(RIGHT($E10,4))+W$2,Vychodiská!$G$24:$BN$25,2,0))</f>
        <v>70800</v>
      </c>
      <c r="X10" s="62">
        <f>$F10*Vychodiská!$D$15*-1*IF(LEN($E10)=4,HLOOKUP($E10+X$2,Vychodiská!$G$24:$BN$25,2,0),HLOOKUP(VALUE(RIGHT($E10,4))+X$2,Vychodiská!$G$24:$BN$25,2,0))</f>
        <v>73800</v>
      </c>
      <c r="Y10" s="62">
        <f>$F10*Vychodiská!$D$15*-1*IF(LEN($E10)=4,HLOOKUP($E10+Y$2,Vychodiská!$G$24:$BN$25,2,0),HLOOKUP(VALUE(RIGHT($E10,4))+Y$2,Vychodiská!$G$24:$BN$25,2,0))</f>
        <v>76800</v>
      </c>
      <c r="Z10" s="62">
        <f>$F10*Vychodiská!$D$15*-1*IF(LEN($E10)=4,HLOOKUP($E10+Z$2,Vychodiská!$G$24:$BN$25,2,0),HLOOKUP(VALUE(RIGHT($E10,4))+Z$2,Vychodiská!$G$24:$BN$25,2,0))</f>
        <v>79800</v>
      </c>
      <c r="AA10" s="62">
        <f>$F10*Vychodiská!$D$15*-1*IF(LEN($E10)=4,HLOOKUP($E10+AA$2,Vychodiská!$G$24:$BN$25,2,0),HLOOKUP(VALUE(RIGHT($E10,4))+AA$2,Vychodiská!$G$24:$BN$25,2,0))</f>
        <v>82800</v>
      </c>
      <c r="AB10" s="62">
        <f>$F10*Vychodiská!$D$15*-1*IF(LEN($E10)=4,HLOOKUP($E10+AB$2,Vychodiská!$G$24:$BN$25,2,0),HLOOKUP(VALUE(RIGHT($E10,4))+AB$2,Vychodiská!$G$24:$BN$25,2,0))</f>
        <v>85800</v>
      </c>
      <c r="AC10" s="62">
        <f>$F10*Vychodiská!$D$15*-1*IF(LEN($E10)=4,HLOOKUP($E10+AC$2,Vychodiská!$G$24:$BN$25,2,0),HLOOKUP(VALUE(RIGHT($E10,4))+AC$2,Vychodiská!$G$24:$BN$25,2,0))</f>
        <v>85800</v>
      </c>
      <c r="AD10" s="62">
        <f>$F10*Vychodiská!$D$15*-1*IF(LEN($E10)=4,HLOOKUP($E10+AD$2,Vychodiská!$G$24:$BN$25,2,0),HLOOKUP(VALUE(RIGHT($E10,4))+AD$2,Vychodiská!$G$24:$BN$25,2,0))</f>
        <v>85800</v>
      </c>
      <c r="AE10" s="62">
        <f>$F10*Vychodiská!$D$15*-1*IF(LEN($E10)=4,HLOOKUP($E10+AE$2,Vychodiská!$G$24:$BN$25,2,0),HLOOKUP(VALUE(RIGHT($E10,4))+AE$2,Vychodiská!$G$24:$BN$25,2,0))</f>
        <v>85800</v>
      </c>
      <c r="AF10" s="62">
        <f>$F10*Vychodiská!$D$15*-1*IF(LEN($E10)=4,HLOOKUP($E10+AF$2,Vychodiská!$G$24:$BN$25,2,0),HLOOKUP(VALUE(RIGHT($E10,4))+AF$2,Vychodiská!$G$24:$BN$25,2,0))</f>
        <v>85800</v>
      </c>
      <c r="AG10" s="62">
        <f>$F10*Vychodiská!$D$15*-1*IF(LEN($E10)=4,HLOOKUP($E10+AG$2,Vychodiská!$G$24:$BN$25,2,0),HLOOKUP(VALUE(RIGHT($E10,4))+AG$2,Vychodiská!$G$24:$BN$25,2,0))</f>
        <v>85800</v>
      </c>
      <c r="AH10" s="62">
        <f>$F10*Vychodiská!$D$15*-1*IF(LEN($E10)=4,HLOOKUP($E10+AH$2,Vychodiská!$G$24:$BN$25,2,0),HLOOKUP(VALUE(RIGHT($E10,4))+AH$2,Vychodiská!$G$24:$BN$25,2,0))</f>
        <v>85800</v>
      </c>
      <c r="AI10" s="62">
        <f>$F10*Vychodiská!$D$15*-1*IF(LEN($E10)=4,HLOOKUP($E10+AI$2,Vychodiská!$G$24:$BN$25,2,0),HLOOKUP(VALUE(RIGHT($E10,4))+AI$2,Vychodiská!$G$24:$BN$25,2,0))</f>
        <v>85800</v>
      </c>
      <c r="AJ10" s="63">
        <f>$F10*Vychodiská!$D$15*-1*IF(LEN($E10)=4,HLOOKUP($E10+AJ$2,Vychodiská!$G$24:$BN$25,2,0),HLOOKUP(VALUE(RIGHT($E10,4))+AJ$2,Vychodiská!$G$24:$BN$25,2,0))</f>
        <v>85800</v>
      </c>
      <c r="AK10" s="62">
        <f t="shared" si="1"/>
        <v>24979.999999999996</v>
      </c>
      <c r="AL10" s="62">
        <f>SUM($G10:H10)</f>
        <v>51780</v>
      </c>
      <c r="AM10" s="62">
        <f>SUM($G10:I10)</f>
        <v>81580</v>
      </c>
      <c r="AN10" s="62">
        <f>SUM($G10:J10)</f>
        <v>114380</v>
      </c>
      <c r="AO10" s="62">
        <f>SUM($G10:K10)</f>
        <v>150180</v>
      </c>
      <c r="AP10" s="62">
        <f>SUM($G10:L10)</f>
        <v>188980</v>
      </c>
      <c r="AQ10" s="62">
        <f>SUM($G10:M10)</f>
        <v>230780</v>
      </c>
      <c r="AR10" s="62">
        <f>SUM($G10:N10)</f>
        <v>275480</v>
      </c>
      <c r="AS10" s="62">
        <f>SUM($G10:O10)</f>
        <v>323080</v>
      </c>
      <c r="AT10" s="62">
        <f>SUM($G10:P10)</f>
        <v>373580</v>
      </c>
      <c r="AU10" s="62">
        <f>SUM($G10:Q10)</f>
        <v>426980</v>
      </c>
      <c r="AV10" s="62">
        <f>SUM($G10:R10)</f>
        <v>483280</v>
      </c>
      <c r="AW10" s="62">
        <f>SUM($G10:S10)</f>
        <v>542480</v>
      </c>
      <c r="AX10" s="62">
        <f>SUM($G10:T10)</f>
        <v>604580</v>
      </c>
      <c r="AY10" s="62">
        <f>SUM($G10:U10)</f>
        <v>669580</v>
      </c>
      <c r="AZ10" s="62">
        <f>SUM($G10:V10)</f>
        <v>737480</v>
      </c>
      <c r="BA10" s="62">
        <f>SUM($G10:W10)</f>
        <v>808280</v>
      </c>
      <c r="BB10" s="62">
        <f>SUM($G10:X10)</f>
        <v>882080</v>
      </c>
      <c r="BC10" s="62">
        <f>SUM($G10:Y10)</f>
        <v>958880</v>
      </c>
      <c r="BD10" s="62">
        <f>SUM($G10:Z10)</f>
        <v>1038680</v>
      </c>
      <c r="BE10" s="62">
        <f>SUM($G10:AA10)</f>
        <v>1121480</v>
      </c>
      <c r="BF10" s="62">
        <f>SUM($G10:AB10)</f>
        <v>1207280</v>
      </c>
      <c r="BG10" s="62">
        <f>SUM($G10:AC10)</f>
        <v>1293080</v>
      </c>
      <c r="BH10" s="62">
        <f>SUM($G10:AD10)</f>
        <v>1378880</v>
      </c>
      <c r="BI10" s="62">
        <f>SUM($G10:AE10)</f>
        <v>1464680</v>
      </c>
      <c r="BJ10" s="62">
        <f>SUM($G10:AF10)</f>
        <v>1550480</v>
      </c>
      <c r="BK10" s="62">
        <f>SUM($G10:AG10)</f>
        <v>1636280</v>
      </c>
      <c r="BL10" s="62">
        <f>SUM($G10:AH10)</f>
        <v>1722080</v>
      </c>
      <c r="BM10" s="62">
        <f>SUM($G10:AI10)</f>
        <v>1807880</v>
      </c>
      <c r="BN10" s="62">
        <f>SUM($G10:AJ10)</f>
        <v>1893680</v>
      </c>
      <c r="BO10" s="65">
        <f>IF(CU10&gt;0,G10/((1+Vychodiská!$C$178)^emisie_CO2!CU10),0)</f>
        <v>22657.596371882082</v>
      </c>
      <c r="BP10" s="62">
        <f>IF(CV10&gt;0,H10/((1+Vychodiská!$C$178)^emisie_CO2!CV10),0)</f>
        <v>23150.847640643555</v>
      </c>
      <c r="BQ10" s="62">
        <f>IF(CW10&gt;0,I10/((1+Vychodiská!$C$178)^emisie_CO2!CW10),0)</f>
        <v>24516.533748798083</v>
      </c>
      <c r="BR10" s="62">
        <f>IF(CX10&gt;0,J10/((1+Vychodiská!$C$178)^emisie_CO2!CX10),0)</f>
        <v>25699.658260165452</v>
      </c>
      <c r="BS10" s="62">
        <f>IF(CY10&gt;0,K10/((1+Vychodiská!$C$178)^emisie_CO2!CY10),0)</f>
        <v>26714.51119959127</v>
      </c>
      <c r="BT10" s="62">
        <f>IF(CZ10&gt;0,L10/((1+Vychodiská!$C$178)^emisie_CO2!CZ10),0)</f>
        <v>27574.435609048713</v>
      </c>
      <c r="BU10" s="62">
        <f>IF(DA10&gt;0,M10/((1+Vychodiská!$C$178)^emisie_CO2!DA10),0)</f>
        <v>28291.885332799124</v>
      </c>
      <c r="BV10" s="62">
        <f>IF(DB10&gt;0,N10/((1+Vychodiská!$C$178)^emisie_CO2!DB10),0)</f>
        <v>28814.018554935537</v>
      </c>
      <c r="BW10" s="62">
        <f>IF(DC10&gt;0,O10/((1+Vychodiská!$C$178)^emisie_CO2!DC10),0)</f>
        <v>29222.270868540145</v>
      </c>
      <c r="BX10" s="62">
        <f>IF(DD10&gt;0,P10/((1+Vychodiská!$C$178)^emisie_CO2!DD10),0)</f>
        <v>29526.30409886509</v>
      </c>
      <c r="BY10" s="62">
        <f>IF(DE10&gt;0,Q10/((1+Vychodiská!$C$178)^emisie_CO2!DE10),0)</f>
        <v>29735.118130681676</v>
      </c>
      <c r="BZ10" s="62">
        <f>IF(DF10&gt;0,R10/((1+Vychodiská!$C$178)^emisie_CO2!DF10),0)</f>
        <v>29857.092041330092</v>
      </c>
      <c r="CA10" s="62">
        <f>IF(DG10&gt;0,S10/((1+Vychodiská!$C$178)^emisie_CO2!DG10),0)</f>
        <v>29900.022817334717</v>
      </c>
      <c r="CB10" s="62">
        <f>IF(DH10&gt;0,T10/((1+Vychodiská!$C$178)^emisie_CO2!DH10),0)</f>
        <v>29871.161791449249</v>
      </c>
      <c r="CC10" s="62">
        <f>IF(DI10&gt;0,U10/((1+Vychodiská!$C$178)^emisie_CO2!DI10),0)</f>
        <v>29777.248929441015</v>
      </c>
      <c r="CD10" s="62">
        <f>IF(DJ10&gt;0,V10/((1+Vychodiská!$C$178)^emisie_CO2!DJ10),0)</f>
        <v>29624.545088777209</v>
      </c>
      <c r="CE10" s="62">
        <f>IF(DK10&gt;0,W10/((1+Vychodiská!$C$178)^emisie_CO2!DK10),0)</f>
        <v>29418.862364617806</v>
      </c>
      <c r="CF10" s="62">
        <f>IF(DL10&gt;0,X10/((1+Vychodiská!$C$178)^emisie_CO2!DL10),0)</f>
        <v>29205.166027828815</v>
      </c>
      <c r="CG10" s="62">
        <f>IF(DM10&gt;0,Y10/((1+Vychodiská!$C$178)^emisie_CO2!DM10),0)</f>
        <v>28945.112284646446</v>
      </c>
      <c r="CH10" s="62">
        <f>IF(DN10&gt;0,Z10/((1+Vychodiská!$C$178)^emisie_CO2!DN10),0)</f>
        <v>28643.600698348047</v>
      </c>
      <c r="CI10" s="62">
        <f>IF(DO10&gt;0,AA10/((1+Vychodiská!$C$178)^emisie_CO2!DO10),0)</f>
        <v>28305.169325972292</v>
      </c>
      <c r="CJ10" s="62">
        <f>IF(DP10&gt;0,AB10/((1+Vychodiská!$C$178)^emisie_CO2!DP10),0)</f>
        <v>27934.018037363956</v>
      </c>
      <c r="CK10" s="62">
        <f>IF(DQ10&gt;0,AC10/((1+Vychodiská!$C$178)^emisie_CO2!DQ10),0)</f>
        <v>26603.82670225139</v>
      </c>
      <c r="CL10" s="62">
        <f>IF(DR10&gt;0,AD10/((1+Vychodiská!$C$178)^emisie_CO2!DR10),0)</f>
        <v>25336.977811667988</v>
      </c>
      <c r="CM10" s="62">
        <f>IF(DS10&gt;0,AE10/((1+Vychodiská!$C$178)^emisie_CO2!DS10),0)</f>
        <v>24130.455058731415</v>
      </c>
      <c r="CN10" s="62">
        <f>IF(DT10&gt;0,AF10/((1+Vychodiská!$C$178)^emisie_CO2!DT10),0)</f>
        <v>22981.385770220393</v>
      </c>
      <c r="CO10" s="62">
        <f>IF(DU10&gt;0,AG10/((1+Vychodiská!$C$178)^emisie_CO2!DU10),0)</f>
        <v>21887.034066876571</v>
      </c>
      <c r="CP10" s="62">
        <f>IF(DV10&gt;0,AH10/((1+Vychodiská!$C$178)^emisie_CO2!DV10),0)</f>
        <v>20844.794349406253</v>
      </c>
      <c r="CQ10" s="62">
        <f>IF(DW10&gt;0,AI10/((1+Vychodiská!$C$178)^emisie_CO2!DW10),0)</f>
        <v>19852.18509467263</v>
      </c>
      <c r="CR10" s="63">
        <f>IF(DX10&gt;0,AJ10/((1+Vychodiská!$C$178)^emisie_CO2!DX10),0)</f>
        <v>18906.842947307257</v>
      </c>
      <c r="CS10" s="66">
        <f t="shared" si="2"/>
        <v>797928.68102419446</v>
      </c>
      <c r="CT10" s="62"/>
      <c r="CU10" s="61">
        <f t="shared" si="3"/>
        <v>2</v>
      </c>
      <c r="CV10" s="61">
        <f t="shared" ref="CV10:DX10" si="10">IF(CU10=0,0,IF(CV$2&gt;$D10,0,CU10+1))</f>
        <v>3</v>
      </c>
      <c r="CW10" s="61">
        <f t="shared" si="10"/>
        <v>4</v>
      </c>
      <c r="CX10" s="61">
        <f t="shared" si="10"/>
        <v>5</v>
      </c>
      <c r="CY10" s="61">
        <f t="shared" si="10"/>
        <v>6</v>
      </c>
      <c r="CZ10" s="61">
        <f t="shared" si="10"/>
        <v>7</v>
      </c>
      <c r="DA10" s="61">
        <f t="shared" si="10"/>
        <v>8</v>
      </c>
      <c r="DB10" s="61">
        <f t="shared" si="10"/>
        <v>9</v>
      </c>
      <c r="DC10" s="61">
        <f t="shared" si="10"/>
        <v>10</v>
      </c>
      <c r="DD10" s="61">
        <f t="shared" si="10"/>
        <v>11</v>
      </c>
      <c r="DE10" s="61">
        <f t="shared" si="10"/>
        <v>12</v>
      </c>
      <c r="DF10" s="61">
        <f t="shared" si="10"/>
        <v>13</v>
      </c>
      <c r="DG10" s="61">
        <f t="shared" si="10"/>
        <v>14</v>
      </c>
      <c r="DH10" s="61">
        <f t="shared" si="10"/>
        <v>15</v>
      </c>
      <c r="DI10" s="61">
        <f t="shared" si="10"/>
        <v>16</v>
      </c>
      <c r="DJ10" s="61">
        <f t="shared" si="10"/>
        <v>17</v>
      </c>
      <c r="DK10" s="61">
        <f t="shared" si="10"/>
        <v>18</v>
      </c>
      <c r="DL10" s="61">
        <f t="shared" si="10"/>
        <v>19</v>
      </c>
      <c r="DM10" s="61">
        <f t="shared" si="10"/>
        <v>20</v>
      </c>
      <c r="DN10" s="61">
        <f t="shared" si="10"/>
        <v>21</v>
      </c>
      <c r="DO10" s="61">
        <f t="shared" si="10"/>
        <v>22</v>
      </c>
      <c r="DP10" s="61">
        <f t="shared" si="10"/>
        <v>23</v>
      </c>
      <c r="DQ10" s="61">
        <f t="shared" si="10"/>
        <v>24</v>
      </c>
      <c r="DR10" s="61">
        <f t="shared" si="10"/>
        <v>25</v>
      </c>
      <c r="DS10" s="61">
        <f t="shared" si="10"/>
        <v>26</v>
      </c>
      <c r="DT10" s="61">
        <f t="shared" si="10"/>
        <v>27</v>
      </c>
      <c r="DU10" s="61">
        <f t="shared" si="10"/>
        <v>28</v>
      </c>
      <c r="DV10" s="61">
        <f t="shared" si="10"/>
        <v>29</v>
      </c>
      <c r="DW10" s="61">
        <f t="shared" si="10"/>
        <v>30</v>
      </c>
      <c r="DX10" s="377">
        <f t="shared" si="10"/>
        <v>31</v>
      </c>
    </row>
    <row r="11" spans="1:128" s="69" customFormat="1" ht="31" customHeight="1" x14ac:dyDescent="0.35">
      <c r="A11" s="59">
        <f>Investície!A11</f>
        <v>9</v>
      </c>
      <c r="B11" s="60" t="str">
        <f>Investície!B11</f>
        <v>MHTH, a.s. - závod Košice</v>
      </c>
      <c r="C11" s="60" t="str">
        <f>Investície!C11</f>
        <v>Modernizácia nadzemných častí primárnych napájačov SCZT</v>
      </c>
      <c r="D11" s="61">
        <f>INDEX(Data!$M:$M,MATCH(emisie_CO2!A11,Data!$A:$A,0))</f>
        <v>20</v>
      </c>
      <c r="E11" s="61" t="str">
        <f>INDEX(Data!$J:$J,MATCH(emisie_CO2!A11,Data!$A:$A,0))</f>
        <v>2024 - 2025</v>
      </c>
      <c r="F11" s="63">
        <f>INDEX(Data!$U:$U,MATCH(emisie_CO2!A11,Data!$A:$A,0))</f>
        <v>-661.40700000000004</v>
      </c>
      <c r="G11" s="62">
        <f>$F11*Vychodiská!$D$15*-1*IF(LEN($E11)=4,HLOOKUP($E11+G$2,Vychodiská!$G$24:$BN$25,2,0),HLOOKUP(VALUE(RIGHT($E11,4))+G$2,Vychodiská!$G$24:$BN$25,2,0))</f>
        <v>129106.6464</v>
      </c>
      <c r="H11" s="62">
        <f>$F11*Vychodiská!$D$15*-1*IF(LEN($E11)=4,HLOOKUP($E11+H$2,Vychodiská!$G$24:$BN$25,2,0),HLOOKUP(VALUE(RIGHT($E11,4))+H$2,Vychodiská!$G$24:$BN$25,2,0))</f>
        <v>141144.25380000001</v>
      </c>
      <c r="I11" s="62">
        <f>$F11*Vychodiská!$D$15*-1*IF(LEN($E11)=4,HLOOKUP($E11+I$2,Vychodiská!$G$24:$BN$25,2,0),HLOOKUP(VALUE(RIGHT($E11,4))+I$2,Vychodiská!$G$24:$BN$25,2,0))</f>
        <v>153181.86119999998</v>
      </c>
      <c r="J11" s="62">
        <f>$F11*Vychodiská!$D$15*-1*IF(LEN($E11)=4,HLOOKUP($E11+J$2,Vychodiská!$G$24:$BN$25,2,0),HLOOKUP(VALUE(RIGHT($E11,4))+J$2,Vychodiská!$G$24:$BN$25,2,0))</f>
        <v>165219.46859999999</v>
      </c>
      <c r="K11" s="62">
        <f>$F11*Vychodiská!$D$15*-1*IF(LEN($E11)=4,HLOOKUP($E11+K$2,Vychodiská!$G$24:$BN$25,2,0),HLOOKUP(VALUE(RIGHT($E11,4))+K$2,Vychodiská!$G$24:$BN$25,2,0))</f>
        <v>177257.076</v>
      </c>
      <c r="L11" s="62">
        <f>$F11*Vychodiská!$D$15*-1*IF(LEN($E11)=4,HLOOKUP($E11+L$2,Vychodiská!$G$24:$BN$25,2,0),HLOOKUP(VALUE(RIGHT($E11,4))+L$2,Vychodiská!$G$24:$BN$25,2,0))</f>
        <v>197099.28600000002</v>
      </c>
      <c r="M11" s="62">
        <f>$F11*Vychodiská!$D$15*-1*IF(LEN($E11)=4,HLOOKUP($E11+M$2,Vychodiská!$G$24:$BN$25,2,0),HLOOKUP(VALUE(RIGHT($E11,4))+M$2,Vychodiská!$G$24:$BN$25,2,0))</f>
        <v>216941.49600000001</v>
      </c>
      <c r="N11" s="62">
        <f>$F11*Vychodiská!$D$15*-1*IF(LEN($E11)=4,HLOOKUP($E11+N$2,Vychodiská!$G$24:$BN$25,2,0),HLOOKUP(VALUE(RIGHT($E11,4))+N$2,Vychodiská!$G$24:$BN$25,2,0))</f>
        <v>236783.70600000001</v>
      </c>
      <c r="O11" s="62">
        <f>$F11*Vychodiská!$D$15*-1*IF(LEN($E11)=4,HLOOKUP($E11+O$2,Vychodiská!$G$24:$BN$25,2,0),HLOOKUP(VALUE(RIGHT($E11,4))+O$2,Vychodiská!$G$24:$BN$25,2,0))</f>
        <v>256625.91600000003</v>
      </c>
      <c r="P11" s="62">
        <f>$F11*Vychodiská!$D$15*-1*IF(LEN($E11)=4,HLOOKUP($E11+P$2,Vychodiská!$G$24:$BN$25,2,0),HLOOKUP(VALUE(RIGHT($E11,4))+P$2,Vychodiská!$G$24:$BN$25,2,0))</f>
        <v>276468.12599999999</v>
      </c>
      <c r="Q11" s="62">
        <f>$F11*Vychodiská!$D$15*-1*IF(LEN($E11)=4,HLOOKUP($E11+Q$2,Vychodiská!$G$24:$BN$25,2,0),HLOOKUP(VALUE(RIGHT($E11,4))+Q$2,Vychodiská!$G$24:$BN$25,2,0))</f>
        <v>295648.929</v>
      </c>
      <c r="R11" s="62">
        <f>$F11*Vychodiská!$D$15*-1*IF(LEN($E11)=4,HLOOKUP($E11+R$2,Vychodiská!$G$24:$BN$25,2,0),HLOOKUP(VALUE(RIGHT($E11,4))+R$2,Vychodiská!$G$24:$BN$25,2,0))</f>
        <v>314829.73200000002</v>
      </c>
      <c r="S11" s="62">
        <f>$F11*Vychodiská!$D$15*-1*IF(LEN($E11)=4,HLOOKUP($E11+S$2,Vychodiská!$G$24:$BN$25,2,0),HLOOKUP(VALUE(RIGHT($E11,4))+S$2,Vychodiská!$G$24:$BN$25,2,0))</f>
        <v>334010.53500000003</v>
      </c>
      <c r="T11" s="62">
        <f>$F11*Vychodiská!$D$15*-1*IF(LEN($E11)=4,HLOOKUP($E11+T$2,Vychodiská!$G$24:$BN$25,2,0),HLOOKUP(VALUE(RIGHT($E11,4))+T$2,Vychodiská!$G$24:$BN$25,2,0))</f>
        <v>353191.33800000005</v>
      </c>
      <c r="U11" s="62">
        <f>$F11*Vychodiská!$D$15*-1*IF(LEN($E11)=4,HLOOKUP($E11+U$2,Vychodiská!$G$24:$BN$25,2,0),HLOOKUP(VALUE(RIGHT($E11,4))+U$2,Vychodiská!$G$24:$BN$25,2,0))</f>
        <v>372372.141</v>
      </c>
      <c r="V11" s="62">
        <f>$F11*Vychodiská!$D$15*-1*IF(LEN($E11)=4,HLOOKUP($E11+V$2,Vychodiská!$G$24:$BN$25,2,0),HLOOKUP(VALUE(RIGHT($E11,4))+V$2,Vychodiská!$G$24:$BN$25,2,0))</f>
        <v>391552.94400000002</v>
      </c>
      <c r="W11" s="62">
        <f>$F11*Vychodiská!$D$15*-1*IF(LEN($E11)=4,HLOOKUP($E11+W$2,Vychodiská!$G$24:$BN$25,2,0),HLOOKUP(VALUE(RIGHT($E11,4))+W$2,Vychodiská!$G$24:$BN$25,2,0))</f>
        <v>410733.74700000003</v>
      </c>
      <c r="X11" s="62">
        <f>$F11*Vychodiská!$D$15*-1*IF(LEN($E11)=4,HLOOKUP($E11+X$2,Vychodiská!$G$24:$BN$25,2,0),HLOOKUP(VALUE(RIGHT($E11,4))+X$2,Vychodiská!$G$24:$BN$25,2,0))</f>
        <v>429914.55000000005</v>
      </c>
      <c r="Y11" s="62">
        <f>$F11*Vychodiská!$D$15*-1*IF(LEN($E11)=4,HLOOKUP($E11+Y$2,Vychodiská!$G$24:$BN$25,2,0),HLOOKUP(VALUE(RIGHT($E11,4))+Y$2,Vychodiská!$G$24:$BN$25,2,0))</f>
        <v>449095.353</v>
      </c>
      <c r="Z11" s="62">
        <f>$F11*Vychodiská!$D$15*-1*IF(LEN($E11)=4,HLOOKUP($E11+Z$2,Vychodiská!$G$24:$BN$25,2,0),HLOOKUP(VALUE(RIGHT($E11,4))+Z$2,Vychodiská!$G$24:$BN$25,2,0))</f>
        <v>468276.15600000002</v>
      </c>
      <c r="AA11" s="62">
        <f>$F11*Vychodiská!$D$15*-1*IF(LEN($E11)=4,HLOOKUP($E11+AA$2,Vychodiská!$G$24:$BN$25,2,0),HLOOKUP(VALUE(RIGHT($E11,4))+AA$2,Vychodiská!$G$24:$BN$25,2,0))</f>
        <v>488118.36600000004</v>
      </c>
      <c r="AB11" s="62">
        <f>$F11*Vychodiská!$D$15*-1*IF(LEN($E11)=4,HLOOKUP($E11+AB$2,Vychodiská!$G$24:$BN$25,2,0),HLOOKUP(VALUE(RIGHT($E11,4))+AB$2,Vychodiská!$G$24:$BN$25,2,0))</f>
        <v>507960.576</v>
      </c>
      <c r="AC11" s="62">
        <f>$F11*Vychodiská!$D$15*-1*IF(LEN($E11)=4,HLOOKUP($E11+AC$2,Vychodiská!$G$24:$BN$25,2,0),HLOOKUP(VALUE(RIGHT($E11,4))+AC$2,Vychodiská!$G$24:$BN$25,2,0))</f>
        <v>527802.78600000008</v>
      </c>
      <c r="AD11" s="62">
        <f>$F11*Vychodiská!$D$15*-1*IF(LEN($E11)=4,HLOOKUP($E11+AD$2,Vychodiská!$G$24:$BN$25,2,0),HLOOKUP(VALUE(RIGHT($E11,4))+AD$2,Vychodiská!$G$24:$BN$25,2,0))</f>
        <v>547644.99600000004</v>
      </c>
      <c r="AE11" s="62">
        <f>$F11*Vychodiská!$D$15*-1*IF(LEN($E11)=4,HLOOKUP($E11+AE$2,Vychodiská!$G$24:$BN$25,2,0),HLOOKUP(VALUE(RIGHT($E11,4))+AE$2,Vychodiská!$G$24:$BN$25,2,0))</f>
        <v>567487.20600000001</v>
      </c>
      <c r="AF11" s="62">
        <f>$F11*Vychodiská!$D$15*-1*IF(LEN($E11)=4,HLOOKUP($E11+AF$2,Vychodiská!$G$24:$BN$25,2,0),HLOOKUP(VALUE(RIGHT($E11,4))+AF$2,Vychodiská!$G$24:$BN$25,2,0))</f>
        <v>567487.20600000001</v>
      </c>
      <c r="AG11" s="62">
        <f>$F11*Vychodiská!$D$15*-1*IF(LEN($E11)=4,HLOOKUP($E11+AG$2,Vychodiská!$G$24:$BN$25,2,0),HLOOKUP(VALUE(RIGHT($E11,4))+AG$2,Vychodiská!$G$24:$BN$25,2,0))</f>
        <v>567487.20600000001</v>
      </c>
      <c r="AH11" s="62">
        <f>$F11*Vychodiská!$D$15*-1*IF(LEN($E11)=4,HLOOKUP($E11+AH$2,Vychodiská!$G$24:$BN$25,2,0),HLOOKUP(VALUE(RIGHT($E11,4))+AH$2,Vychodiská!$G$24:$BN$25,2,0))</f>
        <v>567487.20600000001</v>
      </c>
      <c r="AI11" s="62">
        <f>$F11*Vychodiská!$D$15*-1*IF(LEN($E11)=4,HLOOKUP($E11+AI$2,Vychodiská!$G$24:$BN$25,2,0),HLOOKUP(VALUE(RIGHT($E11,4))+AI$2,Vychodiská!$G$24:$BN$25,2,0))</f>
        <v>567487.20600000001</v>
      </c>
      <c r="AJ11" s="63">
        <f>$F11*Vychodiská!$D$15*-1*IF(LEN($E11)=4,HLOOKUP($E11+AJ$2,Vychodiská!$G$24:$BN$25,2,0),HLOOKUP(VALUE(RIGHT($E11,4))+AJ$2,Vychodiská!$G$24:$BN$25,2,0))</f>
        <v>567487.20600000001</v>
      </c>
      <c r="AK11" s="62">
        <f t="shared" si="1"/>
        <v>129106.6464</v>
      </c>
      <c r="AL11" s="62">
        <f>SUM($G11:H11)</f>
        <v>270250.90020000003</v>
      </c>
      <c r="AM11" s="62">
        <f>SUM($G11:I11)</f>
        <v>423432.76140000002</v>
      </c>
      <c r="AN11" s="62">
        <f>SUM($G11:J11)</f>
        <v>588652.23</v>
      </c>
      <c r="AO11" s="62">
        <f>SUM($G11:K11)</f>
        <v>765909.30599999998</v>
      </c>
      <c r="AP11" s="62">
        <f>SUM($G11:L11)</f>
        <v>963008.59199999995</v>
      </c>
      <c r="AQ11" s="62">
        <f>SUM($G11:M11)</f>
        <v>1179950.088</v>
      </c>
      <c r="AR11" s="62">
        <f>SUM($G11:N11)</f>
        <v>1416733.794</v>
      </c>
      <c r="AS11" s="62">
        <f>SUM($G11:O11)</f>
        <v>1673359.71</v>
      </c>
      <c r="AT11" s="62">
        <f>SUM($G11:P11)</f>
        <v>1949827.8359999999</v>
      </c>
      <c r="AU11" s="62">
        <f>SUM($G11:Q11)</f>
        <v>2245476.7649999997</v>
      </c>
      <c r="AV11" s="62">
        <f>SUM($G11:R11)</f>
        <v>2560306.4969999995</v>
      </c>
      <c r="AW11" s="62">
        <f>SUM($G11:S11)</f>
        <v>2894317.0319999997</v>
      </c>
      <c r="AX11" s="62">
        <f>SUM($G11:T11)</f>
        <v>3247508.3699999996</v>
      </c>
      <c r="AY11" s="62">
        <f>SUM($G11:U11)</f>
        <v>3619880.5109999995</v>
      </c>
      <c r="AZ11" s="62">
        <f>SUM($G11:V11)</f>
        <v>4011433.4549999996</v>
      </c>
      <c r="BA11" s="62">
        <f>SUM($G11:W11)</f>
        <v>4422167.2019999996</v>
      </c>
      <c r="BB11" s="62">
        <f>SUM($G11:X11)</f>
        <v>4852081.7519999994</v>
      </c>
      <c r="BC11" s="62">
        <f>SUM($G11:Y11)</f>
        <v>5301177.1049999995</v>
      </c>
      <c r="BD11" s="62">
        <f>SUM($G11:Z11)</f>
        <v>5769453.2609999999</v>
      </c>
      <c r="BE11" s="62">
        <f>SUM($G11:AA11)</f>
        <v>6257571.6270000003</v>
      </c>
      <c r="BF11" s="62">
        <f>SUM($G11:AB11)</f>
        <v>6765532.2030000007</v>
      </c>
      <c r="BG11" s="62">
        <f>SUM($G11:AC11)</f>
        <v>7293334.989000001</v>
      </c>
      <c r="BH11" s="62">
        <f>SUM($G11:AD11)</f>
        <v>7840979.9850000013</v>
      </c>
      <c r="BI11" s="62">
        <f>SUM($G11:AE11)</f>
        <v>8408467.1910000015</v>
      </c>
      <c r="BJ11" s="62">
        <f>SUM($G11:AF11)</f>
        <v>8975954.3970000017</v>
      </c>
      <c r="BK11" s="62">
        <f>SUM($G11:AG11)</f>
        <v>9543441.603000002</v>
      </c>
      <c r="BL11" s="62">
        <f>SUM($G11:AH11)</f>
        <v>10110928.809000002</v>
      </c>
      <c r="BM11" s="62">
        <f>SUM($G11:AI11)</f>
        <v>10678416.015000002</v>
      </c>
      <c r="BN11" s="62">
        <f>SUM($G11:AJ11)</f>
        <v>11245903.221000003</v>
      </c>
      <c r="BO11" s="65">
        <f>IF(CU11&gt;0,G11/((1+Vychodiská!$C$178)^emisie_CO2!CU11),0)</f>
        <v>111527.17538062843</v>
      </c>
      <c r="BP11" s="62">
        <f>IF(CV11&gt;0,H11/((1+Vychodiská!$C$178)^emisie_CO2!CV11),0)</f>
        <v>116119.7269039135</v>
      </c>
      <c r="BQ11" s="62">
        <f>IF(CW11&gt;0,I11/((1+Vychodiská!$C$178)^emisie_CO2!CW11),0)</f>
        <v>120021.99647853956</v>
      </c>
      <c r="BR11" s="62">
        <f>IF(CX11&gt;0,J11/((1+Vychodiská!$C$178)^emisie_CO2!CX11),0)</f>
        <v>123289.31129344185</v>
      </c>
      <c r="BS11" s="62">
        <f>IF(CY11&gt;0,K11/((1+Vychodiská!$C$178)^emisie_CO2!CY11),0)</f>
        <v>125973.29454665603</v>
      </c>
      <c r="BT11" s="62">
        <f>IF(CZ11&gt;0,L11/((1+Vychodiská!$C$178)^emisie_CO2!CZ11),0)</f>
        <v>133404.55499254976</v>
      </c>
      <c r="BU11" s="62">
        <f>IF(DA11&gt;0,M11/((1+Vychodiská!$C$178)^emisie_CO2!DA11),0)</f>
        <v>139842.42261922761</v>
      </c>
      <c r="BV11" s="62">
        <f>IF(DB11&gt;0,N11/((1+Vychodiská!$C$178)^emisie_CO2!DB11),0)</f>
        <v>145364.65533589863</v>
      </c>
      <c r="BW11" s="62">
        <f>IF(DC11&gt;0,O11/((1+Vychodiská!$C$178)^emisie_CO2!DC11),0)</f>
        <v>150043.85812803582</v>
      </c>
      <c r="BX11" s="62">
        <f>IF(DD11&gt;0,P11/((1+Vychodiská!$C$178)^emisie_CO2!DD11),0)</f>
        <v>153947.7974902282</v>
      </c>
      <c r="BY11" s="62">
        <f>IF(DE11&gt;0,Q11/((1+Vychodiská!$C$178)^emisie_CO2!DE11),0)</f>
        <v>156788.93934411483</v>
      </c>
      <c r="BZ11" s="62">
        <f>IF(DF11&gt;0,R11/((1+Vychodiská!$C$178)^emisie_CO2!DF11),0)</f>
        <v>159010.40828336781</v>
      </c>
      <c r="CA11" s="62">
        <f>IF(DG11&gt;0,S11/((1+Vychodiská!$C$178)^emisie_CO2!DG11),0)</f>
        <v>160664.77827751244</v>
      </c>
      <c r="CB11" s="62">
        <f>IF(DH11&gt;0,T11/((1+Vychodiská!$C$178)^emisie_CO2!DH11),0)</f>
        <v>161801.02140535909</v>
      </c>
      <c r="CC11" s="62">
        <f>IF(DI11&gt;0,U11/((1+Vychodiská!$C$178)^emisie_CO2!DI11),0)</f>
        <v>162464.7316768631</v>
      </c>
      <c r="CD11" s="62">
        <f>IF(DJ11&gt;0,V11/((1+Vychodiská!$C$178)^emisie_CO2!DJ11),0)</f>
        <v>162698.33570617097</v>
      </c>
      <c r="CE11" s="62">
        <f>IF(DK11&gt;0,W11/((1+Vychodiská!$C$178)^emisie_CO2!DK11),0)</f>
        <v>162541.29098058585</v>
      </c>
      <c r="CF11" s="62">
        <f>IF(DL11&gt;0,X11/((1+Vychodiská!$C$178)^emisie_CO2!DL11),0)</f>
        <v>162030.27242907879</v>
      </c>
      <c r="CG11" s="62">
        <f>IF(DM11&gt;0,Y11/((1+Vychodiská!$C$178)^emisie_CO2!DM11),0)</f>
        <v>161199.34795508347</v>
      </c>
      <c r="CH11" s="62">
        <f>IF(DN11&gt;0,Z11/((1+Vychodiská!$C$178)^emisie_CO2!DN11),0)</f>
        <v>160080.14356153883</v>
      </c>
      <c r="CI11" s="62">
        <f>IF(DO11&gt;0,AA11/((1+Vychodiská!$C$178)^emisie_CO2!DO11),0)</f>
        <v>0</v>
      </c>
      <c r="CJ11" s="62">
        <f>IF(DP11&gt;0,AB11/((1+Vychodiská!$C$178)^emisie_CO2!DP11),0)</f>
        <v>0</v>
      </c>
      <c r="CK11" s="62">
        <f>IF(DQ11&gt;0,AC11/((1+Vychodiská!$C$178)^emisie_CO2!DQ11),0)</f>
        <v>0</v>
      </c>
      <c r="CL11" s="62">
        <f>IF(DR11&gt;0,AD11/((1+Vychodiská!$C$178)^emisie_CO2!DR11),0)</f>
        <v>0</v>
      </c>
      <c r="CM11" s="62">
        <f>IF(DS11&gt;0,AE11/((1+Vychodiská!$C$178)^emisie_CO2!DS11),0)</f>
        <v>0</v>
      </c>
      <c r="CN11" s="62">
        <f>IF(DT11&gt;0,AF11/((1+Vychodiská!$C$178)^emisie_CO2!DT11),0)</f>
        <v>0</v>
      </c>
      <c r="CO11" s="62">
        <f>IF(DU11&gt;0,AG11/((1+Vychodiská!$C$178)^emisie_CO2!DU11),0)</f>
        <v>0</v>
      </c>
      <c r="CP11" s="62">
        <f>IF(DV11&gt;0,AH11/((1+Vychodiská!$C$178)^emisie_CO2!DV11),0)</f>
        <v>0</v>
      </c>
      <c r="CQ11" s="62">
        <f>IF(DW11&gt;0,AI11/((1+Vychodiská!$C$178)^emisie_CO2!DW11),0)</f>
        <v>0</v>
      </c>
      <c r="CR11" s="63">
        <f>IF(DX11&gt;0,AJ11/((1+Vychodiská!$C$178)^emisie_CO2!DX11),0)</f>
        <v>0</v>
      </c>
      <c r="CS11" s="66">
        <f t="shared" si="2"/>
        <v>2928814.0627887947</v>
      </c>
      <c r="CT11" s="62"/>
      <c r="CU11" s="61">
        <f t="shared" si="3"/>
        <v>3</v>
      </c>
      <c r="CV11" s="61">
        <f t="shared" ref="CV11:DX11" si="11">IF(CU11=0,0,IF(CV$2&gt;$D11,0,CU11+1))</f>
        <v>4</v>
      </c>
      <c r="CW11" s="61">
        <f t="shared" si="11"/>
        <v>5</v>
      </c>
      <c r="CX11" s="61">
        <f t="shared" si="11"/>
        <v>6</v>
      </c>
      <c r="CY11" s="61">
        <f t="shared" si="11"/>
        <v>7</v>
      </c>
      <c r="CZ11" s="61">
        <f t="shared" si="11"/>
        <v>8</v>
      </c>
      <c r="DA11" s="61">
        <f t="shared" si="11"/>
        <v>9</v>
      </c>
      <c r="DB11" s="61">
        <f t="shared" si="11"/>
        <v>10</v>
      </c>
      <c r="DC11" s="61">
        <f t="shared" si="11"/>
        <v>11</v>
      </c>
      <c r="DD11" s="61">
        <f t="shared" si="11"/>
        <v>12</v>
      </c>
      <c r="DE11" s="61">
        <f t="shared" si="11"/>
        <v>13</v>
      </c>
      <c r="DF11" s="61">
        <f t="shared" si="11"/>
        <v>14</v>
      </c>
      <c r="DG11" s="61">
        <f t="shared" si="11"/>
        <v>15</v>
      </c>
      <c r="DH11" s="61">
        <f t="shared" si="11"/>
        <v>16</v>
      </c>
      <c r="DI11" s="61">
        <f t="shared" si="11"/>
        <v>17</v>
      </c>
      <c r="DJ11" s="61">
        <f t="shared" si="11"/>
        <v>18</v>
      </c>
      <c r="DK11" s="61">
        <f t="shared" si="11"/>
        <v>19</v>
      </c>
      <c r="DL11" s="61">
        <f t="shared" si="11"/>
        <v>20</v>
      </c>
      <c r="DM11" s="61">
        <f t="shared" si="11"/>
        <v>21</v>
      </c>
      <c r="DN11" s="61">
        <f t="shared" si="11"/>
        <v>22</v>
      </c>
      <c r="DO11" s="61">
        <f t="shared" si="11"/>
        <v>0</v>
      </c>
      <c r="DP11" s="61">
        <f t="shared" si="11"/>
        <v>0</v>
      </c>
      <c r="DQ11" s="61">
        <f t="shared" si="11"/>
        <v>0</v>
      </c>
      <c r="DR11" s="61">
        <f t="shared" si="11"/>
        <v>0</v>
      </c>
      <c r="DS11" s="61">
        <f t="shared" si="11"/>
        <v>0</v>
      </c>
      <c r="DT11" s="61">
        <f t="shared" si="11"/>
        <v>0</v>
      </c>
      <c r="DU11" s="61">
        <f t="shared" si="11"/>
        <v>0</v>
      </c>
      <c r="DV11" s="61">
        <f t="shared" si="11"/>
        <v>0</v>
      </c>
      <c r="DW11" s="61">
        <f t="shared" si="11"/>
        <v>0</v>
      </c>
      <c r="DX11" s="377">
        <f t="shared" si="11"/>
        <v>0</v>
      </c>
    </row>
    <row r="12" spans="1:128" s="69" customFormat="1" ht="31" customHeight="1" x14ac:dyDescent="0.35">
      <c r="A12" s="59">
        <f>Investície!A12</f>
        <v>10</v>
      </c>
      <c r="B12" s="60" t="str">
        <f>Investície!B12</f>
        <v>MHTH, a.s. - závod Košice</v>
      </c>
      <c r="C12" s="60" t="str">
        <f>Investície!C12</f>
        <v>2. časť  - Modernizácia nadzemných častí primárnych napájačov SCZT</v>
      </c>
      <c r="D12" s="61">
        <f>INDEX(Data!$M:$M,MATCH(emisie_CO2!A12,Data!$A:$A,0))</f>
        <v>20</v>
      </c>
      <c r="E12" s="61" t="str">
        <f>INDEX(Data!$J:$J,MATCH(emisie_CO2!A12,Data!$A:$A,0))</f>
        <v>2024 - 2025</v>
      </c>
      <c r="F12" s="63">
        <f>INDEX(Data!$U:$U,MATCH(emisie_CO2!A12,Data!$A:$A,0))</f>
        <v>-682.88699999999994</v>
      </c>
      <c r="G12" s="62">
        <f>$F12*Vychodiská!$D$15*-1*IF(LEN($E12)=4,HLOOKUP($E12+G$2,Vychodiská!$G$24:$BN$25,2,0),HLOOKUP(VALUE(RIGHT($E12,4))+G$2,Vychodiská!$G$24:$BN$25,2,0))</f>
        <v>133299.54239999998</v>
      </c>
      <c r="H12" s="62">
        <f>$F12*Vychodiská!$D$15*-1*IF(LEN($E12)=4,HLOOKUP($E12+H$2,Vychodiská!$G$24:$BN$25,2,0),HLOOKUP(VALUE(RIGHT($E12,4))+H$2,Vychodiská!$G$24:$BN$25,2,0))</f>
        <v>145728.08579999997</v>
      </c>
      <c r="I12" s="62">
        <f>$F12*Vychodiská!$D$15*-1*IF(LEN($E12)=4,HLOOKUP($E12+I$2,Vychodiská!$G$24:$BN$25,2,0),HLOOKUP(VALUE(RIGHT($E12,4))+I$2,Vychodiská!$G$24:$BN$25,2,0))</f>
        <v>158156.62919999997</v>
      </c>
      <c r="J12" s="62">
        <f>$F12*Vychodiská!$D$15*-1*IF(LEN($E12)=4,HLOOKUP($E12+J$2,Vychodiská!$G$24:$BN$25,2,0),HLOOKUP(VALUE(RIGHT($E12,4))+J$2,Vychodiská!$G$24:$BN$25,2,0))</f>
        <v>170585.17259999996</v>
      </c>
      <c r="K12" s="62">
        <f>$F12*Vychodiská!$D$15*-1*IF(LEN($E12)=4,HLOOKUP($E12+K$2,Vychodiská!$G$24:$BN$25,2,0),HLOOKUP(VALUE(RIGHT($E12,4))+K$2,Vychodiská!$G$24:$BN$25,2,0))</f>
        <v>183013.71599999999</v>
      </c>
      <c r="L12" s="62">
        <f>$F12*Vychodiská!$D$15*-1*IF(LEN($E12)=4,HLOOKUP($E12+L$2,Vychodiská!$G$24:$BN$25,2,0),HLOOKUP(VALUE(RIGHT($E12,4))+L$2,Vychodiská!$G$24:$BN$25,2,0))</f>
        <v>203500.32599999997</v>
      </c>
      <c r="M12" s="62">
        <f>$F12*Vychodiská!$D$15*-1*IF(LEN($E12)=4,HLOOKUP($E12+M$2,Vychodiská!$G$24:$BN$25,2,0),HLOOKUP(VALUE(RIGHT($E12,4))+M$2,Vychodiská!$G$24:$BN$25,2,0))</f>
        <v>223986.93599999999</v>
      </c>
      <c r="N12" s="62">
        <f>$F12*Vychodiská!$D$15*-1*IF(LEN($E12)=4,HLOOKUP($E12+N$2,Vychodiská!$G$24:$BN$25,2,0),HLOOKUP(VALUE(RIGHT($E12,4))+N$2,Vychodiská!$G$24:$BN$25,2,0))</f>
        <v>244473.54599999997</v>
      </c>
      <c r="O12" s="62">
        <f>$F12*Vychodiská!$D$15*-1*IF(LEN($E12)=4,HLOOKUP($E12+O$2,Vychodiská!$G$24:$BN$25,2,0),HLOOKUP(VALUE(RIGHT($E12,4))+O$2,Vychodiská!$G$24:$BN$25,2,0))</f>
        <v>264960.15599999996</v>
      </c>
      <c r="P12" s="62">
        <f>$F12*Vychodiská!$D$15*-1*IF(LEN($E12)=4,HLOOKUP($E12+P$2,Vychodiská!$G$24:$BN$25,2,0),HLOOKUP(VALUE(RIGHT($E12,4))+P$2,Vychodiská!$G$24:$BN$25,2,0))</f>
        <v>285446.766</v>
      </c>
      <c r="Q12" s="62">
        <f>$F12*Vychodiská!$D$15*-1*IF(LEN($E12)=4,HLOOKUP($E12+Q$2,Vychodiská!$G$24:$BN$25,2,0),HLOOKUP(VALUE(RIGHT($E12,4))+Q$2,Vychodiská!$G$24:$BN$25,2,0))</f>
        <v>305250.489</v>
      </c>
      <c r="R12" s="62">
        <f>$F12*Vychodiská!$D$15*-1*IF(LEN($E12)=4,HLOOKUP($E12+R$2,Vychodiská!$G$24:$BN$25,2,0),HLOOKUP(VALUE(RIGHT($E12,4))+R$2,Vychodiská!$G$24:$BN$25,2,0))</f>
        <v>325054.212</v>
      </c>
      <c r="S12" s="62">
        <f>$F12*Vychodiská!$D$15*-1*IF(LEN($E12)=4,HLOOKUP($E12+S$2,Vychodiská!$G$24:$BN$25,2,0),HLOOKUP(VALUE(RIGHT($E12,4))+S$2,Vychodiská!$G$24:$BN$25,2,0))</f>
        <v>344857.935</v>
      </c>
      <c r="T12" s="62">
        <f>$F12*Vychodiská!$D$15*-1*IF(LEN($E12)=4,HLOOKUP($E12+T$2,Vychodiská!$G$24:$BN$25,2,0),HLOOKUP(VALUE(RIGHT($E12,4))+T$2,Vychodiská!$G$24:$BN$25,2,0))</f>
        <v>364661.658</v>
      </c>
      <c r="U12" s="62">
        <f>$F12*Vychodiská!$D$15*-1*IF(LEN($E12)=4,HLOOKUP($E12+U$2,Vychodiská!$G$24:$BN$25,2,0),HLOOKUP(VALUE(RIGHT($E12,4))+U$2,Vychodiská!$G$24:$BN$25,2,0))</f>
        <v>384465.38099999999</v>
      </c>
      <c r="V12" s="62">
        <f>$F12*Vychodiská!$D$15*-1*IF(LEN($E12)=4,HLOOKUP($E12+V$2,Vychodiská!$G$24:$BN$25,2,0),HLOOKUP(VALUE(RIGHT($E12,4))+V$2,Vychodiská!$G$24:$BN$25,2,0))</f>
        <v>404269.10399999999</v>
      </c>
      <c r="W12" s="62">
        <f>$F12*Vychodiská!$D$15*-1*IF(LEN($E12)=4,HLOOKUP($E12+W$2,Vychodiská!$G$24:$BN$25,2,0),HLOOKUP(VALUE(RIGHT($E12,4))+W$2,Vychodiská!$G$24:$BN$25,2,0))</f>
        <v>424072.82699999999</v>
      </c>
      <c r="X12" s="62">
        <f>$F12*Vychodiská!$D$15*-1*IF(LEN($E12)=4,HLOOKUP($E12+X$2,Vychodiská!$G$24:$BN$25,2,0),HLOOKUP(VALUE(RIGHT($E12,4))+X$2,Vychodiská!$G$24:$BN$25,2,0))</f>
        <v>443876.55</v>
      </c>
      <c r="Y12" s="62">
        <f>$F12*Vychodiská!$D$15*-1*IF(LEN($E12)=4,HLOOKUP($E12+Y$2,Vychodiská!$G$24:$BN$25,2,0),HLOOKUP(VALUE(RIGHT($E12,4))+Y$2,Vychodiská!$G$24:$BN$25,2,0))</f>
        <v>463680.27299999999</v>
      </c>
      <c r="Z12" s="62">
        <f>$F12*Vychodiská!$D$15*-1*IF(LEN($E12)=4,HLOOKUP($E12+Z$2,Vychodiská!$G$24:$BN$25,2,0),HLOOKUP(VALUE(RIGHT($E12,4))+Z$2,Vychodiská!$G$24:$BN$25,2,0))</f>
        <v>483483.99599999998</v>
      </c>
      <c r="AA12" s="62">
        <f>$F12*Vychodiská!$D$15*-1*IF(LEN($E12)=4,HLOOKUP($E12+AA$2,Vychodiská!$G$24:$BN$25,2,0),HLOOKUP(VALUE(RIGHT($E12,4))+AA$2,Vychodiská!$G$24:$BN$25,2,0))</f>
        <v>503970.60599999997</v>
      </c>
      <c r="AB12" s="62">
        <f>$F12*Vychodiská!$D$15*-1*IF(LEN($E12)=4,HLOOKUP($E12+AB$2,Vychodiská!$G$24:$BN$25,2,0),HLOOKUP(VALUE(RIGHT($E12,4))+AB$2,Vychodiská!$G$24:$BN$25,2,0))</f>
        <v>524457.21600000001</v>
      </c>
      <c r="AC12" s="62">
        <f>$F12*Vychodiská!$D$15*-1*IF(LEN($E12)=4,HLOOKUP($E12+AC$2,Vychodiská!$G$24:$BN$25,2,0),HLOOKUP(VALUE(RIGHT($E12,4))+AC$2,Vychodiská!$G$24:$BN$25,2,0))</f>
        <v>544943.826</v>
      </c>
      <c r="AD12" s="62">
        <f>$F12*Vychodiská!$D$15*-1*IF(LEN($E12)=4,HLOOKUP($E12+AD$2,Vychodiská!$G$24:$BN$25,2,0),HLOOKUP(VALUE(RIGHT($E12,4))+AD$2,Vychodiská!$G$24:$BN$25,2,0))</f>
        <v>565430.43599999999</v>
      </c>
      <c r="AE12" s="62">
        <f>$F12*Vychodiská!$D$15*-1*IF(LEN($E12)=4,HLOOKUP($E12+AE$2,Vychodiská!$G$24:$BN$25,2,0),HLOOKUP(VALUE(RIGHT($E12,4))+AE$2,Vychodiská!$G$24:$BN$25,2,0))</f>
        <v>585917.04599999997</v>
      </c>
      <c r="AF12" s="62">
        <f>$F12*Vychodiská!$D$15*-1*IF(LEN($E12)=4,HLOOKUP($E12+AF$2,Vychodiská!$G$24:$BN$25,2,0),HLOOKUP(VALUE(RIGHT($E12,4))+AF$2,Vychodiská!$G$24:$BN$25,2,0))</f>
        <v>585917.04599999997</v>
      </c>
      <c r="AG12" s="62">
        <f>$F12*Vychodiská!$D$15*-1*IF(LEN($E12)=4,HLOOKUP($E12+AG$2,Vychodiská!$G$24:$BN$25,2,0),HLOOKUP(VALUE(RIGHT($E12,4))+AG$2,Vychodiská!$G$24:$BN$25,2,0))</f>
        <v>585917.04599999997</v>
      </c>
      <c r="AH12" s="62">
        <f>$F12*Vychodiská!$D$15*-1*IF(LEN($E12)=4,HLOOKUP($E12+AH$2,Vychodiská!$G$24:$BN$25,2,0),HLOOKUP(VALUE(RIGHT($E12,4))+AH$2,Vychodiská!$G$24:$BN$25,2,0))</f>
        <v>585917.04599999997</v>
      </c>
      <c r="AI12" s="62">
        <f>$F12*Vychodiská!$D$15*-1*IF(LEN($E12)=4,HLOOKUP($E12+AI$2,Vychodiská!$G$24:$BN$25,2,0),HLOOKUP(VALUE(RIGHT($E12,4))+AI$2,Vychodiská!$G$24:$BN$25,2,0))</f>
        <v>585917.04599999997</v>
      </c>
      <c r="AJ12" s="63">
        <f>$F12*Vychodiská!$D$15*-1*IF(LEN($E12)=4,HLOOKUP($E12+AJ$2,Vychodiská!$G$24:$BN$25,2,0),HLOOKUP(VALUE(RIGHT($E12,4))+AJ$2,Vychodiská!$G$24:$BN$25,2,0))</f>
        <v>585917.04599999997</v>
      </c>
      <c r="AK12" s="62">
        <f t="shared" si="1"/>
        <v>133299.54239999998</v>
      </c>
      <c r="AL12" s="62">
        <f>SUM($G12:H12)</f>
        <v>279027.62819999992</v>
      </c>
      <c r="AM12" s="62">
        <f>SUM($G12:I12)</f>
        <v>437184.25739999989</v>
      </c>
      <c r="AN12" s="62">
        <f>SUM($G12:J12)</f>
        <v>607769.42999999982</v>
      </c>
      <c r="AO12" s="62">
        <f>SUM($G12:K12)</f>
        <v>790783.14599999983</v>
      </c>
      <c r="AP12" s="62">
        <f>SUM($G12:L12)</f>
        <v>994283.47199999983</v>
      </c>
      <c r="AQ12" s="62">
        <f>SUM($G12:M12)</f>
        <v>1218270.4079999998</v>
      </c>
      <c r="AR12" s="62">
        <f>SUM($G12:N12)</f>
        <v>1462743.9539999999</v>
      </c>
      <c r="AS12" s="62">
        <f>SUM($G12:O12)</f>
        <v>1727704.1099999999</v>
      </c>
      <c r="AT12" s="62">
        <f>SUM($G12:P12)</f>
        <v>2013150.8759999999</v>
      </c>
      <c r="AU12" s="62">
        <f>SUM($G12:Q12)</f>
        <v>2318401.3649999998</v>
      </c>
      <c r="AV12" s="62">
        <f>SUM($G12:R12)</f>
        <v>2643455.5769999996</v>
      </c>
      <c r="AW12" s="62">
        <f>SUM($G12:S12)</f>
        <v>2988313.5119999996</v>
      </c>
      <c r="AX12" s="62">
        <f>SUM($G12:T12)</f>
        <v>3352975.1699999995</v>
      </c>
      <c r="AY12" s="62">
        <f>SUM($G12:U12)</f>
        <v>3737440.5509999995</v>
      </c>
      <c r="AZ12" s="62">
        <f>SUM($G12:V12)</f>
        <v>4141709.6549999993</v>
      </c>
      <c r="BA12" s="62">
        <f>SUM($G12:W12)</f>
        <v>4565782.4819999989</v>
      </c>
      <c r="BB12" s="62">
        <f>SUM($G12:X12)</f>
        <v>5009659.0319999987</v>
      </c>
      <c r="BC12" s="62">
        <f>SUM($G12:Y12)</f>
        <v>5473339.3049999988</v>
      </c>
      <c r="BD12" s="62">
        <f>SUM($G12:Z12)</f>
        <v>5956823.300999999</v>
      </c>
      <c r="BE12" s="62">
        <f>SUM($G12:AA12)</f>
        <v>6460793.9069999987</v>
      </c>
      <c r="BF12" s="62">
        <f>SUM($G12:AB12)</f>
        <v>6985251.1229999987</v>
      </c>
      <c r="BG12" s="62">
        <f>SUM($G12:AC12)</f>
        <v>7530194.9489999991</v>
      </c>
      <c r="BH12" s="62">
        <f>SUM($G12:AD12)</f>
        <v>8095625.3849999988</v>
      </c>
      <c r="BI12" s="62">
        <f>SUM($G12:AE12)</f>
        <v>8681542.430999998</v>
      </c>
      <c r="BJ12" s="62">
        <f>SUM($G12:AF12)</f>
        <v>9267459.4769999981</v>
      </c>
      <c r="BK12" s="62">
        <f>SUM($G12:AG12)</f>
        <v>9853376.5229999982</v>
      </c>
      <c r="BL12" s="62">
        <f>SUM($G12:AH12)</f>
        <v>10439293.568999998</v>
      </c>
      <c r="BM12" s="62">
        <f>SUM($G12:AI12)</f>
        <v>11025210.614999998</v>
      </c>
      <c r="BN12" s="62">
        <f>SUM($G12:AJ12)</f>
        <v>11611127.660999998</v>
      </c>
      <c r="BO12" s="65">
        <f>IF(CU12&gt;0,G12/((1+Vychodiská!$C$178)^emisie_CO2!CU12),0)</f>
        <v>115149.15659216064</v>
      </c>
      <c r="BP12" s="62">
        <f>IF(CV12&gt;0,H12/((1+Vychodiská!$C$178)^emisie_CO2!CV12),0)</f>
        <v>119890.85683434369</v>
      </c>
      <c r="BQ12" s="62">
        <f>IF(CW12&gt;0,I12/((1+Vychodiská!$C$178)^emisie_CO2!CW12),0)</f>
        <v>123919.85737864951</v>
      </c>
      <c r="BR12" s="62">
        <f>IF(CX12&gt;0,J12/((1+Vychodiská!$C$178)^emisie_CO2!CX12),0)</f>
        <v>127293.28223203657</v>
      </c>
      <c r="BS12" s="62">
        <f>IF(CY12&gt;0,K12/((1+Vychodiská!$C$178)^emisie_CO2!CY12),0)</f>
        <v>130064.43111893628</v>
      </c>
      <c r="BT12" s="62">
        <f>IF(CZ12&gt;0,L12/((1+Vychodiská!$C$178)^emisie_CO2!CZ12),0)</f>
        <v>137737.03082246985</v>
      </c>
      <c r="BU12" s="62">
        <f>IF(DA12&gt;0,M12/((1+Vychodiská!$C$178)^emisie_CO2!DA12),0)</f>
        <v>144383.97606190512</v>
      </c>
      <c r="BV12" s="62">
        <f>IF(DB12&gt;0,N12/((1+Vychodiská!$C$178)^emisie_CO2!DB12),0)</f>
        <v>150085.55002950647</v>
      </c>
      <c r="BW12" s="62">
        <f>IF(DC12&gt;0,O12/((1+Vychodiská!$C$178)^emisie_CO2!DC12),0)</f>
        <v>154916.71564631152</v>
      </c>
      <c r="BX12" s="62">
        <f>IF(DD12&gt;0,P12/((1+Vychodiská!$C$178)^emisie_CO2!DD12),0)</f>
        <v>158947.44020657399</v>
      </c>
      <c r="BY12" s="62">
        <f>IF(DE12&gt;0,Q12/((1+Vychodiská!$C$178)^emisie_CO2!DE12),0)</f>
        <v>161880.85161161667</v>
      </c>
      <c r="BZ12" s="62">
        <f>IF(DF12&gt;0,R12/((1+Vychodiská!$C$178)^emisie_CO2!DF12),0)</f>
        <v>164174.46546741141</v>
      </c>
      <c r="CA12" s="62">
        <f>IF(DG12&gt;0,S12/((1+Vychodiská!$C$178)^emisie_CO2!DG12),0)</f>
        <v>165882.56314734442</v>
      </c>
      <c r="CB12" s="62">
        <f>IF(DH12&gt;0,T12/((1+Vychodiská!$C$178)^emisie_CO2!DH12),0)</f>
        <v>167055.70715828746</v>
      </c>
      <c r="CC12" s="62">
        <f>IF(DI12&gt;0,U12/((1+Vychodiská!$C$178)^emisie_CO2!DI12),0)</f>
        <v>167740.97223134624</v>
      </c>
      <c r="CD12" s="62">
        <f>IF(DJ12&gt;0,V12/((1+Vychodiská!$C$178)^emisie_CO2!DJ12),0)</f>
        <v>167982.16283677064</v>
      </c>
      <c r="CE12" s="62">
        <f>IF(DK12&gt;0,W12/((1+Vychodiská!$C$178)^emisie_CO2!DK12),0)</f>
        <v>167820.0178919475</v>
      </c>
      <c r="CF12" s="62">
        <f>IF(DL12&gt;0,X12/((1+Vychodiská!$C$178)^emisie_CO2!DL12),0)</f>
        <v>167292.40338895158</v>
      </c>
      <c r="CG12" s="62">
        <f>IF(DM12&gt;0,Y12/((1+Vychodiská!$C$178)^emisie_CO2!DM12),0)</f>
        <v>166434.49362798262</v>
      </c>
      <c r="CH12" s="62">
        <f>IF(DN12&gt;0,Z12/((1+Vychodiská!$C$178)^emisie_CO2!DN12),0)</f>
        <v>165278.9417050448</v>
      </c>
      <c r="CI12" s="62">
        <f>IF(DO12&gt;0,AA12/((1+Vychodiská!$C$178)^emisie_CO2!DO12),0)</f>
        <v>0</v>
      </c>
      <c r="CJ12" s="62">
        <f>IF(DP12&gt;0,AB12/((1+Vychodiská!$C$178)^emisie_CO2!DP12),0)</f>
        <v>0</v>
      </c>
      <c r="CK12" s="62">
        <f>IF(DQ12&gt;0,AC12/((1+Vychodiská!$C$178)^emisie_CO2!DQ12),0)</f>
        <v>0</v>
      </c>
      <c r="CL12" s="62">
        <f>IF(DR12&gt;0,AD12/((1+Vychodiská!$C$178)^emisie_CO2!DR12),0)</f>
        <v>0</v>
      </c>
      <c r="CM12" s="62">
        <f>IF(DS12&gt;0,AE12/((1+Vychodiská!$C$178)^emisie_CO2!DS12),0)</f>
        <v>0</v>
      </c>
      <c r="CN12" s="62">
        <f>IF(DT12&gt;0,AF12/((1+Vychodiská!$C$178)^emisie_CO2!DT12),0)</f>
        <v>0</v>
      </c>
      <c r="CO12" s="62">
        <f>IF(DU12&gt;0,AG12/((1+Vychodiská!$C$178)^emisie_CO2!DU12),0)</f>
        <v>0</v>
      </c>
      <c r="CP12" s="62">
        <f>IF(DV12&gt;0,AH12/((1+Vychodiská!$C$178)^emisie_CO2!DV12),0)</f>
        <v>0</v>
      </c>
      <c r="CQ12" s="62">
        <f>IF(DW12&gt;0,AI12/((1+Vychodiská!$C$178)^emisie_CO2!DW12),0)</f>
        <v>0</v>
      </c>
      <c r="CR12" s="63">
        <f>IF(DX12&gt;0,AJ12/((1+Vychodiská!$C$178)^emisie_CO2!DX12),0)</f>
        <v>0</v>
      </c>
      <c r="CS12" s="66">
        <f t="shared" si="2"/>
        <v>3023930.8759895968</v>
      </c>
      <c r="CT12" s="62"/>
      <c r="CU12" s="61">
        <f t="shared" si="3"/>
        <v>3</v>
      </c>
      <c r="CV12" s="61">
        <f t="shared" ref="CV12:DX12" si="12">IF(CU12=0,0,IF(CV$2&gt;$D12,0,CU12+1))</f>
        <v>4</v>
      </c>
      <c r="CW12" s="61">
        <f t="shared" si="12"/>
        <v>5</v>
      </c>
      <c r="CX12" s="61">
        <f t="shared" si="12"/>
        <v>6</v>
      </c>
      <c r="CY12" s="61">
        <f t="shared" si="12"/>
        <v>7</v>
      </c>
      <c r="CZ12" s="61">
        <f t="shared" si="12"/>
        <v>8</v>
      </c>
      <c r="DA12" s="61">
        <f t="shared" si="12"/>
        <v>9</v>
      </c>
      <c r="DB12" s="61">
        <f t="shared" si="12"/>
        <v>10</v>
      </c>
      <c r="DC12" s="61">
        <f t="shared" si="12"/>
        <v>11</v>
      </c>
      <c r="DD12" s="61">
        <f t="shared" si="12"/>
        <v>12</v>
      </c>
      <c r="DE12" s="61">
        <f t="shared" si="12"/>
        <v>13</v>
      </c>
      <c r="DF12" s="61">
        <f t="shared" si="12"/>
        <v>14</v>
      </c>
      <c r="DG12" s="61">
        <f t="shared" si="12"/>
        <v>15</v>
      </c>
      <c r="DH12" s="61">
        <f t="shared" si="12"/>
        <v>16</v>
      </c>
      <c r="DI12" s="61">
        <f t="shared" si="12"/>
        <v>17</v>
      </c>
      <c r="DJ12" s="61">
        <f t="shared" si="12"/>
        <v>18</v>
      </c>
      <c r="DK12" s="61">
        <f t="shared" si="12"/>
        <v>19</v>
      </c>
      <c r="DL12" s="61">
        <f t="shared" si="12"/>
        <v>20</v>
      </c>
      <c r="DM12" s="61">
        <f t="shared" si="12"/>
        <v>21</v>
      </c>
      <c r="DN12" s="61">
        <f t="shared" si="12"/>
        <v>22</v>
      </c>
      <c r="DO12" s="61">
        <f t="shared" si="12"/>
        <v>0</v>
      </c>
      <c r="DP12" s="61">
        <f t="shared" si="12"/>
        <v>0</v>
      </c>
      <c r="DQ12" s="61">
        <f t="shared" si="12"/>
        <v>0</v>
      </c>
      <c r="DR12" s="61">
        <f t="shared" si="12"/>
        <v>0</v>
      </c>
      <c r="DS12" s="61">
        <f t="shared" si="12"/>
        <v>0</v>
      </c>
      <c r="DT12" s="61">
        <f t="shared" si="12"/>
        <v>0</v>
      </c>
      <c r="DU12" s="61">
        <f t="shared" si="12"/>
        <v>0</v>
      </c>
      <c r="DV12" s="61">
        <f t="shared" si="12"/>
        <v>0</v>
      </c>
      <c r="DW12" s="61">
        <f t="shared" si="12"/>
        <v>0</v>
      </c>
      <c r="DX12" s="377">
        <f t="shared" si="12"/>
        <v>0</v>
      </c>
    </row>
    <row r="13" spans="1:128" s="69" customFormat="1" ht="31" customHeight="1" x14ac:dyDescent="0.35">
      <c r="A13" s="59">
        <f>Investície!A13</f>
        <v>11</v>
      </c>
      <c r="B13" s="60" t="str">
        <f>Investície!B13</f>
        <v>MHTH, a.s. - závod Košice</v>
      </c>
      <c r="C13" s="60" t="str">
        <f>Investície!C13</f>
        <v>Využitie geotermálnej energie v Košickej kotline</v>
      </c>
      <c r="D13" s="61">
        <f>INDEX(Data!$M:$M,MATCH(emisie_CO2!A13,Data!$A:$A,0))</f>
        <v>40</v>
      </c>
      <c r="E13" s="61" t="str">
        <f>INDEX(Data!$J:$J,MATCH(emisie_CO2!A13,Data!$A:$A,0))</f>
        <v>2022-2028</v>
      </c>
      <c r="F13" s="63">
        <f>INDEX(Data!$U:$U,MATCH(emisie_CO2!A13,Data!$A:$A,0))</f>
        <v>-62912.54</v>
      </c>
      <c r="G13" s="62">
        <f>$F13*Vychodiská!$D$15*-1*IF(LEN($E13)=4,HLOOKUP($E13+G$2,Vychodiská!$G$24:$BN$25,2,0),HLOOKUP(VALUE(RIGHT($E13,4))+G$2,Vychodiská!$G$24:$BN$25,2,0))</f>
        <v>15715552.491999997</v>
      </c>
      <c r="H13" s="62">
        <f>$F13*Vychodiská!$D$15*-1*IF(LEN($E13)=4,HLOOKUP($E13+H$2,Vychodiská!$G$24:$BN$25,2,0),HLOOKUP(VALUE(RIGHT($E13,4))+H$2,Vychodiská!$G$24:$BN$25,2,0))</f>
        <v>16860560.719999999</v>
      </c>
      <c r="I13" s="62">
        <f>$F13*Vychodiská!$D$15*-1*IF(LEN($E13)=4,HLOOKUP($E13+I$2,Vychodiská!$G$24:$BN$25,2,0),HLOOKUP(VALUE(RIGHT($E13,4))+I$2,Vychodiská!$G$24:$BN$25,2,0))</f>
        <v>18747936.920000002</v>
      </c>
      <c r="J13" s="62">
        <f>$F13*Vychodiská!$D$15*-1*IF(LEN($E13)=4,HLOOKUP($E13+J$2,Vychodiská!$G$24:$BN$25,2,0),HLOOKUP(VALUE(RIGHT($E13,4))+J$2,Vychodiská!$G$24:$BN$25,2,0))</f>
        <v>20635313.120000001</v>
      </c>
      <c r="K13" s="62">
        <f>$F13*Vychodiská!$D$15*-1*IF(LEN($E13)=4,HLOOKUP($E13+K$2,Vychodiská!$G$24:$BN$25,2,0),HLOOKUP(VALUE(RIGHT($E13,4))+K$2,Vychodiská!$G$24:$BN$25,2,0))</f>
        <v>22522689.32</v>
      </c>
      <c r="L13" s="62">
        <f>$F13*Vychodiská!$D$15*-1*IF(LEN($E13)=4,HLOOKUP($E13+L$2,Vychodiská!$G$24:$BN$25,2,0),HLOOKUP(VALUE(RIGHT($E13,4))+L$2,Vychodiská!$G$24:$BN$25,2,0))</f>
        <v>24410065.52</v>
      </c>
      <c r="M13" s="62">
        <f>$F13*Vychodiská!$D$15*-1*IF(LEN($E13)=4,HLOOKUP($E13+M$2,Vychodiská!$G$24:$BN$25,2,0),HLOOKUP(VALUE(RIGHT($E13,4))+M$2,Vychodiská!$G$24:$BN$25,2,0))</f>
        <v>26297441.719999999</v>
      </c>
      <c r="N13" s="62">
        <f>$F13*Vychodiská!$D$15*-1*IF(LEN($E13)=4,HLOOKUP($E13+N$2,Vychodiská!$G$24:$BN$25,2,0),HLOOKUP(VALUE(RIGHT($E13,4))+N$2,Vychodiská!$G$24:$BN$25,2,0))</f>
        <v>28121905.379999999</v>
      </c>
      <c r="O13" s="62">
        <f>$F13*Vychodiská!$D$15*-1*IF(LEN($E13)=4,HLOOKUP($E13+O$2,Vychodiská!$G$24:$BN$25,2,0),HLOOKUP(VALUE(RIGHT($E13,4))+O$2,Vychodiská!$G$24:$BN$25,2,0))</f>
        <v>29946369.039999999</v>
      </c>
      <c r="P13" s="62">
        <f>$F13*Vychodiská!$D$15*-1*IF(LEN($E13)=4,HLOOKUP($E13+P$2,Vychodiská!$G$24:$BN$25,2,0),HLOOKUP(VALUE(RIGHT($E13,4))+P$2,Vychodiská!$G$24:$BN$25,2,0))</f>
        <v>31770832.699999999</v>
      </c>
      <c r="Q13" s="62">
        <f>$F13*Vychodiská!$D$15*-1*IF(LEN($E13)=4,HLOOKUP($E13+Q$2,Vychodiská!$G$24:$BN$25,2,0),HLOOKUP(VALUE(RIGHT($E13,4))+Q$2,Vychodiská!$G$24:$BN$25,2,0))</f>
        <v>33595296.359999999</v>
      </c>
      <c r="R13" s="62">
        <f>$F13*Vychodiská!$D$15*-1*IF(LEN($E13)=4,HLOOKUP($E13+R$2,Vychodiská!$G$24:$BN$25,2,0),HLOOKUP(VALUE(RIGHT($E13,4))+R$2,Vychodiská!$G$24:$BN$25,2,0))</f>
        <v>35419760.020000003</v>
      </c>
      <c r="S13" s="62">
        <f>$F13*Vychodiská!$D$15*-1*IF(LEN($E13)=4,HLOOKUP($E13+S$2,Vychodiská!$G$24:$BN$25,2,0),HLOOKUP(VALUE(RIGHT($E13,4))+S$2,Vychodiská!$G$24:$BN$25,2,0))</f>
        <v>37244223.68</v>
      </c>
      <c r="T13" s="62">
        <f>$F13*Vychodiská!$D$15*-1*IF(LEN($E13)=4,HLOOKUP($E13+T$2,Vychodiská!$G$24:$BN$25,2,0),HLOOKUP(VALUE(RIGHT($E13,4))+T$2,Vychodiská!$G$24:$BN$25,2,0))</f>
        <v>39068687.340000004</v>
      </c>
      <c r="U13" s="62">
        <f>$F13*Vychodiská!$D$15*-1*IF(LEN($E13)=4,HLOOKUP($E13+U$2,Vychodiská!$G$24:$BN$25,2,0),HLOOKUP(VALUE(RIGHT($E13,4))+U$2,Vychodiská!$G$24:$BN$25,2,0))</f>
        <v>40893151</v>
      </c>
      <c r="V13" s="62">
        <f>$F13*Vychodiská!$D$15*-1*IF(LEN($E13)=4,HLOOKUP($E13+V$2,Vychodiská!$G$24:$BN$25,2,0),HLOOKUP(VALUE(RIGHT($E13,4))+V$2,Vychodiská!$G$24:$BN$25,2,0))</f>
        <v>42717614.660000004</v>
      </c>
      <c r="W13" s="62">
        <f>$F13*Vychodiská!$D$15*-1*IF(LEN($E13)=4,HLOOKUP($E13+W$2,Vychodiská!$G$24:$BN$25,2,0),HLOOKUP(VALUE(RIGHT($E13,4))+W$2,Vychodiská!$G$24:$BN$25,2,0))</f>
        <v>44542078.32</v>
      </c>
      <c r="X13" s="62">
        <f>$F13*Vychodiská!$D$15*-1*IF(LEN($E13)=4,HLOOKUP($E13+X$2,Vychodiská!$G$24:$BN$25,2,0),HLOOKUP(VALUE(RIGHT($E13,4))+X$2,Vychodiská!$G$24:$BN$25,2,0))</f>
        <v>46429454.520000003</v>
      </c>
      <c r="Y13" s="62">
        <f>$F13*Vychodiská!$D$15*-1*IF(LEN($E13)=4,HLOOKUP($E13+Y$2,Vychodiská!$G$24:$BN$25,2,0),HLOOKUP(VALUE(RIGHT($E13,4))+Y$2,Vychodiská!$G$24:$BN$25,2,0))</f>
        <v>48316830.719999999</v>
      </c>
      <c r="Z13" s="62">
        <f>$F13*Vychodiská!$D$15*-1*IF(LEN($E13)=4,HLOOKUP($E13+Z$2,Vychodiská!$G$24:$BN$25,2,0),HLOOKUP(VALUE(RIGHT($E13,4))+Z$2,Vychodiská!$G$24:$BN$25,2,0))</f>
        <v>50204206.920000002</v>
      </c>
      <c r="AA13" s="62">
        <f>$F13*Vychodiská!$D$15*-1*IF(LEN($E13)=4,HLOOKUP($E13+AA$2,Vychodiská!$G$24:$BN$25,2,0),HLOOKUP(VALUE(RIGHT($E13,4))+AA$2,Vychodiská!$G$24:$BN$25,2,0))</f>
        <v>52091583.119999997</v>
      </c>
      <c r="AB13" s="62">
        <f>$F13*Vychodiská!$D$15*-1*IF(LEN($E13)=4,HLOOKUP($E13+AB$2,Vychodiská!$G$24:$BN$25,2,0),HLOOKUP(VALUE(RIGHT($E13,4))+AB$2,Vychodiská!$G$24:$BN$25,2,0))</f>
        <v>53978959.32</v>
      </c>
      <c r="AC13" s="62">
        <f>$F13*Vychodiská!$D$15*-1*IF(LEN($E13)=4,HLOOKUP($E13+AC$2,Vychodiská!$G$24:$BN$25,2,0),HLOOKUP(VALUE(RIGHT($E13,4))+AC$2,Vychodiská!$G$24:$BN$25,2,0))</f>
        <v>53978959.32</v>
      </c>
      <c r="AD13" s="62">
        <f>$F13*Vychodiská!$D$15*-1*IF(LEN($E13)=4,HLOOKUP($E13+AD$2,Vychodiská!$G$24:$BN$25,2,0),HLOOKUP(VALUE(RIGHT($E13,4))+AD$2,Vychodiská!$G$24:$BN$25,2,0))</f>
        <v>53978959.32</v>
      </c>
      <c r="AE13" s="62">
        <f>$F13*Vychodiská!$D$15*-1*IF(LEN($E13)=4,HLOOKUP($E13+AE$2,Vychodiská!$G$24:$BN$25,2,0),HLOOKUP(VALUE(RIGHT($E13,4))+AE$2,Vychodiská!$G$24:$BN$25,2,0))</f>
        <v>53978959.32</v>
      </c>
      <c r="AF13" s="62">
        <f>$F13*Vychodiská!$D$15*-1*IF(LEN($E13)=4,HLOOKUP($E13+AF$2,Vychodiská!$G$24:$BN$25,2,0),HLOOKUP(VALUE(RIGHT($E13,4))+AF$2,Vychodiská!$G$24:$BN$25,2,0))</f>
        <v>53978959.32</v>
      </c>
      <c r="AG13" s="62">
        <f>$F13*Vychodiská!$D$15*-1*IF(LEN($E13)=4,HLOOKUP($E13+AG$2,Vychodiská!$G$24:$BN$25,2,0),HLOOKUP(VALUE(RIGHT($E13,4))+AG$2,Vychodiská!$G$24:$BN$25,2,0))</f>
        <v>53978959.32</v>
      </c>
      <c r="AH13" s="62">
        <f>$F13*Vychodiská!$D$15*-1*IF(LEN($E13)=4,HLOOKUP($E13+AH$2,Vychodiská!$G$24:$BN$25,2,0),HLOOKUP(VALUE(RIGHT($E13,4))+AH$2,Vychodiská!$G$24:$BN$25,2,0))</f>
        <v>53978959.32</v>
      </c>
      <c r="AI13" s="62">
        <f>$F13*Vychodiská!$D$15*-1*IF(LEN($E13)=4,HLOOKUP($E13+AI$2,Vychodiská!$G$24:$BN$25,2,0),HLOOKUP(VALUE(RIGHT($E13,4))+AI$2,Vychodiská!$G$24:$BN$25,2,0))</f>
        <v>53978959.32</v>
      </c>
      <c r="AJ13" s="63">
        <f>$F13*Vychodiská!$D$15*-1*IF(LEN($E13)=4,HLOOKUP($E13+AJ$2,Vychodiská!$G$24:$BN$25,2,0),HLOOKUP(VALUE(RIGHT($E13,4))+AJ$2,Vychodiská!$G$24:$BN$25,2,0))</f>
        <v>53978959.32</v>
      </c>
      <c r="AK13" s="62">
        <f t="shared" si="1"/>
        <v>15715552.491999997</v>
      </c>
      <c r="AL13" s="62">
        <f>SUM($G13:H13)</f>
        <v>32576113.211999997</v>
      </c>
      <c r="AM13" s="62">
        <f>SUM($G13:I13)</f>
        <v>51324050.131999999</v>
      </c>
      <c r="AN13" s="62">
        <f>SUM($G13:J13)</f>
        <v>71959363.252000004</v>
      </c>
      <c r="AO13" s="62">
        <f>SUM($G13:K13)</f>
        <v>94482052.571999997</v>
      </c>
      <c r="AP13" s="62">
        <f>SUM($G13:L13)</f>
        <v>118892118.09199999</v>
      </c>
      <c r="AQ13" s="62">
        <f>SUM($G13:M13)</f>
        <v>145189559.81199998</v>
      </c>
      <c r="AR13" s="62">
        <f>SUM($G13:N13)</f>
        <v>173311465.19199997</v>
      </c>
      <c r="AS13" s="62">
        <f>SUM($G13:O13)</f>
        <v>203257834.23199996</v>
      </c>
      <c r="AT13" s="62">
        <f>SUM($G13:P13)</f>
        <v>235028666.93199995</v>
      </c>
      <c r="AU13" s="62">
        <f>SUM($G13:Q13)</f>
        <v>268623963.29199994</v>
      </c>
      <c r="AV13" s="62">
        <f>SUM($G13:R13)</f>
        <v>304043723.31199992</v>
      </c>
      <c r="AW13" s="62">
        <f>SUM($G13:S13)</f>
        <v>341287946.99199992</v>
      </c>
      <c r="AX13" s="62">
        <f>SUM($G13:T13)</f>
        <v>380356634.3319999</v>
      </c>
      <c r="AY13" s="62">
        <f>SUM($G13:U13)</f>
        <v>421249785.3319999</v>
      </c>
      <c r="AZ13" s="62">
        <f>SUM($G13:V13)</f>
        <v>463967399.99199992</v>
      </c>
      <c r="BA13" s="62">
        <f>SUM($G13:W13)</f>
        <v>508509478.31199992</v>
      </c>
      <c r="BB13" s="62">
        <f>SUM($G13:X13)</f>
        <v>554938932.8319999</v>
      </c>
      <c r="BC13" s="62">
        <f>SUM($G13:Y13)</f>
        <v>603255763.55199993</v>
      </c>
      <c r="BD13" s="62">
        <f>SUM($G13:Z13)</f>
        <v>653459970.47199988</v>
      </c>
      <c r="BE13" s="62">
        <f>SUM($G13:AA13)</f>
        <v>705551553.59199989</v>
      </c>
      <c r="BF13" s="62">
        <f>SUM($G13:AB13)</f>
        <v>759530512.91199994</v>
      </c>
      <c r="BG13" s="62">
        <f>SUM($G13:AC13)</f>
        <v>813509472.23199999</v>
      </c>
      <c r="BH13" s="62">
        <f>SUM($G13:AD13)</f>
        <v>867488431.55200005</v>
      </c>
      <c r="BI13" s="62">
        <f>SUM($G13:AE13)</f>
        <v>921467390.8720001</v>
      </c>
      <c r="BJ13" s="62">
        <f>SUM($G13:AF13)</f>
        <v>975446350.19200015</v>
      </c>
      <c r="BK13" s="62">
        <f>SUM($G13:AG13)</f>
        <v>1029425309.5120002</v>
      </c>
      <c r="BL13" s="62">
        <f>SUM($G13:AH13)</f>
        <v>1083404268.8320003</v>
      </c>
      <c r="BM13" s="62">
        <f>SUM($G13:AI13)</f>
        <v>1137383228.1520002</v>
      </c>
      <c r="BN13" s="62">
        <f>SUM($G13:AJ13)</f>
        <v>1191362187.4720001</v>
      </c>
      <c r="BO13" s="65">
        <f>IF(CU13&gt;0,G13/((1+Vychodiská!$C$178)^emisie_CO2!CU13),0)</f>
        <v>10636904.522613622</v>
      </c>
      <c r="BP13" s="62">
        <f>IF(CV13&gt;0,H13/((1+Vychodiská!$C$178)^emisie_CO2!CV13),0)</f>
        <v>10868467.772543563</v>
      </c>
      <c r="BQ13" s="62">
        <f>IF(CW13&gt;0,I13/((1+Vychodiská!$C$178)^emisie_CO2!CW13),0)</f>
        <v>11509606.951734124</v>
      </c>
      <c r="BR13" s="62">
        <f>IF(CX13&gt;0,J13/((1+Vychodiská!$C$178)^emisie_CO2!CX13),0)</f>
        <v>12065040.205077635</v>
      </c>
      <c r="BS13" s="62">
        <f>IF(CY13&gt;0,K13/((1+Vychodiská!$C$178)^emisie_CO2!CY13),0)</f>
        <v>12541476.171364093</v>
      </c>
      <c r="BT13" s="62">
        <f>IF(CZ13&gt;0,L13/((1+Vychodiská!$C$178)^emisie_CO2!CZ13),0)</f>
        <v>12945178.915906537</v>
      </c>
      <c r="BU13" s="62">
        <f>IF(DA13&gt;0,M13/((1+Vychodiská!$C$178)^emisie_CO2!DA13),0)</f>
        <v>13281995.058539355</v>
      </c>
      <c r="BV13" s="62">
        <f>IF(DB13&gt;0,N13/((1+Vychodiská!$C$178)^emisie_CO2!DB13),0)</f>
        <v>13527117.318676442</v>
      </c>
      <c r="BW13" s="62">
        <f>IF(DC13&gt;0,O13/((1+Vychodiská!$C$178)^emisie_CO2!DC13),0)</f>
        <v>13718776.699030546</v>
      </c>
      <c r="BX13" s="62">
        <f>IF(DD13&gt;0,P13/((1+Vychodiská!$C$178)^emisie_CO2!DD13),0)</f>
        <v>13861509.069648709</v>
      </c>
      <c r="BY13" s="62">
        <f>IF(DE13&gt;0,Q13/((1+Vychodiská!$C$178)^emisie_CO2!DE13),0)</f>
        <v>13959539.543974372</v>
      </c>
      <c r="BZ13" s="62">
        <f>IF(DF13&gt;0,R13/((1+Vychodiská!$C$178)^emisie_CO2!DF13),0)</f>
        <v>14016801.789294761</v>
      </c>
      <c r="CA13" s="62">
        <f>IF(DG13&gt;0,S13/((1+Vychodiská!$C$178)^emisie_CO2!DG13),0)</f>
        <v>14036956.202761563</v>
      </c>
      <c r="CB13" s="62">
        <f>IF(DH13&gt;0,T13/((1+Vychodiská!$C$178)^emisie_CO2!DH13),0)</f>
        <v>14023407.017237663</v>
      </c>
      <c r="CC13" s="62">
        <f>IF(DI13&gt;0,U13/((1+Vychodiská!$C$178)^emisie_CO2!DI13),0)</f>
        <v>13979318.397675762</v>
      </c>
      <c r="CD13" s="62">
        <f>IF(DJ13&gt;0,V13/((1+Vychodiská!$C$178)^emisie_CO2!DJ13),0)</f>
        <v>13907629.585379988</v>
      </c>
      <c r="CE13" s="62">
        <f>IF(DK13&gt;0,W13/((1+Vychodiská!$C$178)^emisie_CO2!DK13),0)</f>
        <v>13811069.14432854</v>
      </c>
      <c r="CF13" s="62">
        <f>IF(DL13&gt;0,X13/((1+Vychodiská!$C$178)^emisie_CO2!DL13),0)</f>
        <v>13710746.608171189</v>
      </c>
      <c r="CG13" s="62">
        <f>IF(DM13&gt;0,Y13/((1+Vychodiská!$C$178)^emisie_CO2!DM13),0)</f>
        <v>13588660.982159598</v>
      </c>
      <c r="CH13" s="62">
        <f>IF(DN13&gt;0,Z13/((1+Vychodiská!$C$178)^emisie_CO2!DN13),0)</f>
        <v>13447112.430262102</v>
      </c>
      <c r="CI13" s="62">
        <f>IF(DO13&gt;0,AA13/((1+Vychodiská!$C$178)^emisie_CO2!DO13),0)</f>
        <v>13288231.402622055</v>
      </c>
      <c r="CJ13" s="62">
        <f>IF(DP13&gt;0,AB13/((1+Vychodiská!$C$178)^emisie_CO2!DP13),0)</f>
        <v>13113989.582987949</v>
      </c>
      <c r="CK13" s="62">
        <f>IF(DQ13&gt;0,AC13/((1+Vychodiská!$C$178)^emisie_CO2!DQ13),0)</f>
        <v>12489513.888559956</v>
      </c>
      <c r="CL13" s="62">
        <f>IF(DR13&gt;0,AD13/((1+Vychodiská!$C$178)^emisie_CO2!DR13),0)</f>
        <v>11894775.131961858</v>
      </c>
      <c r="CM13" s="62">
        <f>IF(DS13&gt;0,AE13/((1+Vychodiská!$C$178)^emisie_CO2!DS13),0)</f>
        <v>11328357.268535104</v>
      </c>
      <c r="CN13" s="62">
        <f>IF(DT13&gt;0,AF13/((1+Vychodiská!$C$178)^emisie_CO2!DT13),0)</f>
        <v>10788911.684319146</v>
      </c>
      <c r="CO13" s="62">
        <f>IF(DU13&gt;0,AG13/((1+Vychodiská!$C$178)^emisie_CO2!DU13),0)</f>
        <v>10275153.985065853</v>
      </c>
      <c r="CP13" s="62">
        <f>IF(DV13&gt;0,AH13/((1+Vychodiská!$C$178)^emisie_CO2!DV13),0)</f>
        <v>9785860.9381579552</v>
      </c>
      <c r="CQ13" s="62">
        <f>IF(DW13&gt;0,AI13/((1+Vychodiská!$C$178)^emisie_CO2!DW13),0)</f>
        <v>9319867.5601504333</v>
      </c>
      <c r="CR13" s="63">
        <f>IF(DX13&gt;0,AJ13/((1+Vychodiská!$C$178)^emisie_CO2!DX13),0)</f>
        <v>8876064.343000412</v>
      </c>
      <c r="CS13" s="66">
        <f t="shared" si="2"/>
        <v>374598040.17174089</v>
      </c>
      <c r="CT13" s="62"/>
      <c r="CU13" s="61">
        <f t="shared" si="3"/>
        <v>8</v>
      </c>
      <c r="CV13" s="61">
        <f t="shared" ref="CV13:DX13" si="13">IF(CU13=0,0,IF(CV$2&gt;$D13,0,CU13+1))</f>
        <v>9</v>
      </c>
      <c r="CW13" s="61">
        <f t="shared" si="13"/>
        <v>10</v>
      </c>
      <c r="CX13" s="61">
        <f t="shared" si="13"/>
        <v>11</v>
      </c>
      <c r="CY13" s="61">
        <f t="shared" si="13"/>
        <v>12</v>
      </c>
      <c r="CZ13" s="61">
        <f t="shared" si="13"/>
        <v>13</v>
      </c>
      <c r="DA13" s="61">
        <f t="shared" si="13"/>
        <v>14</v>
      </c>
      <c r="DB13" s="61">
        <f t="shared" si="13"/>
        <v>15</v>
      </c>
      <c r="DC13" s="61">
        <f t="shared" si="13"/>
        <v>16</v>
      </c>
      <c r="DD13" s="61">
        <f t="shared" si="13"/>
        <v>17</v>
      </c>
      <c r="DE13" s="61">
        <f t="shared" si="13"/>
        <v>18</v>
      </c>
      <c r="DF13" s="61">
        <f t="shared" si="13"/>
        <v>19</v>
      </c>
      <c r="DG13" s="61">
        <f t="shared" si="13"/>
        <v>20</v>
      </c>
      <c r="DH13" s="61">
        <f t="shared" si="13"/>
        <v>21</v>
      </c>
      <c r="DI13" s="61">
        <f t="shared" si="13"/>
        <v>22</v>
      </c>
      <c r="DJ13" s="61">
        <f t="shared" si="13"/>
        <v>23</v>
      </c>
      <c r="DK13" s="61">
        <f t="shared" si="13"/>
        <v>24</v>
      </c>
      <c r="DL13" s="61">
        <f t="shared" si="13"/>
        <v>25</v>
      </c>
      <c r="DM13" s="61">
        <f t="shared" si="13"/>
        <v>26</v>
      </c>
      <c r="DN13" s="61">
        <f t="shared" si="13"/>
        <v>27</v>
      </c>
      <c r="DO13" s="61">
        <f t="shared" si="13"/>
        <v>28</v>
      </c>
      <c r="DP13" s="61">
        <f t="shared" si="13"/>
        <v>29</v>
      </c>
      <c r="DQ13" s="61">
        <f t="shared" si="13"/>
        <v>30</v>
      </c>
      <c r="DR13" s="61">
        <f t="shared" si="13"/>
        <v>31</v>
      </c>
      <c r="DS13" s="61">
        <f t="shared" si="13"/>
        <v>32</v>
      </c>
      <c r="DT13" s="61">
        <f t="shared" si="13"/>
        <v>33</v>
      </c>
      <c r="DU13" s="61">
        <f t="shared" si="13"/>
        <v>34</v>
      </c>
      <c r="DV13" s="61">
        <f t="shared" si="13"/>
        <v>35</v>
      </c>
      <c r="DW13" s="61">
        <f t="shared" si="13"/>
        <v>36</v>
      </c>
      <c r="DX13" s="377">
        <f t="shared" si="13"/>
        <v>37</v>
      </c>
    </row>
    <row r="14" spans="1:128" s="69" customFormat="1" ht="31" customHeight="1" x14ac:dyDescent="0.35">
      <c r="A14" s="59">
        <f>Investície!A14</f>
        <v>12</v>
      </c>
      <c r="B14" s="60" t="str">
        <f>Investície!B14</f>
        <v>MHTH, a.s. - závod Košice</v>
      </c>
      <c r="C14" s="60" t="str">
        <f>Investície!C14</f>
        <v>Akumulácia elektrickej energie (AEE)</v>
      </c>
      <c r="D14" s="61">
        <f>INDEX(Data!$M:$M,MATCH(emisie_CO2!A14,Data!$A:$A,0))</f>
        <v>15</v>
      </c>
      <c r="E14" s="61" t="str">
        <f>INDEX(Data!$J:$J,MATCH(emisie_CO2!A14,Data!$A:$A,0))</f>
        <v>2024-2025</v>
      </c>
      <c r="F14" s="63">
        <f>INDEX(Data!$U:$U,MATCH(emisie_CO2!A14,Data!$A:$A,0))</f>
        <v>-201</v>
      </c>
      <c r="G14" s="62">
        <f>$F14*Vychodiská!$D$15*-1*IF(LEN($E14)=4,HLOOKUP($E14+G$2,Vychodiská!$G$24:$BN$25,2,0),HLOOKUP(VALUE(RIGHT($E14,4))+G$2,Vychodiská!$G$24:$BN$25,2,0))</f>
        <v>39235.199999999997</v>
      </c>
      <c r="H14" s="62">
        <f>$F14*Vychodiská!$D$15*-1*IF(LEN($E14)=4,HLOOKUP($E14+H$2,Vychodiská!$G$24:$BN$25,2,0),HLOOKUP(VALUE(RIGHT($E14,4))+H$2,Vychodiská!$G$24:$BN$25,2,0))</f>
        <v>42893.399999999994</v>
      </c>
      <c r="I14" s="62">
        <f>$F14*Vychodiská!$D$15*-1*IF(LEN($E14)=4,HLOOKUP($E14+I$2,Vychodiská!$G$24:$BN$25,2,0),HLOOKUP(VALUE(RIGHT($E14,4))+I$2,Vychodiská!$G$24:$BN$25,2,0))</f>
        <v>46551.599999999991</v>
      </c>
      <c r="J14" s="62">
        <f>$F14*Vychodiská!$D$15*-1*IF(LEN($E14)=4,HLOOKUP($E14+J$2,Vychodiská!$G$24:$BN$25,2,0),HLOOKUP(VALUE(RIGHT($E14,4))+J$2,Vychodiská!$G$24:$BN$25,2,0))</f>
        <v>50209.799999999988</v>
      </c>
      <c r="K14" s="62">
        <f>$F14*Vychodiská!$D$15*-1*IF(LEN($E14)=4,HLOOKUP($E14+K$2,Vychodiská!$G$24:$BN$25,2,0),HLOOKUP(VALUE(RIGHT($E14,4))+K$2,Vychodiská!$G$24:$BN$25,2,0))</f>
        <v>53868</v>
      </c>
      <c r="L14" s="62">
        <f>$F14*Vychodiská!$D$15*-1*IF(LEN($E14)=4,HLOOKUP($E14+L$2,Vychodiská!$G$24:$BN$25,2,0),HLOOKUP(VALUE(RIGHT($E14,4))+L$2,Vychodiská!$G$24:$BN$25,2,0))</f>
        <v>59898</v>
      </c>
      <c r="M14" s="62">
        <f>$F14*Vychodiská!$D$15*-1*IF(LEN($E14)=4,HLOOKUP($E14+M$2,Vychodiská!$G$24:$BN$25,2,0),HLOOKUP(VALUE(RIGHT($E14,4))+M$2,Vychodiská!$G$24:$BN$25,2,0))</f>
        <v>65928</v>
      </c>
      <c r="N14" s="62">
        <f>$F14*Vychodiská!$D$15*-1*IF(LEN($E14)=4,HLOOKUP($E14+N$2,Vychodiská!$G$24:$BN$25,2,0),HLOOKUP(VALUE(RIGHT($E14,4))+N$2,Vychodiská!$G$24:$BN$25,2,0))</f>
        <v>71958</v>
      </c>
      <c r="O14" s="62">
        <f>$F14*Vychodiská!$D$15*-1*IF(LEN($E14)=4,HLOOKUP($E14+O$2,Vychodiská!$G$24:$BN$25,2,0),HLOOKUP(VALUE(RIGHT($E14,4))+O$2,Vychodiská!$G$24:$BN$25,2,0))</f>
        <v>77988</v>
      </c>
      <c r="P14" s="62">
        <f>$F14*Vychodiská!$D$15*-1*IF(LEN($E14)=4,HLOOKUP($E14+P$2,Vychodiská!$G$24:$BN$25,2,0),HLOOKUP(VALUE(RIGHT($E14,4))+P$2,Vychodiská!$G$24:$BN$25,2,0))</f>
        <v>84018</v>
      </c>
      <c r="Q14" s="62">
        <f>$F14*Vychodiská!$D$15*-1*IF(LEN($E14)=4,HLOOKUP($E14+Q$2,Vychodiská!$G$24:$BN$25,2,0),HLOOKUP(VALUE(RIGHT($E14,4))+Q$2,Vychodiská!$G$24:$BN$25,2,0))</f>
        <v>89847</v>
      </c>
      <c r="R14" s="62">
        <f>$F14*Vychodiská!$D$15*-1*IF(LEN($E14)=4,HLOOKUP($E14+R$2,Vychodiská!$G$24:$BN$25,2,0),HLOOKUP(VALUE(RIGHT($E14,4))+R$2,Vychodiská!$G$24:$BN$25,2,0))</f>
        <v>95676</v>
      </c>
      <c r="S14" s="62">
        <f>$F14*Vychodiská!$D$15*-1*IF(LEN($E14)=4,HLOOKUP($E14+S$2,Vychodiská!$G$24:$BN$25,2,0),HLOOKUP(VALUE(RIGHT($E14,4))+S$2,Vychodiská!$G$24:$BN$25,2,0))</f>
        <v>101505</v>
      </c>
      <c r="T14" s="62">
        <f>$F14*Vychodiská!$D$15*-1*IF(LEN($E14)=4,HLOOKUP($E14+T$2,Vychodiská!$G$24:$BN$25,2,0),HLOOKUP(VALUE(RIGHT($E14,4))+T$2,Vychodiská!$G$24:$BN$25,2,0))</f>
        <v>107334</v>
      </c>
      <c r="U14" s="62">
        <f>$F14*Vychodiská!$D$15*-1*IF(LEN($E14)=4,HLOOKUP($E14+U$2,Vychodiská!$G$24:$BN$25,2,0),HLOOKUP(VALUE(RIGHT($E14,4))+U$2,Vychodiská!$G$24:$BN$25,2,0))</f>
        <v>113163</v>
      </c>
      <c r="V14" s="62">
        <f>$F14*Vychodiská!$D$15*-1*IF(LEN($E14)=4,HLOOKUP($E14+V$2,Vychodiská!$G$24:$BN$25,2,0),HLOOKUP(VALUE(RIGHT($E14,4))+V$2,Vychodiská!$G$24:$BN$25,2,0))</f>
        <v>118992</v>
      </c>
      <c r="W14" s="62">
        <f>$F14*Vychodiská!$D$15*-1*IF(LEN($E14)=4,HLOOKUP($E14+W$2,Vychodiská!$G$24:$BN$25,2,0),HLOOKUP(VALUE(RIGHT($E14,4))+W$2,Vychodiská!$G$24:$BN$25,2,0))</f>
        <v>124821</v>
      </c>
      <c r="X14" s="62">
        <f>$F14*Vychodiská!$D$15*-1*IF(LEN($E14)=4,HLOOKUP($E14+X$2,Vychodiská!$G$24:$BN$25,2,0),HLOOKUP(VALUE(RIGHT($E14,4))+X$2,Vychodiská!$G$24:$BN$25,2,0))</f>
        <v>130650</v>
      </c>
      <c r="Y14" s="62">
        <f>$F14*Vychodiská!$D$15*-1*IF(LEN($E14)=4,HLOOKUP($E14+Y$2,Vychodiská!$G$24:$BN$25,2,0),HLOOKUP(VALUE(RIGHT($E14,4))+Y$2,Vychodiská!$G$24:$BN$25,2,0))</f>
        <v>136479</v>
      </c>
      <c r="Z14" s="62">
        <f>$F14*Vychodiská!$D$15*-1*IF(LEN($E14)=4,HLOOKUP($E14+Z$2,Vychodiská!$G$24:$BN$25,2,0),HLOOKUP(VALUE(RIGHT($E14,4))+Z$2,Vychodiská!$G$24:$BN$25,2,0))</f>
        <v>142308</v>
      </c>
      <c r="AA14" s="62">
        <f>$F14*Vychodiská!$D$15*-1*IF(LEN($E14)=4,HLOOKUP($E14+AA$2,Vychodiská!$G$24:$BN$25,2,0),HLOOKUP(VALUE(RIGHT($E14,4))+AA$2,Vychodiská!$G$24:$BN$25,2,0))</f>
        <v>148338</v>
      </c>
      <c r="AB14" s="62">
        <f>$F14*Vychodiská!$D$15*-1*IF(LEN($E14)=4,HLOOKUP($E14+AB$2,Vychodiská!$G$24:$BN$25,2,0),HLOOKUP(VALUE(RIGHT($E14,4))+AB$2,Vychodiská!$G$24:$BN$25,2,0))</f>
        <v>154368</v>
      </c>
      <c r="AC14" s="62">
        <f>$F14*Vychodiská!$D$15*-1*IF(LEN($E14)=4,HLOOKUP($E14+AC$2,Vychodiská!$G$24:$BN$25,2,0),HLOOKUP(VALUE(RIGHT($E14,4))+AC$2,Vychodiská!$G$24:$BN$25,2,0))</f>
        <v>160398</v>
      </c>
      <c r="AD14" s="62">
        <f>$F14*Vychodiská!$D$15*-1*IF(LEN($E14)=4,HLOOKUP($E14+AD$2,Vychodiská!$G$24:$BN$25,2,0),HLOOKUP(VALUE(RIGHT($E14,4))+AD$2,Vychodiská!$G$24:$BN$25,2,0))</f>
        <v>166428</v>
      </c>
      <c r="AE14" s="62">
        <f>$F14*Vychodiská!$D$15*-1*IF(LEN($E14)=4,HLOOKUP($E14+AE$2,Vychodiská!$G$24:$BN$25,2,0),HLOOKUP(VALUE(RIGHT($E14,4))+AE$2,Vychodiská!$G$24:$BN$25,2,0))</f>
        <v>172458</v>
      </c>
      <c r="AF14" s="62">
        <f>$F14*Vychodiská!$D$15*-1*IF(LEN($E14)=4,HLOOKUP($E14+AF$2,Vychodiská!$G$24:$BN$25,2,0),HLOOKUP(VALUE(RIGHT($E14,4))+AF$2,Vychodiská!$G$24:$BN$25,2,0))</f>
        <v>172458</v>
      </c>
      <c r="AG14" s="62">
        <f>$F14*Vychodiská!$D$15*-1*IF(LEN($E14)=4,HLOOKUP($E14+AG$2,Vychodiská!$G$24:$BN$25,2,0),HLOOKUP(VALUE(RIGHT($E14,4))+AG$2,Vychodiská!$G$24:$BN$25,2,0))</f>
        <v>172458</v>
      </c>
      <c r="AH14" s="62">
        <f>$F14*Vychodiská!$D$15*-1*IF(LEN($E14)=4,HLOOKUP($E14+AH$2,Vychodiská!$G$24:$BN$25,2,0),HLOOKUP(VALUE(RIGHT($E14,4))+AH$2,Vychodiská!$G$24:$BN$25,2,0))</f>
        <v>172458</v>
      </c>
      <c r="AI14" s="62">
        <f>$F14*Vychodiská!$D$15*-1*IF(LEN($E14)=4,HLOOKUP($E14+AI$2,Vychodiská!$G$24:$BN$25,2,0),HLOOKUP(VALUE(RIGHT($E14,4))+AI$2,Vychodiská!$G$24:$BN$25,2,0))</f>
        <v>172458</v>
      </c>
      <c r="AJ14" s="63">
        <f>$F14*Vychodiská!$D$15*-1*IF(LEN($E14)=4,HLOOKUP($E14+AJ$2,Vychodiská!$G$24:$BN$25,2,0),HLOOKUP(VALUE(RIGHT($E14,4))+AJ$2,Vychodiská!$G$24:$BN$25,2,0))</f>
        <v>172458</v>
      </c>
      <c r="AK14" s="62">
        <f t="shared" si="1"/>
        <v>39235.199999999997</v>
      </c>
      <c r="AL14" s="62">
        <f>SUM($G14:H14)</f>
        <v>82128.599999999991</v>
      </c>
      <c r="AM14" s="62">
        <f>SUM($G14:I14)</f>
        <v>128680.19999999998</v>
      </c>
      <c r="AN14" s="62">
        <f>SUM($G14:J14)</f>
        <v>178889.99999999997</v>
      </c>
      <c r="AO14" s="62">
        <f>SUM($G14:K14)</f>
        <v>232757.99999999997</v>
      </c>
      <c r="AP14" s="62">
        <f>SUM($G14:L14)</f>
        <v>292656</v>
      </c>
      <c r="AQ14" s="62">
        <f>SUM($G14:M14)</f>
        <v>358584</v>
      </c>
      <c r="AR14" s="62">
        <f>SUM($G14:N14)</f>
        <v>430542</v>
      </c>
      <c r="AS14" s="62">
        <f>SUM($G14:O14)</f>
        <v>508530</v>
      </c>
      <c r="AT14" s="62">
        <f>SUM($G14:P14)</f>
        <v>592548</v>
      </c>
      <c r="AU14" s="62">
        <f>SUM($G14:Q14)</f>
        <v>682395</v>
      </c>
      <c r="AV14" s="62">
        <f>SUM($G14:R14)</f>
        <v>778071</v>
      </c>
      <c r="AW14" s="62">
        <f>SUM($G14:S14)</f>
        <v>879576</v>
      </c>
      <c r="AX14" s="62">
        <f>SUM($G14:T14)</f>
        <v>986910</v>
      </c>
      <c r="AY14" s="62">
        <f>SUM($G14:U14)</f>
        <v>1100073</v>
      </c>
      <c r="AZ14" s="62">
        <f>SUM($G14:V14)</f>
        <v>1219065</v>
      </c>
      <c r="BA14" s="62">
        <f>SUM($G14:W14)</f>
        <v>1343886</v>
      </c>
      <c r="BB14" s="62">
        <f>SUM($G14:X14)</f>
        <v>1474536</v>
      </c>
      <c r="BC14" s="62">
        <f>SUM($G14:Y14)</f>
        <v>1611015</v>
      </c>
      <c r="BD14" s="62">
        <f>SUM($G14:Z14)</f>
        <v>1753323</v>
      </c>
      <c r="BE14" s="62">
        <f>SUM($G14:AA14)</f>
        <v>1901661</v>
      </c>
      <c r="BF14" s="62">
        <f>SUM($G14:AB14)</f>
        <v>2056029</v>
      </c>
      <c r="BG14" s="62">
        <f>SUM($G14:AC14)</f>
        <v>2216427</v>
      </c>
      <c r="BH14" s="62">
        <f>SUM($G14:AD14)</f>
        <v>2382855</v>
      </c>
      <c r="BI14" s="62">
        <f>SUM($G14:AE14)</f>
        <v>2555313</v>
      </c>
      <c r="BJ14" s="62">
        <f>SUM($G14:AF14)</f>
        <v>2727771</v>
      </c>
      <c r="BK14" s="62">
        <f>SUM($G14:AG14)</f>
        <v>2900229</v>
      </c>
      <c r="BL14" s="62">
        <f>SUM($G14:AH14)</f>
        <v>3072687</v>
      </c>
      <c r="BM14" s="62">
        <f>SUM($G14:AI14)</f>
        <v>3245145</v>
      </c>
      <c r="BN14" s="62">
        <f>SUM($G14:AJ14)</f>
        <v>3417603</v>
      </c>
      <c r="BO14" s="65">
        <f>IF(CU14&gt;0,G14/((1+Vychodiská!$C$178)^emisie_CO2!CU14),0)</f>
        <v>33892.840945902164</v>
      </c>
      <c r="BP14" s="62">
        <f>IF(CV14&gt;0,H14/((1+Vychodiská!$C$178)^emisie_CO2!CV14),0)</f>
        <v>35288.506332238103</v>
      </c>
      <c r="BQ14" s="62">
        <f>IF(CW14&gt;0,I14/((1+Vychodiská!$C$178)^emisie_CO2!CW14),0)</f>
        <v>36474.39669097311</v>
      </c>
      <c r="BR14" s="62">
        <f>IF(CX14&gt;0,J14/((1+Vychodiská!$C$178)^emisie_CO2!CX14),0)</f>
        <v>37467.325822045736</v>
      </c>
      <c r="BS14" s="62">
        <f>IF(CY14&gt;0,K14/((1+Vychodiská!$C$178)^emisie_CO2!CY14),0)</f>
        <v>38282.981891449381</v>
      </c>
      <c r="BT14" s="62">
        <f>IF(CZ14&gt;0,L14/((1+Vychodiská!$C$178)^emisie_CO2!CZ14),0)</f>
        <v>40541.324106794302</v>
      </c>
      <c r="BU14" s="62">
        <f>IF(DA14&gt;0,M14/((1+Vychodiská!$C$178)^emisie_CO2!DA14),0)</f>
        <v>42497.776628406937</v>
      </c>
      <c r="BV14" s="62">
        <f>IF(DB14&gt;0,N14/((1+Vychodiská!$C$178)^emisie_CO2!DB14),0)</f>
        <v>44175.969898285955</v>
      </c>
      <c r="BW14" s="62">
        <f>IF(DC14&gt;0,O14/((1+Vychodiská!$C$178)^emisie_CO2!DC14),0)</f>
        <v>45597.968397273078</v>
      </c>
      <c r="BX14" s="62">
        <f>IF(DD14&gt;0,P14/((1+Vychodiská!$C$178)^emisie_CO2!DD14),0)</f>
        <v>46784.366200442193</v>
      </c>
      <c r="BY14" s="62">
        <f>IF(DE14&gt;0,Q14/((1+Vychodiská!$C$178)^emisie_CO2!DE14),0)</f>
        <v>47647.782391427791</v>
      </c>
      <c r="BZ14" s="62">
        <f>IF(DF14&gt;0,R14/((1+Vychodiská!$C$178)^emisie_CO2!DF14),0)</f>
        <v>48322.881470799264</v>
      </c>
      <c r="CA14" s="62">
        <f>IF(DG14&gt;0,S14/((1+Vychodiská!$C$178)^emisie_CO2!DG14),0)</f>
        <v>48825.640541723929</v>
      </c>
      <c r="CB14" s="62">
        <f>IF(DH14&gt;0,T14/((1+Vychodiská!$C$178)^emisie_CO2!DH14),0)</f>
        <v>49170.942101424953</v>
      </c>
      <c r="CC14" s="62">
        <f>IF(DI14&gt;0,U14/((1+Vychodiská!$C$178)^emisie_CO2!DI14),0)</f>
        <v>49372.642060107442</v>
      </c>
      <c r="CD14" s="62">
        <f>IF(DJ14&gt;0,V14/((1+Vychodiská!$C$178)^emisie_CO2!DJ14),0)</f>
        <v>0</v>
      </c>
      <c r="CE14" s="62">
        <f>IF(DK14&gt;0,W14/((1+Vychodiská!$C$178)^emisie_CO2!DK14),0)</f>
        <v>0</v>
      </c>
      <c r="CF14" s="62">
        <f>IF(DL14&gt;0,X14/((1+Vychodiská!$C$178)^emisie_CO2!DL14),0)</f>
        <v>0</v>
      </c>
      <c r="CG14" s="62">
        <f>IF(DM14&gt;0,Y14/((1+Vychodiská!$C$178)^emisie_CO2!DM14),0)</f>
        <v>0</v>
      </c>
      <c r="CH14" s="62">
        <f>IF(DN14&gt;0,Z14/((1+Vychodiská!$C$178)^emisie_CO2!DN14),0)</f>
        <v>0</v>
      </c>
      <c r="CI14" s="62">
        <f>IF(DO14&gt;0,AA14/((1+Vychodiská!$C$178)^emisie_CO2!DO14),0)</f>
        <v>0</v>
      </c>
      <c r="CJ14" s="62">
        <f>IF(DP14&gt;0,AB14/((1+Vychodiská!$C$178)^emisie_CO2!DP14),0)</f>
        <v>0</v>
      </c>
      <c r="CK14" s="62">
        <f>IF(DQ14&gt;0,AC14/((1+Vychodiská!$C$178)^emisie_CO2!DQ14),0)</f>
        <v>0</v>
      </c>
      <c r="CL14" s="62">
        <f>IF(DR14&gt;0,AD14/((1+Vychodiská!$C$178)^emisie_CO2!DR14),0)</f>
        <v>0</v>
      </c>
      <c r="CM14" s="62">
        <f>IF(DS14&gt;0,AE14/((1+Vychodiská!$C$178)^emisie_CO2!DS14),0)</f>
        <v>0</v>
      </c>
      <c r="CN14" s="62">
        <f>IF(DT14&gt;0,AF14/((1+Vychodiská!$C$178)^emisie_CO2!DT14),0)</f>
        <v>0</v>
      </c>
      <c r="CO14" s="62">
        <f>IF(DU14&gt;0,AG14/((1+Vychodiská!$C$178)^emisie_CO2!DU14),0)</f>
        <v>0</v>
      </c>
      <c r="CP14" s="62">
        <f>IF(DV14&gt;0,AH14/((1+Vychodiská!$C$178)^emisie_CO2!DV14),0)</f>
        <v>0</v>
      </c>
      <c r="CQ14" s="62">
        <f>IF(DW14&gt;0,AI14/((1+Vychodiská!$C$178)^emisie_CO2!DW14),0)</f>
        <v>0</v>
      </c>
      <c r="CR14" s="63">
        <f>IF(DX14&gt;0,AJ14/((1+Vychodiská!$C$178)^emisie_CO2!DX14),0)</f>
        <v>0</v>
      </c>
      <c r="CS14" s="66">
        <f t="shared" si="2"/>
        <v>644343.34547929442</v>
      </c>
      <c r="CT14" s="62"/>
      <c r="CU14" s="61">
        <f t="shared" si="3"/>
        <v>3</v>
      </c>
      <c r="CV14" s="61">
        <f t="shared" ref="CV14:DX14" si="14">IF(CU14=0,0,IF(CV$2&gt;$D14,0,CU14+1))</f>
        <v>4</v>
      </c>
      <c r="CW14" s="61">
        <f t="shared" si="14"/>
        <v>5</v>
      </c>
      <c r="CX14" s="61">
        <f t="shared" si="14"/>
        <v>6</v>
      </c>
      <c r="CY14" s="61">
        <f t="shared" si="14"/>
        <v>7</v>
      </c>
      <c r="CZ14" s="61">
        <f t="shared" si="14"/>
        <v>8</v>
      </c>
      <c r="DA14" s="61">
        <f t="shared" si="14"/>
        <v>9</v>
      </c>
      <c r="DB14" s="61">
        <f t="shared" si="14"/>
        <v>10</v>
      </c>
      <c r="DC14" s="61">
        <f t="shared" si="14"/>
        <v>11</v>
      </c>
      <c r="DD14" s="61">
        <f t="shared" si="14"/>
        <v>12</v>
      </c>
      <c r="DE14" s="61">
        <f t="shared" si="14"/>
        <v>13</v>
      </c>
      <c r="DF14" s="61">
        <f t="shared" si="14"/>
        <v>14</v>
      </c>
      <c r="DG14" s="61">
        <f t="shared" si="14"/>
        <v>15</v>
      </c>
      <c r="DH14" s="61">
        <f t="shared" si="14"/>
        <v>16</v>
      </c>
      <c r="DI14" s="61">
        <f t="shared" si="14"/>
        <v>17</v>
      </c>
      <c r="DJ14" s="61">
        <f t="shared" si="14"/>
        <v>0</v>
      </c>
      <c r="DK14" s="61">
        <f t="shared" si="14"/>
        <v>0</v>
      </c>
      <c r="DL14" s="61">
        <f t="shared" si="14"/>
        <v>0</v>
      </c>
      <c r="DM14" s="61">
        <f t="shared" si="14"/>
        <v>0</v>
      </c>
      <c r="DN14" s="61">
        <f t="shared" si="14"/>
        <v>0</v>
      </c>
      <c r="DO14" s="61">
        <f t="shared" si="14"/>
        <v>0</v>
      </c>
      <c r="DP14" s="61">
        <f t="shared" si="14"/>
        <v>0</v>
      </c>
      <c r="DQ14" s="61">
        <f t="shared" si="14"/>
        <v>0</v>
      </c>
      <c r="DR14" s="61">
        <f t="shared" si="14"/>
        <v>0</v>
      </c>
      <c r="DS14" s="61">
        <f t="shared" si="14"/>
        <v>0</v>
      </c>
      <c r="DT14" s="61">
        <f t="shared" si="14"/>
        <v>0</v>
      </c>
      <c r="DU14" s="61">
        <f t="shared" si="14"/>
        <v>0</v>
      </c>
      <c r="DV14" s="61">
        <f t="shared" si="14"/>
        <v>0</v>
      </c>
      <c r="DW14" s="61">
        <f t="shared" si="14"/>
        <v>0</v>
      </c>
      <c r="DX14" s="377">
        <f t="shared" si="14"/>
        <v>0</v>
      </c>
    </row>
    <row r="15" spans="1:128" s="69" customFormat="1" ht="31" customHeight="1" x14ac:dyDescent="0.35">
      <c r="A15" s="59">
        <f>Investície!A15</f>
        <v>13</v>
      </c>
      <c r="B15" s="60" t="str">
        <f>Investície!B15</f>
        <v>MHTH, a.s. - závod Košice</v>
      </c>
      <c r="C15" s="60" t="str">
        <f>Investície!C15</f>
        <v>Revitalizácia a rekultivácia odkaliska</v>
      </c>
      <c r="D15" s="61">
        <f>INDEX(Data!$M:$M,MATCH(emisie_CO2!A15,Data!$A:$A,0))</f>
        <v>40</v>
      </c>
      <c r="E15" s="61">
        <f>INDEX(Data!$J:$J,MATCH(emisie_CO2!A15,Data!$A:$A,0))</f>
        <v>2026</v>
      </c>
      <c r="F15" s="63">
        <f>INDEX(Data!$U:$U,MATCH(emisie_CO2!A15,Data!$A:$A,0))</f>
        <v>0</v>
      </c>
      <c r="G15" s="62">
        <f>$F15*Vychodiská!$D$15*-1*IF(LEN($E15)=4,HLOOKUP($E15+G$2,Vychodiská!$G$24:$BN$25,2,0),HLOOKUP(VALUE(RIGHT($E15,4))+G$2,Vychodiská!$G$24:$BN$25,2,0))</f>
        <v>0</v>
      </c>
      <c r="H15" s="62">
        <f>$F15*Vychodiská!$D$15*-1*IF(LEN($E15)=4,HLOOKUP($E15+H$2,Vychodiská!$G$24:$BN$25,2,0),HLOOKUP(VALUE(RIGHT($E15,4))+H$2,Vychodiská!$G$24:$BN$25,2,0))</f>
        <v>0</v>
      </c>
      <c r="I15" s="62">
        <f>$F15*Vychodiská!$D$15*-1*IF(LEN($E15)=4,HLOOKUP($E15+I$2,Vychodiská!$G$24:$BN$25,2,0),HLOOKUP(VALUE(RIGHT($E15,4))+I$2,Vychodiská!$G$24:$BN$25,2,0))</f>
        <v>0</v>
      </c>
      <c r="J15" s="62">
        <f>$F15*Vychodiská!$D$15*-1*IF(LEN($E15)=4,HLOOKUP($E15+J$2,Vychodiská!$G$24:$BN$25,2,0),HLOOKUP(VALUE(RIGHT($E15,4))+J$2,Vychodiská!$G$24:$BN$25,2,0))</f>
        <v>0</v>
      </c>
      <c r="K15" s="62">
        <f>$F15*Vychodiská!$D$15*-1*IF(LEN($E15)=4,HLOOKUP($E15+K$2,Vychodiská!$G$24:$BN$25,2,0),HLOOKUP(VALUE(RIGHT($E15,4))+K$2,Vychodiská!$G$24:$BN$25,2,0))</f>
        <v>0</v>
      </c>
      <c r="L15" s="62">
        <f>$F15*Vychodiská!$D$15*-1*IF(LEN($E15)=4,HLOOKUP($E15+L$2,Vychodiská!$G$24:$BN$25,2,0),HLOOKUP(VALUE(RIGHT($E15,4))+L$2,Vychodiská!$G$24:$BN$25,2,0))</f>
        <v>0</v>
      </c>
      <c r="M15" s="62">
        <f>$F15*Vychodiská!$D$15*-1*IF(LEN($E15)=4,HLOOKUP($E15+M$2,Vychodiská!$G$24:$BN$25,2,0),HLOOKUP(VALUE(RIGHT($E15,4))+M$2,Vychodiská!$G$24:$BN$25,2,0))</f>
        <v>0</v>
      </c>
      <c r="N15" s="62">
        <f>$F15*Vychodiská!$D$15*-1*IF(LEN($E15)=4,HLOOKUP($E15+N$2,Vychodiská!$G$24:$BN$25,2,0),HLOOKUP(VALUE(RIGHT($E15,4))+N$2,Vychodiská!$G$24:$BN$25,2,0))</f>
        <v>0</v>
      </c>
      <c r="O15" s="62">
        <f>$F15*Vychodiská!$D$15*-1*IF(LEN($E15)=4,HLOOKUP($E15+O$2,Vychodiská!$G$24:$BN$25,2,0),HLOOKUP(VALUE(RIGHT($E15,4))+O$2,Vychodiská!$G$24:$BN$25,2,0))</f>
        <v>0</v>
      </c>
      <c r="P15" s="62">
        <f>$F15*Vychodiská!$D$15*-1*IF(LEN($E15)=4,HLOOKUP($E15+P$2,Vychodiská!$G$24:$BN$25,2,0),HLOOKUP(VALUE(RIGHT($E15,4))+P$2,Vychodiská!$G$24:$BN$25,2,0))</f>
        <v>0</v>
      </c>
      <c r="Q15" s="62">
        <f>$F15*Vychodiská!$D$15*-1*IF(LEN($E15)=4,HLOOKUP($E15+Q$2,Vychodiská!$G$24:$BN$25,2,0),HLOOKUP(VALUE(RIGHT($E15,4))+Q$2,Vychodiská!$G$24:$BN$25,2,0))</f>
        <v>0</v>
      </c>
      <c r="R15" s="62">
        <f>$F15*Vychodiská!$D$15*-1*IF(LEN($E15)=4,HLOOKUP($E15+R$2,Vychodiská!$G$24:$BN$25,2,0),HLOOKUP(VALUE(RIGHT($E15,4))+R$2,Vychodiská!$G$24:$BN$25,2,0))</f>
        <v>0</v>
      </c>
      <c r="S15" s="62">
        <f>$F15*Vychodiská!$D$15*-1*IF(LEN($E15)=4,HLOOKUP($E15+S$2,Vychodiská!$G$24:$BN$25,2,0),HLOOKUP(VALUE(RIGHT($E15,4))+S$2,Vychodiská!$G$24:$BN$25,2,0))</f>
        <v>0</v>
      </c>
      <c r="T15" s="62">
        <f>$F15*Vychodiská!$D$15*-1*IF(LEN($E15)=4,HLOOKUP($E15+T$2,Vychodiská!$G$24:$BN$25,2,0),HLOOKUP(VALUE(RIGHT($E15,4))+T$2,Vychodiská!$G$24:$BN$25,2,0))</f>
        <v>0</v>
      </c>
      <c r="U15" s="62">
        <f>$F15*Vychodiská!$D$15*-1*IF(LEN($E15)=4,HLOOKUP($E15+U$2,Vychodiská!$G$24:$BN$25,2,0),HLOOKUP(VALUE(RIGHT($E15,4))+U$2,Vychodiská!$G$24:$BN$25,2,0))</f>
        <v>0</v>
      </c>
      <c r="V15" s="62">
        <f>$F15*Vychodiská!$D$15*-1*IF(LEN($E15)=4,HLOOKUP($E15+V$2,Vychodiská!$G$24:$BN$25,2,0),HLOOKUP(VALUE(RIGHT($E15,4))+V$2,Vychodiská!$G$24:$BN$25,2,0))</f>
        <v>0</v>
      </c>
      <c r="W15" s="62">
        <f>$F15*Vychodiská!$D$15*-1*IF(LEN($E15)=4,HLOOKUP($E15+W$2,Vychodiská!$G$24:$BN$25,2,0),HLOOKUP(VALUE(RIGHT($E15,4))+W$2,Vychodiská!$G$24:$BN$25,2,0))</f>
        <v>0</v>
      </c>
      <c r="X15" s="62">
        <f>$F15*Vychodiská!$D$15*-1*IF(LEN($E15)=4,HLOOKUP($E15+X$2,Vychodiská!$G$24:$BN$25,2,0),HLOOKUP(VALUE(RIGHT($E15,4))+X$2,Vychodiská!$G$24:$BN$25,2,0))</f>
        <v>0</v>
      </c>
      <c r="Y15" s="62">
        <f>$F15*Vychodiská!$D$15*-1*IF(LEN($E15)=4,HLOOKUP($E15+Y$2,Vychodiská!$G$24:$BN$25,2,0),HLOOKUP(VALUE(RIGHT($E15,4))+Y$2,Vychodiská!$G$24:$BN$25,2,0))</f>
        <v>0</v>
      </c>
      <c r="Z15" s="62">
        <f>$F15*Vychodiská!$D$15*-1*IF(LEN($E15)=4,HLOOKUP($E15+Z$2,Vychodiská!$G$24:$BN$25,2,0),HLOOKUP(VALUE(RIGHT($E15,4))+Z$2,Vychodiská!$G$24:$BN$25,2,0))</f>
        <v>0</v>
      </c>
      <c r="AA15" s="62">
        <f>$F15*Vychodiská!$D$15*-1*IF(LEN($E15)=4,HLOOKUP($E15+AA$2,Vychodiská!$G$24:$BN$25,2,0),HLOOKUP(VALUE(RIGHT($E15,4))+AA$2,Vychodiská!$G$24:$BN$25,2,0))</f>
        <v>0</v>
      </c>
      <c r="AB15" s="62">
        <f>$F15*Vychodiská!$D$15*-1*IF(LEN($E15)=4,HLOOKUP($E15+AB$2,Vychodiská!$G$24:$BN$25,2,0),HLOOKUP(VALUE(RIGHT($E15,4))+AB$2,Vychodiská!$G$24:$BN$25,2,0))</f>
        <v>0</v>
      </c>
      <c r="AC15" s="62">
        <f>$F15*Vychodiská!$D$15*-1*IF(LEN($E15)=4,HLOOKUP($E15+AC$2,Vychodiská!$G$24:$BN$25,2,0),HLOOKUP(VALUE(RIGHT($E15,4))+AC$2,Vychodiská!$G$24:$BN$25,2,0))</f>
        <v>0</v>
      </c>
      <c r="AD15" s="62">
        <f>$F15*Vychodiská!$D$15*-1*IF(LEN($E15)=4,HLOOKUP($E15+AD$2,Vychodiská!$G$24:$BN$25,2,0),HLOOKUP(VALUE(RIGHT($E15,4))+AD$2,Vychodiská!$G$24:$BN$25,2,0))</f>
        <v>0</v>
      </c>
      <c r="AE15" s="62">
        <f>$F15*Vychodiská!$D$15*-1*IF(LEN($E15)=4,HLOOKUP($E15+AE$2,Vychodiská!$G$24:$BN$25,2,0),HLOOKUP(VALUE(RIGHT($E15,4))+AE$2,Vychodiská!$G$24:$BN$25,2,0))</f>
        <v>0</v>
      </c>
      <c r="AF15" s="62">
        <f>$F15*Vychodiská!$D$15*-1*IF(LEN($E15)=4,HLOOKUP($E15+AF$2,Vychodiská!$G$24:$BN$25,2,0),HLOOKUP(VALUE(RIGHT($E15,4))+AF$2,Vychodiská!$G$24:$BN$25,2,0))</f>
        <v>0</v>
      </c>
      <c r="AG15" s="62">
        <f>$F15*Vychodiská!$D$15*-1*IF(LEN($E15)=4,HLOOKUP($E15+AG$2,Vychodiská!$G$24:$BN$25,2,0),HLOOKUP(VALUE(RIGHT($E15,4))+AG$2,Vychodiská!$G$24:$BN$25,2,0))</f>
        <v>0</v>
      </c>
      <c r="AH15" s="62">
        <f>$F15*Vychodiská!$D$15*-1*IF(LEN($E15)=4,HLOOKUP($E15+AH$2,Vychodiská!$G$24:$BN$25,2,0),HLOOKUP(VALUE(RIGHT($E15,4))+AH$2,Vychodiská!$G$24:$BN$25,2,0))</f>
        <v>0</v>
      </c>
      <c r="AI15" s="62">
        <f>$F15*Vychodiská!$D$15*-1*IF(LEN($E15)=4,HLOOKUP($E15+AI$2,Vychodiská!$G$24:$BN$25,2,0),HLOOKUP(VALUE(RIGHT($E15,4))+AI$2,Vychodiská!$G$24:$BN$25,2,0))</f>
        <v>0</v>
      </c>
      <c r="AJ15" s="63">
        <f>$F15*Vychodiská!$D$15*-1*IF(LEN($E15)=4,HLOOKUP($E15+AJ$2,Vychodiská!$G$24:$BN$25,2,0),HLOOKUP(VALUE(RIGHT($E15,4))+AJ$2,Vychodiská!$G$24:$BN$25,2,0))</f>
        <v>0</v>
      </c>
      <c r="AK15" s="62">
        <f t="shared" si="1"/>
        <v>0</v>
      </c>
      <c r="AL15" s="62">
        <f>SUM($G15:H15)</f>
        <v>0</v>
      </c>
      <c r="AM15" s="62">
        <f>SUM($G15:I15)</f>
        <v>0</v>
      </c>
      <c r="AN15" s="62">
        <f>SUM($G15:J15)</f>
        <v>0</v>
      </c>
      <c r="AO15" s="62">
        <f>SUM($G15:K15)</f>
        <v>0</v>
      </c>
      <c r="AP15" s="62">
        <f>SUM($G15:L15)</f>
        <v>0</v>
      </c>
      <c r="AQ15" s="62">
        <f>SUM($G15:M15)</f>
        <v>0</v>
      </c>
      <c r="AR15" s="62">
        <f>SUM($G15:N15)</f>
        <v>0</v>
      </c>
      <c r="AS15" s="62">
        <f>SUM($G15:O15)</f>
        <v>0</v>
      </c>
      <c r="AT15" s="62">
        <f>SUM($G15:P15)</f>
        <v>0</v>
      </c>
      <c r="AU15" s="62">
        <f>SUM($G15:Q15)</f>
        <v>0</v>
      </c>
      <c r="AV15" s="62">
        <f>SUM($G15:R15)</f>
        <v>0</v>
      </c>
      <c r="AW15" s="62">
        <f>SUM($G15:S15)</f>
        <v>0</v>
      </c>
      <c r="AX15" s="62">
        <f>SUM($G15:T15)</f>
        <v>0</v>
      </c>
      <c r="AY15" s="62">
        <f>SUM($G15:U15)</f>
        <v>0</v>
      </c>
      <c r="AZ15" s="62">
        <f>SUM($G15:V15)</f>
        <v>0</v>
      </c>
      <c r="BA15" s="62">
        <f>SUM($G15:W15)</f>
        <v>0</v>
      </c>
      <c r="BB15" s="62">
        <f>SUM($G15:X15)</f>
        <v>0</v>
      </c>
      <c r="BC15" s="62">
        <f>SUM($G15:Y15)</f>
        <v>0</v>
      </c>
      <c r="BD15" s="62">
        <f>SUM($G15:Z15)</f>
        <v>0</v>
      </c>
      <c r="BE15" s="62">
        <f>SUM($G15:AA15)</f>
        <v>0</v>
      </c>
      <c r="BF15" s="62">
        <f>SUM($G15:AB15)</f>
        <v>0</v>
      </c>
      <c r="BG15" s="62">
        <f>SUM($G15:AC15)</f>
        <v>0</v>
      </c>
      <c r="BH15" s="62">
        <f>SUM($G15:AD15)</f>
        <v>0</v>
      </c>
      <c r="BI15" s="62">
        <f>SUM($G15:AE15)</f>
        <v>0</v>
      </c>
      <c r="BJ15" s="62">
        <f>SUM($G15:AF15)</f>
        <v>0</v>
      </c>
      <c r="BK15" s="62">
        <f>SUM($G15:AG15)</f>
        <v>0</v>
      </c>
      <c r="BL15" s="62">
        <f>SUM($G15:AH15)</f>
        <v>0</v>
      </c>
      <c r="BM15" s="62">
        <f>SUM($G15:AI15)</f>
        <v>0</v>
      </c>
      <c r="BN15" s="62">
        <f>SUM($G15:AJ15)</f>
        <v>0</v>
      </c>
      <c r="BO15" s="65">
        <f>IF(CU15&gt;0,G15/((1+Vychodiská!$C$178)^emisie_CO2!CU15),0)</f>
        <v>0</v>
      </c>
      <c r="BP15" s="62">
        <f>IF(CV15&gt;0,H15/((1+Vychodiská!$C$178)^emisie_CO2!CV15),0)</f>
        <v>0</v>
      </c>
      <c r="BQ15" s="62">
        <f>IF(CW15&gt;0,I15/((1+Vychodiská!$C$178)^emisie_CO2!CW15),0)</f>
        <v>0</v>
      </c>
      <c r="BR15" s="62">
        <f>IF(CX15&gt;0,J15/((1+Vychodiská!$C$178)^emisie_CO2!CX15),0)</f>
        <v>0</v>
      </c>
      <c r="BS15" s="62">
        <f>IF(CY15&gt;0,K15/((1+Vychodiská!$C$178)^emisie_CO2!CY15),0)</f>
        <v>0</v>
      </c>
      <c r="BT15" s="62">
        <f>IF(CZ15&gt;0,L15/((1+Vychodiská!$C$178)^emisie_CO2!CZ15),0)</f>
        <v>0</v>
      </c>
      <c r="BU15" s="62">
        <f>IF(DA15&gt;0,M15/((1+Vychodiská!$C$178)^emisie_CO2!DA15),0)</f>
        <v>0</v>
      </c>
      <c r="BV15" s="62">
        <f>IF(DB15&gt;0,N15/((1+Vychodiská!$C$178)^emisie_CO2!DB15),0)</f>
        <v>0</v>
      </c>
      <c r="BW15" s="62">
        <f>IF(DC15&gt;0,O15/((1+Vychodiská!$C$178)^emisie_CO2!DC15),0)</f>
        <v>0</v>
      </c>
      <c r="BX15" s="62">
        <f>IF(DD15&gt;0,P15/((1+Vychodiská!$C$178)^emisie_CO2!DD15),0)</f>
        <v>0</v>
      </c>
      <c r="BY15" s="62">
        <f>IF(DE15&gt;0,Q15/((1+Vychodiská!$C$178)^emisie_CO2!DE15),0)</f>
        <v>0</v>
      </c>
      <c r="BZ15" s="62">
        <f>IF(DF15&gt;0,R15/((1+Vychodiská!$C$178)^emisie_CO2!DF15),0)</f>
        <v>0</v>
      </c>
      <c r="CA15" s="62">
        <f>IF(DG15&gt;0,S15/((1+Vychodiská!$C$178)^emisie_CO2!DG15),0)</f>
        <v>0</v>
      </c>
      <c r="CB15" s="62">
        <f>IF(DH15&gt;0,T15/((1+Vychodiská!$C$178)^emisie_CO2!DH15),0)</f>
        <v>0</v>
      </c>
      <c r="CC15" s="62">
        <f>IF(DI15&gt;0,U15/((1+Vychodiská!$C$178)^emisie_CO2!DI15),0)</f>
        <v>0</v>
      </c>
      <c r="CD15" s="62">
        <f>IF(DJ15&gt;0,V15/((1+Vychodiská!$C$178)^emisie_CO2!DJ15),0)</f>
        <v>0</v>
      </c>
      <c r="CE15" s="62">
        <f>IF(DK15&gt;0,W15/((1+Vychodiská!$C$178)^emisie_CO2!DK15),0)</f>
        <v>0</v>
      </c>
      <c r="CF15" s="62">
        <f>IF(DL15&gt;0,X15/((1+Vychodiská!$C$178)^emisie_CO2!DL15),0)</f>
        <v>0</v>
      </c>
      <c r="CG15" s="62">
        <f>IF(DM15&gt;0,Y15/((1+Vychodiská!$C$178)^emisie_CO2!DM15),0)</f>
        <v>0</v>
      </c>
      <c r="CH15" s="62">
        <f>IF(DN15&gt;0,Z15/((1+Vychodiská!$C$178)^emisie_CO2!DN15),0)</f>
        <v>0</v>
      </c>
      <c r="CI15" s="62">
        <f>IF(DO15&gt;0,AA15/((1+Vychodiská!$C$178)^emisie_CO2!DO15),0)</f>
        <v>0</v>
      </c>
      <c r="CJ15" s="62">
        <f>IF(DP15&gt;0,AB15/((1+Vychodiská!$C$178)^emisie_CO2!DP15),0)</f>
        <v>0</v>
      </c>
      <c r="CK15" s="62">
        <f>IF(DQ15&gt;0,AC15/((1+Vychodiská!$C$178)^emisie_CO2!DQ15),0)</f>
        <v>0</v>
      </c>
      <c r="CL15" s="62">
        <f>IF(DR15&gt;0,AD15/((1+Vychodiská!$C$178)^emisie_CO2!DR15),0)</f>
        <v>0</v>
      </c>
      <c r="CM15" s="62">
        <f>IF(DS15&gt;0,AE15/((1+Vychodiská!$C$178)^emisie_CO2!DS15),0)</f>
        <v>0</v>
      </c>
      <c r="CN15" s="62">
        <f>IF(DT15&gt;0,AF15/((1+Vychodiská!$C$178)^emisie_CO2!DT15),0)</f>
        <v>0</v>
      </c>
      <c r="CO15" s="62">
        <f>IF(DU15&gt;0,AG15/((1+Vychodiská!$C$178)^emisie_CO2!DU15),0)</f>
        <v>0</v>
      </c>
      <c r="CP15" s="62">
        <f>IF(DV15&gt;0,AH15/((1+Vychodiská!$C$178)^emisie_CO2!DV15),0)</f>
        <v>0</v>
      </c>
      <c r="CQ15" s="62">
        <f>IF(DW15&gt;0,AI15/((1+Vychodiská!$C$178)^emisie_CO2!DW15),0)</f>
        <v>0</v>
      </c>
      <c r="CR15" s="63">
        <f>IF(DX15&gt;0,AJ15/((1+Vychodiská!$C$178)^emisie_CO2!DX15),0)</f>
        <v>0</v>
      </c>
      <c r="CS15" s="66">
        <f t="shared" si="2"/>
        <v>0</v>
      </c>
      <c r="CT15" s="62"/>
      <c r="CU15" s="61">
        <f t="shared" si="3"/>
        <v>2</v>
      </c>
      <c r="CV15" s="61">
        <f t="shared" ref="CV15:DX15" si="15">IF(CU15=0,0,IF(CV$2&gt;$D15,0,CU15+1))</f>
        <v>3</v>
      </c>
      <c r="CW15" s="61">
        <f t="shared" si="15"/>
        <v>4</v>
      </c>
      <c r="CX15" s="61">
        <f t="shared" si="15"/>
        <v>5</v>
      </c>
      <c r="CY15" s="61">
        <f t="shared" si="15"/>
        <v>6</v>
      </c>
      <c r="CZ15" s="61">
        <f t="shared" si="15"/>
        <v>7</v>
      </c>
      <c r="DA15" s="61">
        <f t="shared" si="15"/>
        <v>8</v>
      </c>
      <c r="DB15" s="61">
        <f t="shared" si="15"/>
        <v>9</v>
      </c>
      <c r="DC15" s="61">
        <f t="shared" si="15"/>
        <v>10</v>
      </c>
      <c r="DD15" s="61">
        <f t="shared" si="15"/>
        <v>11</v>
      </c>
      <c r="DE15" s="61">
        <f t="shared" si="15"/>
        <v>12</v>
      </c>
      <c r="DF15" s="61">
        <f t="shared" si="15"/>
        <v>13</v>
      </c>
      <c r="DG15" s="61">
        <f t="shared" si="15"/>
        <v>14</v>
      </c>
      <c r="DH15" s="61">
        <f t="shared" si="15"/>
        <v>15</v>
      </c>
      <c r="DI15" s="61">
        <f t="shared" si="15"/>
        <v>16</v>
      </c>
      <c r="DJ15" s="61">
        <f t="shared" si="15"/>
        <v>17</v>
      </c>
      <c r="DK15" s="61">
        <f t="shared" si="15"/>
        <v>18</v>
      </c>
      <c r="DL15" s="61">
        <f t="shared" si="15"/>
        <v>19</v>
      </c>
      <c r="DM15" s="61">
        <f t="shared" si="15"/>
        <v>20</v>
      </c>
      <c r="DN15" s="61">
        <f t="shared" si="15"/>
        <v>21</v>
      </c>
      <c r="DO15" s="61">
        <f t="shared" si="15"/>
        <v>22</v>
      </c>
      <c r="DP15" s="61">
        <f t="shared" si="15"/>
        <v>23</v>
      </c>
      <c r="DQ15" s="61">
        <f t="shared" si="15"/>
        <v>24</v>
      </c>
      <c r="DR15" s="61">
        <f t="shared" si="15"/>
        <v>25</v>
      </c>
      <c r="DS15" s="61">
        <f t="shared" si="15"/>
        <v>26</v>
      </c>
      <c r="DT15" s="61">
        <f t="shared" si="15"/>
        <v>27</v>
      </c>
      <c r="DU15" s="61">
        <f t="shared" si="15"/>
        <v>28</v>
      </c>
      <c r="DV15" s="61">
        <f t="shared" si="15"/>
        <v>29</v>
      </c>
      <c r="DW15" s="61">
        <f t="shared" si="15"/>
        <v>30</v>
      </c>
      <c r="DX15" s="377">
        <f t="shared" si="15"/>
        <v>31</v>
      </c>
    </row>
    <row r="16" spans="1:128" s="69" customFormat="1" ht="31" customHeight="1" x14ac:dyDescent="0.35">
      <c r="A16" s="59">
        <f>Investície!A16</f>
        <v>14</v>
      </c>
      <c r="B16" s="60" t="str">
        <f>Investície!B16</f>
        <v>MHTH, a.s. - závod Košice</v>
      </c>
      <c r="C16" s="60" t="str">
        <f>Investície!C16</f>
        <v>Napojenie sídliska Podhradová na SCZT</v>
      </c>
      <c r="D16" s="61">
        <f>INDEX(Data!$M:$M,MATCH(emisie_CO2!A16,Data!$A:$A,0))</f>
        <v>30</v>
      </c>
      <c r="E16" s="61">
        <f>INDEX(Data!$J:$J,MATCH(emisie_CO2!A16,Data!$A:$A,0))</f>
        <v>2027</v>
      </c>
      <c r="F16" s="63">
        <f>INDEX(Data!$U:$U,MATCH(emisie_CO2!A16,Data!$A:$A,0))</f>
        <v>0</v>
      </c>
      <c r="G16" s="62">
        <f>$F16*Vychodiská!$D$15*-1*IF(LEN($E16)=4,HLOOKUP($E16+G$2,Vychodiská!$G$24:$BN$25,2,0),HLOOKUP(VALUE(RIGHT($E16,4))+G$2,Vychodiská!$G$24:$BN$25,2,0))</f>
        <v>0</v>
      </c>
      <c r="H16" s="62">
        <f>$F16*Vychodiská!$D$15*-1*IF(LEN($E16)=4,HLOOKUP($E16+H$2,Vychodiská!$G$24:$BN$25,2,0),HLOOKUP(VALUE(RIGHT($E16,4))+H$2,Vychodiská!$G$24:$BN$25,2,0))</f>
        <v>0</v>
      </c>
      <c r="I16" s="62">
        <f>$F16*Vychodiská!$D$15*-1*IF(LEN($E16)=4,HLOOKUP($E16+I$2,Vychodiská!$G$24:$BN$25,2,0),HLOOKUP(VALUE(RIGHT($E16,4))+I$2,Vychodiská!$G$24:$BN$25,2,0))</f>
        <v>0</v>
      </c>
      <c r="J16" s="62">
        <f>$F16*Vychodiská!$D$15*-1*IF(LEN($E16)=4,HLOOKUP($E16+J$2,Vychodiská!$G$24:$BN$25,2,0),HLOOKUP(VALUE(RIGHT($E16,4))+J$2,Vychodiská!$G$24:$BN$25,2,0))</f>
        <v>0</v>
      </c>
      <c r="K16" s="62">
        <f>$F16*Vychodiská!$D$15*-1*IF(LEN($E16)=4,HLOOKUP($E16+K$2,Vychodiská!$G$24:$BN$25,2,0),HLOOKUP(VALUE(RIGHT($E16,4))+K$2,Vychodiská!$G$24:$BN$25,2,0))</f>
        <v>0</v>
      </c>
      <c r="L16" s="62">
        <f>$F16*Vychodiská!$D$15*-1*IF(LEN($E16)=4,HLOOKUP($E16+L$2,Vychodiská!$G$24:$BN$25,2,0),HLOOKUP(VALUE(RIGHT($E16,4))+L$2,Vychodiská!$G$24:$BN$25,2,0))</f>
        <v>0</v>
      </c>
      <c r="M16" s="62">
        <f>$F16*Vychodiská!$D$15*-1*IF(LEN($E16)=4,HLOOKUP($E16+M$2,Vychodiská!$G$24:$BN$25,2,0),HLOOKUP(VALUE(RIGHT($E16,4))+M$2,Vychodiská!$G$24:$BN$25,2,0))</f>
        <v>0</v>
      </c>
      <c r="N16" s="62">
        <f>$F16*Vychodiská!$D$15*-1*IF(LEN($E16)=4,HLOOKUP($E16+N$2,Vychodiská!$G$24:$BN$25,2,0),HLOOKUP(VALUE(RIGHT($E16,4))+N$2,Vychodiská!$G$24:$BN$25,2,0))</f>
        <v>0</v>
      </c>
      <c r="O16" s="62">
        <f>$F16*Vychodiská!$D$15*-1*IF(LEN($E16)=4,HLOOKUP($E16+O$2,Vychodiská!$G$24:$BN$25,2,0),HLOOKUP(VALUE(RIGHT($E16,4))+O$2,Vychodiská!$G$24:$BN$25,2,0))</f>
        <v>0</v>
      </c>
      <c r="P16" s="62">
        <f>$F16*Vychodiská!$D$15*-1*IF(LEN($E16)=4,HLOOKUP($E16+P$2,Vychodiská!$G$24:$BN$25,2,0),HLOOKUP(VALUE(RIGHT($E16,4))+P$2,Vychodiská!$G$24:$BN$25,2,0))</f>
        <v>0</v>
      </c>
      <c r="Q16" s="62">
        <f>$F16*Vychodiská!$D$15*-1*IF(LEN($E16)=4,HLOOKUP($E16+Q$2,Vychodiská!$G$24:$BN$25,2,0),HLOOKUP(VALUE(RIGHT($E16,4))+Q$2,Vychodiská!$G$24:$BN$25,2,0))</f>
        <v>0</v>
      </c>
      <c r="R16" s="62">
        <f>$F16*Vychodiská!$D$15*-1*IF(LEN($E16)=4,HLOOKUP($E16+R$2,Vychodiská!$G$24:$BN$25,2,0),HLOOKUP(VALUE(RIGHT($E16,4))+R$2,Vychodiská!$G$24:$BN$25,2,0))</f>
        <v>0</v>
      </c>
      <c r="S16" s="62">
        <f>$F16*Vychodiská!$D$15*-1*IF(LEN($E16)=4,HLOOKUP($E16+S$2,Vychodiská!$G$24:$BN$25,2,0),HLOOKUP(VALUE(RIGHT($E16,4))+S$2,Vychodiská!$G$24:$BN$25,2,0))</f>
        <v>0</v>
      </c>
      <c r="T16" s="62">
        <f>$F16*Vychodiská!$D$15*-1*IF(LEN($E16)=4,HLOOKUP($E16+T$2,Vychodiská!$G$24:$BN$25,2,0),HLOOKUP(VALUE(RIGHT($E16,4))+T$2,Vychodiská!$G$24:$BN$25,2,0))</f>
        <v>0</v>
      </c>
      <c r="U16" s="62">
        <f>$F16*Vychodiská!$D$15*-1*IF(LEN($E16)=4,HLOOKUP($E16+U$2,Vychodiská!$G$24:$BN$25,2,0),HLOOKUP(VALUE(RIGHT($E16,4))+U$2,Vychodiská!$G$24:$BN$25,2,0))</f>
        <v>0</v>
      </c>
      <c r="V16" s="62">
        <f>$F16*Vychodiská!$D$15*-1*IF(LEN($E16)=4,HLOOKUP($E16+V$2,Vychodiská!$G$24:$BN$25,2,0),HLOOKUP(VALUE(RIGHT($E16,4))+V$2,Vychodiská!$G$24:$BN$25,2,0))</f>
        <v>0</v>
      </c>
      <c r="W16" s="62">
        <f>$F16*Vychodiská!$D$15*-1*IF(LEN($E16)=4,HLOOKUP($E16+W$2,Vychodiská!$G$24:$BN$25,2,0),HLOOKUP(VALUE(RIGHT($E16,4))+W$2,Vychodiská!$G$24:$BN$25,2,0))</f>
        <v>0</v>
      </c>
      <c r="X16" s="62">
        <f>$F16*Vychodiská!$D$15*-1*IF(LEN($E16)=4,HLOOKUP($E16+X$2,Vychodiská!$G$24:$BN$25,2,0),HLOOKUP(VALUE(RIGHT($E16,4))+X$2,Vychodiská!$G$24:$BN$25,2,0))</f>
        <v>0</v>
      </c>
      <c r="Y16" s="62">
        <f>$F16*Vychodiská!$D$15*-1*IF(LEN($E16)=4,HLOOKUP($E16+Y$2,Vychodiská!$G$24:$BN$25,2,0),HLOOKUP(VALUE(RIGHT($E16,4))+Y$2,Vychodiská!$G$24:$BN$25,2,0))</f>
        <v>0</v>
      </c>
      <c r="Z16" s="62">
        <f>$F16*Vychodiská!$D$15*-1*IF(LEN($E16)=4,HLOOKUP($E16+Z$2,Vychodiská!$G$24:$BN$25,2,0),HLOOKUP(VALUE(RIGHT($E16,4))+Z$2,Vychodiská!$G$24:$BN$25,2,0))</f>
        <v>0</v>
      </c>
      <c r="AA16" s="62">
        <f>$F16*Vychodiská!$D$15*-1*IF(LEN($E16)=4,HLOOKUP($E16+AA$2,Vychodiská!$G$24:$BN$25,2,0),HLOOKUP(VALUE(RIGHT($E16,4))+AA$2,Vychodiská!$G$24:$BN$25,2,0))</f>
        <v>0</v>
      </c>
      <c r="AB16" s="62">
        <f>$F16*Vychodiská!$D$15*-1*IF(LEN($E16)=4,HLOOKUP($E16+AB$2,Vychodiská!$G$24:$BN$25,2,0),HLOOKUP(VALUE(RIGHT($E16,4))+AB$2,Vychodiská!$G$24:$BN$25,2,0))</f>
        <v>0</v>
      </c>
      <c r="AC16" s="62">
        <f>$F16*Vychodiská!$D$15*-1*IF(LEN($E16)=4,HLOOKUP($E16+AC$2,Vychodiská!$G$24:$BN$25,2,0),HLOOKUP(VALUE(RIGHT($E16,4))+AC$2,Vychodiská!$G$24:$BN$25,2,0))</f>
        <v>0</v>
      </c>
      <c r="AD16" s="62">
        <f>$F16*Vychodiská!$D$15*-1*IF(LEN($E16)=4,HLOOKUP($E16+AD$2,Vychodiská!$G$24:$BN$25,2,0),HLOOKUP(VALUE(RIGHT($E16,4))+AD$2,Vychodiská!$G$24:$BN$25,2,0))</f>
        <v>0</v>
      </c>
      <c r="AE16" s="62">
        <f>$F16*Vychodiská!$D$15*-1*IF(LEN($E16)=4,HLOOKUP($E16+AE$2,Vychodiská!$G$24:$BN$25,2,0),HLOOKUP(VALUE(RIGHT($E16,4))+AE$2,Vychodiská!$G$24:$BN$25,2,0))</f>
        <v>0</v>
      </c>
      <c r="AF16" s="62">
        <f>$F16*Vychodiská!$D$15*-1*IF(LEN($E16)=4,HLOOKUP($E16+AF$2,Vychodiská!$G$24:$BN$25,2,0),HLOOKUP(VALUE(RIGHT($E16,4))+AF$2,Vychodiská!$G$24:$BN$25,2,0))</f>
        <v>0</v>
      </c>
      <c r="AG16" s="62">
        <f>$F16*Vychodiská!$D$15*-1*IF(LEN($E16)=4,HLOOKUP($E16+AG$2,Vychodiská!$G$24:$BN$25,2,0),HLOOKUP(VALUE(RIGHT($E16,4))+AG$2,Vychodiská!$G$24:$BN$25,2,0))</f>
        <v>0</v>
      </c>
      <c r="AH16" s="62">
        <f>$F16*Vychodiská!$D$15*-1*IF(LEN($E16)=4,HLOOKUP($E16+AH$2,Vychodiská!$G$24:$BN$25,2,0),HLOOKUP(VALUE(RIGHT($E16,4))+AH$2,Vychodiská!$G$24:$BN$25,2,0))</f>
        <v>0</v>
      </c>
      <c r="AI16" s="62">
        <f>$F16*Vychodiská!$D$15*-1*IF(LEN($E16)=4,HLOOKUP($E16+AI$2,Vychodiská!$G$24:$BN$25,2,0),HLOOKUP(VALUE(RIGHT($E16,4))+AI$2,Vychodiská!$G$24:$BN$25,2,0))</f>
        <v>0</v>
      </c>
      <c r="AJ16" s="63">
        <f>$F16*Vychodiská!$D$15*-1*IF(LEN($E16)=4,HLOOKUP($E16+AJ$2,Vychodiská!$G$24:$BN$25,2,0),HLOOKUP(VALUE(RIGHT($E16,4))+AJ$2,Vychodiská!$G$24:$BN$25,2,0))</f>
        <v>0</v>
      </c>
      <c r="AK16" s="62">
        <f t="shared" si="1"/>
        <v>0</v>
      </c>
      <c r="AL16" s="62">
        <f>SUM($G16:H16)</f>
        <v>0</v>
      </c>
      <c r="AM16" s="62">
        <f>SUM($G16:I16)</f>
        <v>0</v>
      </c>
      <c r="AN16" s="62">
        <f>SUM($G16:J16)</f>
        <v>0</v>
      </c>
      <c r="AO16" s="62">
        <f>SUM($G16:K16)</f>
        <v>0</v>
      </c>
      <c r="AP16" s="62">
        <f>SUM($G16:L16)</f>
        <v>0</v>
      </c>
      <c r="AQ16" s="62">
        <f>SUM($G16:M16)</f>
        <v>0</v>
      </c>
      <c r="AR16" s="62">
        <f>SUM($G16:N16)</f>
        <v>0</v>
      </c>
      <c r="AS16" s="62">
        <f>SUM($G16:O16)</f>
        <v>0</v>
      </c>
      <c r="AT16" s="62">
        <f>SUM($G16:P16)</f>
        <v>0</v>
      </c>
      <c r="AU16" s="62">
        <f>SUM($G16:Q16)</f>
        <v>0</v>
      </c>
      <c r="AV16" s="62">
        <f>SUM($G16:R16)</f>
        <v>0</v>
      </c>
      <c r="AW16" s="62">
        <f>SUM($G16:S16)</f>
        <v>0</v>
      </c>
      <c r="AX16" s="62">
        <f>SUM($G16:T16)</f>
        <v>0</v>
      </c>
      <c r="AY16" s="62">
        <f>SUM($G16:U16)</f>
        <v>0</v>
      </c>
      <c r="AZ16" s="62">
        <f>SUM($G16:V16)</f>
        <v>0</v>
      </c>
      <c r="BA16" s="62">
        <f>SUM($G16:W16)</f>
        <v>0</v>
      </c>
      <c r="BB16" s="62">
        <f>SUM($G16:X16)</f>
        <v>0</v>
      </c>
      <c r="BC16" s="62">
        <f>SUM($G16:Y16)</f>
        <v>0</v>
      </c>
      <c r="BD16" s="62">
        <f>SUM($G16:Z16)</f>
        <v>0</v>
      </c>
      <c r="BE16" s="62">
        <f>SUM($G16:AA16)</f>
        <v>0</v>
      </c>
      <c r="BF16" s="62">
        <f>SUM($G16:AB16)</f>
        <v>0</v>
      </c>
      <c r="BG16" s="62">
        <f>SUM($G16:AC16)</f>
        <v>0</v>
      </c>
      <c r="BH16" s="62">
        <f>SUM($G16:AD16)</f>
        <v>0</v>
      </c>
      <c r="BI16" s="62">
        <f>SUM($G16:AE16)</f>
        <v>0</v>
      </c>
      <c r="BJ16" s="62">
        <f>SUM($G16:AF16)</f>
        <v>0</v>
      </c>
      <c r="BK16" s="62">
        <f>SUM($G16:AG16)</f>
        <v>0</v>
      </c>
      <c r="BL16" s="62">
        <f>SUM($G16:AH16)</f>
        <v>0</v>
      </c>
      <c r="BM16" s="62">
        <f>SUM($G16:AI16)</f>
        <v>0</v>
      </c>
      <c r="BN16" s="62">
        <f>SUM($G16:AJ16)</f>
        <v>0</v>
      </c>
      <c r="BO16" s="65">
        <f>IF(CU16&gt;0,G16/((1+Vychodiská!$C$178)^emisie_CO2!CU16),0)</f>
        <v>0</v>
      </c>
      <c r="BP16" s="62">
        <f>IF(CV16&gt;0,H16/((1+Vychodiská!$C$178)^emisie_CO2!CV16),0)</f>
        <v>0</v>
      </c>
      <c r="BQ16" s="62">
        <f>IF(CW16&gt;0,I16/((1+Vychodiská!$C$178)^emisie_CO2!CW16),0)</f>
        <v>0</v>
      </c>
      <c r="BR16" s="62">
        <f>IF(CX16&gt;0,J16/((1+Vychodiská!$C$178)^emisie_CO2!CX16),0)</f>
        <v>0</v>
      </c>
      <c r="BS16" s="62">
        <f>IF(CY16&gt;0,K16/((1+Vychodiská!$C$178)^emisie_CO2!CY16),0)</f>
        <v>0</v>
      </c>
      <c r="BT16" s="62">
        <f>IF(CZ16&gt;0,L16/((1+Vychodiská!$C$178)^emisie_CO2!CZ16),0)</f>
        <v>0</v>
      </c>
      <c r="BU16" s="62">
        <f>IF(DA16&gt;0,M16/((1+Vychodiská!$C$178)^emisie_CO2!DA16),0)</f>
        <v>0</v>
      </c>
      <c r="BV16" s="62">
        <f>IF(DB16&gt;0,N16/((1+Vychodiská!$C$178)^emisie_CO2!DB16),0)</f>
        <v>0</v>
      </c>
      <c r="BW16" s="62">
        <f>IF(DC16&gt;0,O16/((1+Vychodiská!$C$178)^emisie_CO2!DC16),0)</f>
        <v>0</v>
      </c>
      <c r="BX16" s="62">
        <f>IF(DD16&gt;0,P16/((1+Vychodiská!$C$178)^emisie_CO2!DD16),0)</f>
        <v>0</v>
      </c>
      <c r="BY16" s="62">
        <f>IF(DE16&gt;0,Q16/((1+Vychodiská!$C$178)^emisie_CO2!DE16),0)</f>
        <v>0</v>
      </c>
      <c r="BZ16" s="62">
        <f>IF(DF16&gt;0,R16/((1+Vychodiská!$C$178)^emisie_CO2!DF16),0)</f>
        <v>0</v>
      </c>
      <c r="CA16" s="62">
        <f>IF(DG16&gt;0,S16/((1+Vychodiská!$C$178)^emisie_CO2!DG16),0)</f>
        <v>0</v>
      </c>
      <c r="CB16" s="62">
        <f>IF(DH16&gt;0,T16/((1+Vychodiská!$C$178)^emisie_CO2!DH16),0)</f>
        <v>0</v>
      </c>
      <c r="CC16" s="62">
        <f>IF(DI16&gt;0,U16/((1+Vychodiská!$C$178)^emisie_CO2!DI16),0)</f>
        <v>0</v>
      </c>
      <c r="CD16" s="62">
        <f>IF(DJ16&gt;0,V16/((1+Vychodiská!$C$178)^emisie_CO2!DJ16),0)</f>
        <v>0</v>
      </c>
      <c r="CE16" s="62">
        <f>IF(DK16&gt;0,W16/((1+Vychodiská!$C$178)^emisie_CO2!DK16),0)</f>
        <v>0</v>
      </c>
      <c r="CF16" s="62">
        <f>IF(DL16&gt;0,X16/((1+Vychodiská!$C$178)^emisie_CO2!DL16),0)</f>
        <v>0</v>
      </c>
      <c r="CG16" s="62">
        <f>IF(DM16&gt;0,Y16/((1+Vychodiská!$C$178)^emisie_CO2!DM16),0)</f>
        <v>0</v>
      </c>
      <c r="CH16" s="62">
        <f>IF(DN16&gt;0,Z16/((1+Vychodiská!$C$178)^emisie_CO2!DN16),0)</f>
        <v>0</v>
      </c>
      <c r="CI16" s="62">
        <f>IF(DO16&gt;0,AA16/((1+Vychodiská!$C$178)^emisie_CO2!DO16),0)</f>
        <v>0</v>
      </c>
      <c r="CJ16" s="62">
        <f>IF(DP16&gt;0,AB16/((1+Vychodiská!$C$178)^emisie_CO2!DP16),0)</f>
        <v>0</v>
      </c>
      <c r="CK16" s="62">
        <f>IF(DQ16&gt;0,AC16/((1+Vychodiská!$C$178)^emisie_CO2!DQ16),0)</f>
        <v>0</v>
      </c>
      <c r="CL16" s="62">
        <f>IF(DR16&gt;0,AD16/((1+Vychodiská!$C$178)^emisie_CO2!DR16),0)</f>
        <v>0</v>
      </c>
      <c r="CM16" s="62">
        <f>IF(DS16&gt;0,AE16/((1+Vychodiská!$C$178)^emisie_CO2!DS16),0)</f>
        <v>0</v>
      </c>
      <c r="CN16" s="62">
        <f>IF(DT16&gt;0,AF16/((1+Vychodiská!$C$178)^emisie_CO2!DT16),0)</f>
        <v>0</v>
      </c>
      <c r="CO16" s="62">
        <f>IF(DU16&gt;0,AG16/((1+Vychodiská!$C$178)^emisie_CO2!DU16),0)</f>
        <v>0</v>
      </c>
      <c r="CP16" s="62">
        <f>IF(DV16&gt;0,AH16/((1+Vychodiská!$C$178)^emisie_CO2!DV16),0)</f>
        <v>0</v>
      </c>
      <c r="CQ16" s="62">
        <f>IF(DW16&gt;0,AI16/((1+Vychodiská!$C$178)^emisie_CO2!DW16),0)</f>
        <v>0</v>
      </c>
      <c r="CR16" s="63">
        <f>IF(DX16&gt;0,AJ16/((1+Vychodiská!$C$178)^emisie_CO2!DX16),0)</f>
        <v>0</v>
      </c>
      <c r="CS16" s="66">
        <f t="shared" si="2"/>
        <v>0</v>
      </c>
      <c r="CT16" s="62"/>
      <c r="CU16" s="61">
        <f t="shared" si="3"/>
        <v>2</v>
      </c>
      <c r="CV16" s="61">
        <f t="shared" ref="CV16:DX16" si="16">IF(CU16=0,0,IF(CV$2&gt;$D16,0,CU16+1))</f>
        <v>3</v>
      </c>
      <c r="CW16" s="61">
        <f t="shared" si="16"/>
        <v>4</v>
      </c>
      <c r="CX16" s="61">
        <f t="shared" si="16"/>
        <v>5</v>
      </c>
      <c r="CY16" s="61">
        <f t="shared" si="16"/>
        <v>6</v>
      </c>
      <c r="CZ16" s="61">
        <f t="shared" si="16"/>
        <v>7</v>
      </c>
      <c r="DA16" s="61">
        <f t="shared" si="16"/>
        <v>8</v>
      </c>
      <c r="DB16" s="61">
        <f t="shared" si="16"/>
        <v>9</v>
      </c>
      <c r="DC16" s="61">
        <f t="shared" si="16"/>
        <v>10</v>
      </c>
      <c r="DD16" s="61">
        <f t="shared" si="16"/>
        <v>11</v>
      </c>
      <c r="DE16" s="61">
        <f t="shared" si="16"/>
        <v>12</v>
      </c>
      <c r="DF16" s="61">
        <f t="shared" si="16"/>
        <v>13</v>
      </c>
      <c r="DG16" s="61">
        <f t="shared" si="16"/>
        <v>14</v>
      </c>
      <c r="DH16" s="61">
        <f t="shared" si="16"/>
        <v>15</v>
      </c>
      <c r="DI16" s="61">
        <f t="shared" si="16"/>
        <v>16</v>
      </c>
      <c r="DJ16" s="61">
        <f t="shared" si="16"/>
        <v>17</v>
      </c>
      <c r="DK16" s="61">
        <f t="shared" si="16"/>
        <v>18</v>
      </c>
      <c r="DL16" s="61">
        <f t="shared" si="16"/>
        <v>19</v>
      </c>
      <c r="DM16" s="61">
        <f t="shared" si="16"/>
        <v>20</v>
      </c>
      <c r="DN16" s="61">
        <f t="shared" si="16"/>
        <v>21</v>
      </c>
      <c r="DO16" s="61">
        <f t="shared" si="16"/>
        <v>22</v>
      </c>
      <c r="DP16" s="61">
        <f t="shared" si="16"/>
        <v>23</v>
      </c>
      <c r="DQ16" s="61">
        <f t="shared" si="16"/>
        <v>24</v>
      </c>
      <c r="DR16" s="61">
        <f t="shared" si="16"/>
        <v>25</v>
      </c>
      <c r="DS16" s="61">
        <f t="shared" si="16"/>
        <v>26</v>
      </c>
      <c r="DT16" s="61">
        <f t="shared" si="16"/>
        <v>27</v>
      </c>
      <c r="DU16" s="61">
        <f t="shared" si="16"/>
        <v>28</v>
      </c>
      <c r="DV16" s="61">
        <f t="shared" si="16"/>
        <v>29</v>
      </c>
      <c r="DW16" s="61">
        <f t="shared" si="16"/>
        <v>30</v>
      </c>
      <c r="DX16" s="377">
        <f t="shared" si="16"/>
        <v>31</v>
      </c>
    </row>
    <row r="17" spans="1:128" s="69" customFormat="1" ht="31" customHeight="1" x14ac:dyDescent="0.35">
      <c r="A17" s="59">
        <f>Investície!A17</f>
        <v>15</v>
      </c>
      <c r="B17" s="60" t="str">
        <f>Investície!B17</f>
        <v>MHTH, a.s. - závod Košice</v>
      </c>
      <c r="C17" s="60" t="str">
        <f>Investície!C17</f>
        <v>Zosieťovanie SCZT - Prepojenie sídliska Mier a Ťahanovce</v>
      </c>
      <c r="D17" s="61">
        <f>INDEX(Data!$M:$M,MATCH(emisie_CO2!A17,Data!$A:$A,0))</f>
        <v>30</v>
      </c>
      <c r="E17" s="61">
        <f>INDEX(Data!$J:$J,MATCH(emisie_CO2!A17,Data!$A:$A,0))</f>
        <v>2028</v>
      </c>
      <c r="F17" s="63">
        <f>INDEX(Data!$U:$U,MATCH(emisie_CO2!A17,Data!$A:$A,0))</f>
        <v>0</v>
      </c>
      <c r="G17" s="62">
        <f>$F17*Vychodiská!$D$15*-1*IF(LEN($E17)=4,HLOOKUP($E17+G$2,Vychodiská!$G$24:$BN$25,2,0),HLOOKUP(VALUE(RIGHT($E17,4))+G$2,Vychodiská!$G$24:$BN$25,2,0))</f>
        <v>0</v>
      </c>
      <c r="H17" s="62">
        <f>$F17*Vychodiská!$D$15*-1*IF(LEN($E17)=4,HLOOKUP($E17+H$2,Vychodiská!$G$24:$BN$25,2,0),HLOOKUP(VALUE(RIGHT($E17,4))+H$2,Vychodiská!$G$24:$BN$25,2,0))</f>
        <v>0</v>
      </c>
      <c r="I17" s="62">
        <f>$F17*Vychodiská!$D$15*-1*IF(LEN($E17)=4,HLOOKUP($E17+I$2,Vychodiská!$G$24:$BN$25,2,0),HLOOKUP(VALUE(RIGHT($E17,4))+I$2,Vychodiská!$G$24:$BN$25,2,0))</f>
        <v>0</v>
      </c>
      <c r="J17" s="62">
        <f>$F17*Vychodiská!$D$15*-1*IF(LEN($E17)=4,HLOOKUP($E17+J$2,Vychodiská!$G$24:$BN$25,2,0),HLOOKUP(VALUE(RIGHT($E17,4))+J$2,Vychodiská!$G$24:$BN$25,2,0))</f>
        <v>0</v>
      </c>
      <c r="K17" s="62">
        <f>$F17*Vychodiská!$D$15*-1*IF(LEN($E17)=4,HLOOKUP($E17+K$2,Vychodiská!$G$24:$BN$25,2,0),HLOOKUP(VALUE(RIGHT($E17,4))+K$2,Vychodiská!$G$24:$BN$25,2,0))</f>
        <v>0</v>
      </c>
      <c r="L17" s="62">
        <f>$F17*Vychodiská!$D$15*-1*IF(LEN($E17)=4,HLOOKUP($E17+L$2,Vychodiská!$G$24:$BN$25,2,0),HLOOKUP(VALUE(RIGHT($E17,4))+L$2,Vychodiská!$G$24:$BN$25,2,0))</f>
        <v>0</v>
      </c>
      <c r="M17" s="62">
        <f>$F17*Vychodiská!$D$15*-1*IF(LEN($E17)=4,HLOOKUP($E17+M$2,Vychodiská!$G$24:$BN$25,2,0),HLOOKUP(VALUE(RIGHT($E17,4))+M$2,Vychodiská!$G$24:$BN$25,2,0))</f>
        <v>0</v>
      </c>
      <c r="N17" s="62">
        <f>$F17*Vychodiská!$D$15*-1*IF(LEN($E17)=4,HLOOKUP($E17+N$2,Vychodiská!$G$24:$BN$25,2,0),HLOOKUP(VALUE(RIGHT($E17,4))+N$2,Vychodiská!$G$24:$BN$25,2,0))</f>
        <v>0</v>
      </c>
      <c r="O17" s="62">
        <f>$F17*Vychodiská!$D$15*-1*IF(LEN($E17)=4,HLOOKUP($E17+O$2,Vychodiská!$G$24:$BN$25,2,0),HLOOKUP(VALUE(RIGHT($E17,4))+O$2,Vychodiská!$G$24:$BN$25,2,0))</f>
        <v>0</v>
      </c>
      <c r="P17" s="62">
        <f>$F17*Vychodiská!$D$15*-1*IF(LEN($E17)=4,HLOOKUP($E17+P$2,Vychodiská!$G$24:$BN$25,2,0),HLOOKUP(VALUE(RIGHT($E17,4))+P$2,Vychodiská!$G$24:$BN$25,2,0))</f>
        <v>0</v>
      </c>
      <c r="Q17" s="62">
        <f>$F17*Vychodiská!$D$15*-1*IF(LEN($E17)=4,HLOOKUP($E17+Q$2,Vychodiská!$G$24:$BN$25,2,0),HLOOKUP(VALUE(RIGHT($E17,4))+Q$2,Vychodiská!$G$24:$BN$25,2,0))</f>
        <v>0</v>
      </c>
      <c r="R17" s="62">
        <f>$F17*Vychodiská!$D$15*-1*IF(LEN($E17)=4,HLOOKUP($E17+R$2,Vychodiská!$G$24:$BN$25,2,0),HLOOKUP(VALUE(RIGHT($E17,4))+R$2,Vychodiská!$G$24:$BN$25,2,0))</f>
        <v>0</v>
      </c>
      <c r="S17" s="62">
        <f>$F17*Vychodiská!$D$15*-1*IF(LEN($E17)=4,HLOOKUP($E17+S$2,Vychodiská!$G$24:$BN$25,2,0),HLOOKUP(VALUE(RIGHT($E17,4))+S$2,Vychodiská!$G$24:$BN$25,2,0))</f>
        <v>0</v>
      </c>
      <c r="T17" s="62">
        <f>$F17*Vychodiská!$D$15*-1*IF(LEN($E17)=4,HLOOKUP($E17+T$2,Vychodiská!$G$24:$BN$25,2,0),HLOOKUP(VALUE(RIGHT($E17,4))+T$2,Vychodiská!$G$24:$BN$25,2,0))</f>
        <v>0</v>
      </c>
      <c r="U17" s="62">
        <f>$F17*Vychodiská!$D$15*-1*IF(LEN($E17)=4,HLOOKUP($E17+U$2,Vychodiská!$G$24:$BN$25,2,0),HLOOKUP(VALUE(RIGHT($E17,4))+U$2,Vychodiská!$G$24:$BN$25,2,0))</f>
        <v>0</v>
      </c>
      <c r="V17" s="62">
        <f>$F17*Vychodiská!$D$15*-1*IF(LEN($E17)=4,HLOOKUP($E17+V$2,Vychodiská!$G$24:$BN$25,2,0),HLOOKUP(VALUE(RIGHT($E17,4))+V$2,Vychodiská!$G$24:$BN$25,2,0))</f>
        <v>0</v>
      </c>
      <c r="W17" s="62">
        <f>$F17*Vychodiská!$D$15*-1*IF(LEN($E17)=4,HLOOKUP($E17+W$2,Vychodiská!$G$24:$BN$25,2,0),HLOOKUP(VALUE(RIGHT($E17,4))+W$2,Vychodiská!$G$24:$BN$25,2,0))</f>
        <v>0</v>
      </c>
      <c r="X17" s="62">
        <f>$F17*Vychodiská!$D$15*-1*IF(LEN($E17)=4,HLOOKUP($E17+X$2,Vychodiská!$G$24:$BN$25,2,0),HLOOKUP(VALUE(RIGHT($E17,4))+X$2,Vychodiská!$G$24:$BN$25,2,0))</f>
        <v>0</v>
      </c>
      <c r="Y17" s="62">
        <f>$F17*Vychodiská!$D$15*-1*IF(LEN($E17)=4,HLOOKUP($E17+Y$2,Vychodiská!$G$24:$BN$25,2,0),HLOOKUP(VALUE(RIGHT($E17,4))+Y$2,Vychodiská!$G$24:$BN$25,2,0))</f>
        <v>0</v>
      </c>
      <c r="Z17" s="62">
        <f>$F17*Vychodiská!$D$15*-1*IF(LEN($E17)=4,HLOOKUP($E17+Z$2,Vychodiská!$G$24:$BN$25,2,0),HLOOKUP(VALUE(RIGHT($E17,4))+Z$2,Vychodiská!$G$24:$BN$25,2,0))</f>
        <v>0</v>
      </c>
      <c r="AA17" s="62">
        <f>$F17*Vychodiská!$D$15*-1*IF(LEN($E17)=4,HLOOKUP($E17+AA$2,Vychodiská!$G$24:$BN$25,2,0),HLOOKUP(VALUE(RIGHT($E17,4))+AA$2,Vychodiská!$G$24:$BN$25,2,0))</f>
        <v>0</v>
      </c>
      <c r="AB17" s="62">
        <f>$F17*Vychodiská!$D$15*-1*IF(LEN($E17)=4,HLOOKUP($E17+AB$2,Vychodiská!$G$24:$BN$25,2,0),HLOOKUP(VALUE(RIGHT($E17,4))+AB$2,Vychodiská!$G$24:$BN$25,2,0))</f>
        <v>0</v>
      </c>
      <c r="AC17" s="62">
        <f>$F17*Vychodiská!$D$15*-1*IF(LEN($E17)=4,HLOOKUP($E17+AC$2,Vychodiská!$G$24:$BN$25,2,0),HLOOKUP(VALUE(RIGHT($E17,4))+AC$2,Vychodiská!$G$24:$BN$25,2,0))</f>
        <v>0</v>
      </c>
      <c r="AD17" s="62">
        <f>$F17*Vychodiská!$D$15*-1*IF(LEN($E17)=4,HLOOKUP($E17+AD$2,Vychodiská!$G$24:$BN$25,2,0),HLOOKUP(VALUE(RIGHT($E17,4))+AD$2,Vychodiská!$G$24:$BN$25,2,0))</f>
        <v>0</v>
      </c>
      <c r="AE17" s="62">
        <f>$F17*Vychodiská!$D$15*-1*IF(LEN($E17)=4,HLOOKUP($E17+AE$2,Vychodiská!$G$24:$BN$25,2,0),HLOOKUP(VALUE(RIGHT($E17,4))+AE$2,Vychodiská!$G$24:$BN$25,2,0))</f>
        <v>0</v>
      </c>
      <c r="AF17" s="62">
        <f>$F17*Vychodiská!$D$15*-1*IF(LEN($E17)=4,HLOOKUP($E17+AF$2,Vychodiská!$G$24:$BN$25,2,0),HLOOKUP(VALUE(RIGHT($E17,4))+AF$2,Vychodiská!$G$24:$BN$25,2,0))</f>
        <v>0</v>
      </c>
      <c r="AG17" s="62">
        <f>$F17*Vychodiská!$D$15*-1*IF(LEN($E17)=4,HLOOKUP($E17+AG$2,Vychodiská!$G$24:$BN$25,2,0),HLOOKUP(VALUE(RIGHT($E17,4))+AG$2,Vychodiská!$G$24:$BN$25,2,0))</f>
        <v>0</v>
      </c>
      <c r="AH17" s="62">
        <f>$F17*Vychodiská!$D$15*-1*IF(LEN($E17)=4,HLOOKUP($E17+AH$2,Vychodiská!$G$24:$BN$25,2,0),HLOOKUP(VALUE(RIGHT($E17,4))+AH$2,Vychodiská!$G$24:$BN$25,2,0))</f>
        <v>0</v>
      </c>
      <c r="AI17" s="62">
        <f>$F17*Vychodiská!$D$15*-1*IF(LEN($E17)=4,HLOOKUP($E17+AI$2,Vychodiská!$G$24:$BN$25,2,0),HLOOKUP(VALUE(RIGHT($E17,4))+AI$2,Vychodiská!$G$24:$BN$25,2,0))</f>
        <v>0</v>
      </c>
      <c r="AJ17" s="63">
        <f>$F17*Vychodiská!$D$15*-1*IF(LEN($E17)=4,HLOOKUP($E17+AJ$2,Vychodiská!$G$24:$BN$25,2,0),HLOOKUP(VALUE(RIGHT($E17,4))+AJ$2,Vychodiská!$G$24:$BN$25,2,0))</f>
        <v>0</v>
      </c>
      <c r="AK17" s="62">
        <f t="shared" si="1"/>
        <v>0</v>
      </c>
      <c r="AL17" s="62">
        <f>SUM($G17:H17)</f>
        <v>0</v>
      </c>
      <c r="AM17" s="62">
        <f>SUM($G17:I17)</f>
        <v>0</v>
      </c>
      <c r="AN17" s="62">
        <f>SUM($G17:J17)</f>
        <v>0</v>
      </c>
      <c r="AO17" s="62">
        <f>SUM($G17:K17)</f>
        <v>0</v>
      </c>
      <c r="AP17" s="62">
        <f>SUM($G17:L17)</f>
        <v>0</v>
      </c>
      <c r="AQ17" s="62">
        <f>SUM($G17:M17)</f>
        <v>0</v>
      </c>
      <c r="AR17" s="62">
        <f>SUM($G17:N17)</f>
        <v>0</v>
      </c>
      <c r="AS17" s="62">
        <f>SUM($G17:O17)</f>
        <v>0</v>
      </c>
      <c r="AT17" s="62">
        <f>SUM($G17:P17)</f>
        <v>0</v>
      </c>
      <c r="AU17" s="62">
        <f>SUM($G17:Q17)</f>
        <v>0</v>
      </c>
      <c r="AV17" s="62">
        <f>SUM($G17:R17)</f>
        <v>0</v>
      </c>
      <c r="AW17" s="62">
        <f>SUM($G17:S17)</f>
        <v>0</v>
      </c>
      <c r="AX17" s="62">
        <f>SUM($G17:T17)</f>
        <v>0</v>
      </c>
      <c r="AY17" s="62">
        <f>SUM($G17:U17)</f>
        <v>0</v>
      </c>
      <c r="AZ17" s="62">
        <f>SUM($G17:V17)</f>
        <v>0</v>
      </c>
      <c r="BA17" s="62">
        <f>SUM($G17:W17)</f>
        <v>0</v>
      </c>
      <c r="BB17" s="62">
        <f>SUM($G17:X17)</f>
        <v>0</v>
      </c>
      <c r="BC17" s="62">
        <f>SUM($G17:Y17)</f>
        <v>0</v>
      </c>
      <c r="BD17" s="62">
        <f>SUM($G17:Z17)</f>
        <v>0</v>
      </c>
      <c r="BE17" s="62">
        <f>SUM($G17:AA17)</f>
        <v>0</v>
      </c>
      <c r="BF17" s="62">
        <f>SUM($G17:AB17)</f>
        <v>0</v>
      </c>
      <c r="BG17" s="62">
        <f>SUM($G17:AC17)</f>
        <v>0</v>
      </c>
      <c r="BH17" s="62">
        <f>SUM($G17:AD17)</f>
        <v>0</v>
      </c>
      <c r="BI17" s="62">
        <f>SUM($G17:AE17)</f>
        <v>0</v>
      </c>
      <c r="BJ17" s="62">
        <f>SUM($G17:AF17)</f>
        <v>0</v>
      </c>
      <c r="BK17" s="62">
        <f>SUM($G17:AG17)</f>
        <v>0</v>
      </c>
      <c r="BL17" s="62">
        <f>SUM($G17:AH17)</f>
        <v>0</v>
      </c>
      <c r="BM17" s="62">
        <f>SUM($G17:AI17)</f>
        <v>0</v>
      </c>
      <c r="BN17" s="62">
        <f>SUM($G17:AJ17)</f>
        <v>0</v>
      </c>
      <c r="BO17" s="65">
        <f>IF(CU17&gt;0,G17/((1+Vychodiská!$C$178)^emisie_CO2!CU17),0)</f>
        <v>0</v>
      </c>
      <c r="BP17" s="62">
        <f>IF(CV17&gt;0,H17/((1+Vychodiská!$C$178)^emisie_CO2!CV17),0)</f>
        <v>0</v>
      </c>
      <c r="BQ17" s="62">
        <f>IF(CW17&gt;0,I17/((1+Vychodiská!$C$178)^emisie_CO2!CW17),0)</f>
        <v>0</v>
      </c>
      <c r="BR17" s="62">
        <f>IF(CX17&gt;0,J17/((1+Vychodiská!$C$178)^emisie_CO2!CX17),0)</f>
        <v>0</v>
      </c>
      <c r="BS17" s="62">
        <f>IF(CY17&gt;0,K17/((1+Vychodiská!$C$178)^emisie_CO2!CY17),0)</f>
        <v>0</v>
      </c>
      <c r="BT17" s="62">
        <f>IF(CZ17&gt;0,L17/((1+Vychodiská!$C$178)^emisie_CO2!CZ17),0)</f>
        <v>0</v>
      </c>
      <c r="BU17" s="62">
        <f>IF(DA17&gt;0,M17/((1+Vychodiská!$C$178)^emisie_CO2!DA17),0)</f>
        <v>0</v>
      </c>
      <c r="BV17" s="62">
        <f>IF(DB17&gt;0,N17/((1+Vychodiská!$C$178)^emisie_CO2!DB17),0)</f>
        <v>0</v>
      </c>
      <c r="BW17" s="62">
        <f>IF(DC17&gt;0,O17/((1+Vychodiská!$C$178)^emisie_CO2!DC17),0)</f>
        <v>0</v>
      </c>
      <c r="BX17" s="62">
        <f>IF(DD17&gt;0,P17/((1+Vychodiská!$C$178)^emisie_CO2!DD17),0)</f>
        <v>0</v>
      </c>
      <c r="BY17" s="62">
        <f>IF(DE17&gt;0,Q17/((1+Vychodiská!$C$178)^emisie_CO2!DE17),0)</f>
        <v>0</v>
      </c>
      <c r="BZ17" s="62">
        <f>IF(DF17&gt;0,R17/((1+Vychodiská!$C$178)^emisie_CO2!DF17),0)</f>
        <v>0</v>
      </c>
      <c r="CA17" s="62">
        <f>IF(DG17&gt;0,S17/((1+Vychodiská!$C$178)^emisie_CO2!DG17),0)</f>
        <v>0</v>
      </c>
      <c r="CB17" s="62">
        <f>IF(DH17&gt;0,T17/((1+Vychodiská!$C$178)^emisie_CO2!DH17),0)</f>
        <v>0</v>
      </c>
      <c r="CC17" s="62">
        <f>IF(DI17&gt;0,U17/((1+Vychodiská!$C$178)^emisie_CO2!DI17),0)</f>
        <v>0</v>
      </c>
      <c r="CD17" s="62">
        <f>IF(DJ17&gt;0,V17/((1+Vychodiská!$C$178)^emisie_CO2!DJ17),0)</f>
        <v>0</v>
      </c>
      <c r="CE17" s="62">
        <f>IF(DK17&gt;0,W17/((1+Vychodiská!$C$178)^emisie_CO2!DK17),0)</f>
        <v>0</v>
      </c>
      <c r="CF17" s="62">
        <f>IF(DL17&gt;0,X17/((1+Vychodiská!$C$178)^emisie_CO2!DL17),0)</f>
        <v>0</v>
      </c>
      <c r="CG17" s="62">
        <f>IF(DM17&gt;0,Y17/((1+Vychodiská!$C$178)^emisie_CO2!DM17),0)</f>
        <v>0</v>
      </c>
      <c r="CH17" s="62">
        <f>IF(DN17&gt;0,Z17/((1+Vychodiská!$C$178)^emisie_CO2!DN17),0)</f>
        <v>0</v>
      </c>
      <c r="CI17" s="62">
        <f>IF(DO17&gt;0,AA17/((1+Vychodiská!$C$178)^emisie_CO2!DO17),0)</f>
        <v>0</v>
      </c>
      <c r="CJ17" s="62">
        <f>IF(DP17&gt;0,AB17/((1+Vychodiská!$C$178)^emisie_CO2!DP17),0)</f>
        <v>0</v>
      </c>
      <c r="CK17" s="62">
        <f>IF(DQ17&gt;0,AC17/((1+Vychodiská!$C$178)^emisie_CO2!DQ17),0)</f>
        <v>0</v>
      </c>
      <c r="CL17" s="62">
        <f>IF(DR17&gt;0,AD17/((1+Vychodiská!$C$178)^emisie_CO2!DR17),0)</f>
        <v>0</v>
      </c>
      <c r="CM17" s="62">
        <f>IF(DS17&gt;0,AE17/((1+Vychodiská!$C$178)^emisie_CO2!DS17),0)</f>
        <v>0</v>
      </c>
      <c r="CN17" s="62">
        <f>IF(DT17&gt;0,AF17/((1+Vychodiská!$C$178)^emisie_CO2!DT17),0)</f>
        <v>0</v>
      </c>
      <c r="CO17" s="62">
        <f>IF(DU17&gt;0,AG17/((1+Vychodiská!$C$178)^emisie_CO2!DU17),0)</f>
        <v>0</v>
      </c>
      <c r="CP17" s="62">
        <f>IF(DV17&gt;0,AH17/((1+Vychodiská!$C$178)^emisie_CO2!DV17),0)</f>
        <v>0</v>
      </c>
      <c r="CQ17" s="62">
        <f>IF(DW17&gt;0,AI17/((1+Vychodiská!$C$178)^emisie_CO2!DW17),0)</f>
        <v>0</v>
      </c>
      <c r="CR17" s="63">
        <f>IF(DX17&gt;0,AJ17/((1+Vychodiská!$C$178)^emisie_CO2!DX17),0)</f>
        <v>0</v>
      </c>
      <c r="CS17" s="66">
        <f t="shared" si="2"/>
        <v>0</v>
      </c>
      <c r="CT17" s="62"/>
      <c r="CU17" s="61">
        <f t="shared" si="3"/>
        <v>2</v>
      </c>
      <c r="CV17" s="61">
        <f t="shared" ref="CV17:DX17" si="17">IF(CU17=0,0,IF(CV$2&gt;$D17,0,CU17+1))</f>
        <v>3</v>
      </c>
      <c r="CW17" s="61">
        <f t="shared" si="17"/>
        <v>4</v>
      </c>
      <c r="CX17" s="61">
        <f t="shared" si="17"/>
        <v>5</v>
      </c>
      <c r="CY17" s="61">
        <f t="shared" si="17"/>
        <v>6</v>
      </c>
      <c r="CZ17" s="61">
        <f t="shared" si="17"/>
        <v>7</v>
      </c>
      <c r="DA17" s="61">
        <f t="shared" si="17"/>
        <v>8</v>
      </c>
      <c r="DB17" s="61">
        <f t="shared" si="17"/>
        <v>9</v>
      </c>
      <c r="DC17" s="61">
        <f t="shared" si="17"/>
        <v>10</v>
      </c>
      <c r="DD17" s="61">
        <f t="shared" si="17"/>
        <v>11</v>
      </c>
      <c r="DE17" s="61">
        <f t="shared" si="17"/>
        <v>12</v>
      </c>
      <c r="DF17" s="61">
        <f t="shared" si="17"/>
        <v>13</v>
      </c>
      <c r="DG17" s="61">
        <f t="shared" si="17"/>
        <v>14</v>
      </c>
      <c r="DH17" s="61">
        <f t="shared" si="17"/>
        <v>15</v>
      </c>
      <c r="DI17" s="61">
        <f t="shared" si="17"/>
        <v>16</v>
      </c>
      <c r="DJ17" s="61">
        <f t="shared" si="17"/>
        <v>17</v>
      </c>
      <c r="DK17" s="61">
        <f t="shared" si="17"/>
        <v>18</v>
      </c>
      <c r="DL17" s="61">
        <f t="shared" si="17"/>
        <v>19</v>
      </c>
      <c r="DM17" s="61">
        <f t="shared" si="17"/>
        <v>20</v>
      </c>
      <c r="DN17" s="61">
        <f t="shared" si="17"/>
        <v>21</v>
      </c>
      <c r="DO17" s="61">
        <f t="shared" si="17"/>
        <v>22</v>
      </c>
      <c r="DP17" s="61">
        <f t="shared" si="17"/>
        <v>23</v>
      </c>
      <c r="DQ17" s="61">
        <f t="shared" si="17"/>
        <v>24</v>
      </c>
      <c r="DR17" s="61">
        <f t="shared" si="17"/>
        <v>25</v>
      </c>
      <c r="DS17" s="61">
        <f t="shared" si="17"/>
        <v>26</v>
      </c>
      <c r="DT17" s="61">
        <f t="shared" si="17"/>
        <v>27</v>
      </c>
      <c r="DU17" s="61">
        <f t="shared" si="17"/>
        <v>28</v>
      </c>
      <c r="DV17" s="61">
        <f t="shared" si="17"/>
        <v>29</v>
      </c>
      <c r="DW17" s="61">
        <f t="shared" si="17"/>
        <v>30</v>
      </c>
      <c r="DX17" s="377">
        <f t="shared" si="17"/>
        <v>31</v>
      </c>
    </row>
    <row r="18" spans="1:128" s="69" customFormat="1" ht="31" customHeight="1" x14ac:dyDescent="0.35">
      <c r="A18" s="59">
        <f>Investície!A18</f>
        <v>16</v>
      </c>
      <c r="B18" s="60" t="str">
        <f>Investície!B18</f>
        <v>MHTH, a.s. - závod Košice</v>
      </c>
      <c r="C18" s="60" t="str">
        <f>Investície!C18</f>
        <v>Rekonštrukcia turbíny TG2</v>
      </c>
      <c r="D18" s="61">
        <f>INDEX(Data!$M:$M,MATCH(emisie_CO2!A18,Data!$A:$A,0))</f>
        <v>12</v>
      </c>
      <c r="E18" s="61">
        <f>INDEX(Data!$J:$J,MATCH(emisie_CO2!A18,Data!$A:$A,0))</f>
        <v>2027</v>
      </c>
      <c r="F18" s="63">
        <f>INDEX(Data!$U:$U,MATCH(emisie_CO2!A18,Data!$A:$A,0))</f>
        <v>0</v>
      </c>
      <c r="G18" s="62">
        <f>$F18*Vychodiská!$D$15*-1*IF(LEN($E18)=4,HLOOKUP($E18+G$2,Vychodiská!$G$24:$BN$25,2,0),HLOOKUP(VALUE(RIGHT($E18,4))+G$2,Vychodiská!$G$24:$BN$25,2,0))</f>
        <v>0</v>
      </c>
      <c r="H18" s="62">
        <f>$F18*Vychodiská!$D$15*-1*IF(LEN($E18)=4,HLOOKUP($E18+H$2,Vychodiská!$G$24:$BN$25,2,0),HLOOKUP(VALUE(RIGHT($E18,4))+H$2,Vychodiská!$G$24:$BN$25,2,0))</f>
        <v>0</v>
      </c>
      <c r="I18" s="62">
        <f>$F18*Vychodiská!$D$15*-1*IF(LEN($E18)=4,HLOOKUP($E18+I$2,Vychodiská!$G$24:$BN$25,2,0),HLOOKUP(VALUE(RIGHT($E18,4))+I$2,Vychodiská!$G$24:$BN$25,2,0))</f>
        <v>0</v>
      </c>
      <c r="J18" s="62">
        <f>$F18*Vychodiská!$D$15*-1*IF(LEN($E18)=4,HLOOKUP($E18+J$2,Vychodiská!$G$24:$BN$25,2,0),HLOOKUP(VALUE(RIGHT($E18,4))+J$2,Vychodiská!$G$24:$BN$25,2,0))</f>
        <v>0</v>
      </c>
      <c r="K18" s="62">
        <f>$F18*Vychodiská!$D$15*-1*IF(LEN($E18)=4,HLOOKUP($E18+K$2,Vychodiská!$G$24:$BN$25,2,0),HLOOKUP(VALUE(RIGHT($E18,4))+K$2,Vychodiská!$G$24:$BN$25,2,0))</f>
        <v>0</v>
      </c>
      <c r="L18" s="62">
        <f>$F18*Vychodiská!$D$15*-1*IF(LEN($E18)=4,HLOOKUP($E18+L$2,Vychodiská!$G$24:$BN$25,2,0),HLOOKUP(VALUE(RIGHT($E18,4))+L$2,Vychodiská!$G$24:$BN$25,2,0))</f>
        <v>0</v>
      </c>
      <c r="M18" s="62">
        <f>$F18*Vychodiská!$D$15*-1*IF(LEN($E18)=4,HLOOKUP($E18+M$2,Vychodiská!$G$24:$BN$25,2,0),HLOOKUP(VALUE(RIGHT($E18,4))+M$2,Vychodiská!$G$24:$BN$25,2,0))</f>
        <v>0</v>
      </c>
      <c r="N18" s="62">
        <f>$F18*Vychodiská!$D$15*-1*IF(LEN($E18)=4,HLOOKUP($E18+N$2,Vychodiská!$G$24:$BN$25,2,0),HLOOKUP(VALUE(RIGHT($E18,4))+N$2,Vychodiská!$G$24:$BN$25,2,0))</f>
        <v>0</v>
      </c>
      <c r="O18" s="62">
        <f>$F18*Vychodiská!$D$15*-1*IF(LEN($E18)=4,HLOOKUP($E18+O$2,Vychodiská!$G$24:$BN$25,2,0),HLOOKUP(VALUE(RIGHT($E18,4))+O$2,Vychodiská!$G$24:$BN$25,2,0))</f>
        <v>0</v>
      </c>
      <c r="P18" s="62">
        <f>$F18*Vychodiská!$D$15*-1*IF(LEN($E18)=4,HLOOKUP($E18+P$2,Vychodiská!$G$24:$BN$25,2,0),HLOOKUP(VALUE(RIGHT($E18,4))+P$2,Vychodiská!$G$24:$BN$25,2,0))</f>
        <v>0</v>
      </c>
      <c r="Q18" s="62">
        <f>$F18*Vychodiská!$D$15*-1*IF(LEN($E18)=4,HLOOKUP($E18+Q$2,Vychodiská!$G$24:$BN$25,2,0),HLOOKUP(VALUE(RIGHT($E18,4))+Q$2,Vychodiská!$G$24:$BN$25,2,0))</f>
        <v>0</v>
      </c>
      <c r="R18" s="62">
        <f>$F18*Vychodiská!$D$15*-1*IF(LEN($E18)=4,HLOOKUP($E18+R$2,Vychodiská!$G$24:$BN$25,2,0),HLOOKUP(VALUE(RIGHT($E18,4))+R$2,Vychodiská!$G$24:$BN$25,2,0))</f>
        <v>0</v>
      </c>
      <c r="S18" s="62">
        <f>$F18*Vychodiská!$D$15*-1*IF(LEN($E18)=4,HLOOKUP($E18+S$2,Vychodiská!$G$24:$BN$25,2,0),HLOOKUP(VALUE(RIGHT($E18,4))+S$2,Vychodiská!$G$24:$BN$25,2,0))</f>
        <v>0</v>
      </c>
      <c r="T18" s="62">
        <f>$F18*Vychodiská!$D$15*-1*IF(LEN($E18)=4,HLOOKUP($E18+T$2,Vychodiská!$G$24:$BN$25,2,0),HLOOKUP(VALUE(RIGHT($E18,4))+T$2,Vychodiská!$G$24:$BN$25,2,0))</f>
        <v>0</v>
      </c>
      <c r="U18" s="62">
        <f>$F18*Vychodiská!$D$15*-1*IF(LEN($E18)=4,HLOOKUP($E18+U$2,Vychodiská!$G$24:$BN$25,2,0),HLOOKUP(VALUE(RIGHT($E18,4))+U$2,Vychodiská!$G$24:$BN$25,2,0))</f>
        <v>0</v>
      </c>
      <c r="V18" s="62">
        <f>$F18*Vychodiská!$D$15*-1*IF(LEN($E18)=4,HLOOKUP($E18+V$2,Vychodiská!$G$24:$BN$25,2,0),HLOOKUP(VALUE(RIGHT($E18,4))+V$2,Vychodiská!$G$24:$BN$25,2,0))</f>
        <v>0</v>
      </c>
      <c r="W18" s="62">
        <f>$F18*Vychodiská!$D$15*-1*IF(LEN($E18)=4,HLOOKUP($E18+W$2,Vychodiská!$G$24:$BN$25,2,0),HLOOKUP(VALUE(RIGHT($E18,4))+W$2,Vychodiská!$G$24:$BN$25,2,0))</f>
        <v>0</v>
      </c>
      <c r="X18" s="62">
        <f>$F18*Vychodiská!$D$15*-1*IF(LEN($E18)=4,HLOOKUP($E18+X$2,Vychodiská!$G$24:$BN$25,2,0),HLOOKUP(VALUE(RIGHT($E18,4))+X$2,Vychodiská!$G$24:$BN$25,2,0))</f>
        <v>0</v>
      </c>
      <c r="Y18" s="62">
        <f>$F18*Vychodiská!$D$15*-1*IF(LEN($E18)=4,HLOOKUP($E18+Y$2,Vychodiská!$G$24:$BN$25,2,0),HLOOKUP(VALUE(RIGHT($E18,4))+Y$2,Vychodiská!$G$24:$BN$25,2,0))</f>
        <v>0</v>
      </c>
      <c r="Z18" s="62">
        <f>$F18*Vychodiská!$D$15*-1*IF(LEN($E18)=4,HLOOKUP($E18+Z$2,Vychodiská!$G$24:$BN$25,2,0),HLOOKUP(VALUE(RIGHT($E18,4))+Z$2,Vychodiská!$G$24:$BN$25,2,0))</f>
        <v>0</v>
      </c>
      <c r="AA18" s="62">
        <f>$F18*Vychodiská!$D$15*-1*IF(LEN($E18)=4,HLOOKUP($E18+AA$2,Vychodiská!$G$24:$BN$25,2,0),HLOOKUP(VALUE(RIGHT($E18,4))+AA$2,Vychodiská!$G$24:$BN$25,2,0))</f>
        <v>0</v>
      </c>
      <c r="AB18" s="62">
        <f>$F18*Vychodiská!$D$15*-1*IF(LEN($E18)=4,HLOOKUP($E18+AB$2,Vychodiská!$G$24:$BN$25,2,0),HLOOKUP(VALUE(RIGHT($E18,4))+AB$2,Vychodiská!$G$24:$BN$25,2,0))</f>
        <v>0</v>
      </c>
      <c r="AC18" s="62">
        <f>$F18*Vychodiská!$D$15*-1*IF(LEN($E18)=4,HLOOKUP($E18+AC$2,Vychodiská!$G$24:$BN$25,2,0),HLOOKUP(VALUE(RIGHT($E18,4))+AC$2,Vychodiská!$G$24:$BN$25,2,0))</f>
        <v>0</v>
      </c>
      <c r="AD18" s="62">
        <f>$F18*Vychodiská!$D$15*-1*IF(LEN($E18)=4,HLOOKUP($E18+AD$2,Vychodiská!$G$24:$BN$25,2,0),HLOOKUP(VALUE(RIGHT($E18,4))+AD$2,Vychodiská!$G$24:$BN$25,2,0))</f>
        <v>0</v>
      </c>
      <c r="AE18" s="62">
        <f>$F18*Vychodiská!$D$15*-1*IF(LEN($E18)=4,HLOOKUP($E18+AE$2,Vychodiská!$G$24:$BN$25,2,0),HLOOKUP(VALUE(RIGHT($E18,4))+AE$2,Vychodiská!$G$24:$BN$25,2,0))</f>
        <v>0</v>
      </c>
      <c r="AF18" s="62">
        <f>$F18*Vychodiská!$D$15*-1*IF(LEN($E18)=4,HLOOKUP($E18+AF$2,Vychodiská!$G$24:$BN$25,2,0),HLOOKUP(VALUE(RIGHT($E18,4))+AF$2,Vychodiská!$G$24:$BN$25,2,0))</f>
        <v>0</v>
      </c>
      <c r="AG18" s="62">
        <f>$F18*Vychodiská!$D$15*-1*IF(LEN($E18)=4,HLOOKUP($E18+AG$2,Vychodiská!$G$24:$BN$25,2,0),HLOOKUP(VALUE(RIGHT($E18,4))+AG$2,Vychodiská!$G$24:$BN$25,2,0))</f>
        <v>0</v>
      </c>
      <c r="AH18" s="62">
        <f>$F18*Vychodiská!$D$15*-1*IF(LEN($E18)=4,HLOOKUP($E18+AH$2,Vychodiská!$G$24:$BN$25,2,0),HLOOKUP(VALUE(RIGHT($E18,4))+AH$2,Vychodiská!$G$24:$BN$25,2,0))</f>
        <v>0</v>
      </c>
      <c r="AI18" s="62">
        <f>$F18*Vychodiská!$D$15*-1*IF(LEN($E18)=4,HLOOKUP($E18+AI$2,Vychodiská!$G$24:$BN$25,2,0),HLOOKUP(VALUE(RIGHT($E18,4))+AI$2,Vychodiská!$G$24:$BN$25,2,0))</f>
        <v>0</v>
      </c>
      <c r="AJ18" s="63">
        <f>$F18*Vychodiská!$D$15*-1*IF(LEN($E18)=4,HLOOKUP($E18+AJ$2,Vychodiská!$G$24:$BN$25,2,0),HLOOKUP(VALUE(RIGHT($E18,4))+AJ$2,Vychodiská!$G$24:$BN$25,2,0))</f>
        <v>0</v>
      </c>
      <c r="AK18" s="62">
        <f t="shared" si="1"/>
        <v>0</v>
      </c>
      <c r="AL18" s="62">
        <f>SUM($G18:H18)</f>
        <v>0</v>
      </c>
      <c r="AM18" s="62">
        <f>SUM($G18:I18)</f>
        <v>0</v>
      </c>
      <c r="AN18" s="62">
        <f>SUM($G18:J18)</f>
        <v>0</v>
      </c>
      <c r="AO18" s="62">
        <f>SUM($G18:K18)</f>
        <v>0</v>
      </c>
      <c r="AP18" s="62">
        <f>SUM($G18:L18)</f>
        <v>0</v>
      </c>
      <c r="AQ18" s="62">
        <f>SUM($G18:M18)</f>
        <v>0</v>
      </c>
      <c r="AR18" s="62">
        <f>SUM($G18:N18)</f>
        <v>0</v>
      </c>
      <c r="AS18" s="62">
        <f>SUM($G18:O18)</f>
        <v>0</v>
      </c>
      <c r="AT18" s="62">
        <f>SUM($G18:P18)</f>
        <v>0</v>
      </c>
      <c r="AU18" s="62">
        <f>SUM($G18:Q18)</f>
        <v>0</v>
      </c>
      <c r="AV18" s="62">
        <f>SUM($G18:R18)</f>
        <v>0</v>
      </c>
      <c r="AW18" s="62">
        <f>SUM($G18:S18)</f>
        <v>0</v>
      </c>
      <c r="AX18" s="62">
        <f>SUM($G18:T18)</f>
        <v>0</v>
      </c>
      <c r="AY18" s="62">
        <f>SUM($G18:U18)</f>
        <v>0</v>
      </c>
      <c r="AZ18" s="62">
        <f>SUM($G18:V18)</f>
        <v>0</v>
      </c>
      <c r="BA18" s="62">
        <f>SUM($G18:W18)</f>
        <v>0</v>
      </c>
      <c r="BB18" s="62">
        <f>SUM($G18:X18)</f>
        <v>0</v>
      </c>
      <c r="BC18" s="62">
        <f>SUM($G18:Y18)</f>
        <v>0</v>
      </c>
      <c r="BD18" s="62">
        <f>SUM($G18:Z18)</f>
        <v>0</v>
      </c>
      <c r="BE18" s="62">
        <f>SUM($G18:AA18)</f>
        <v>0</v>
      </c>
      <c r="BF18" s="62">
        <f>SUM($G18:AB18)</f>
        <v>0</v>
      </c>
      <c r="BG18" s="62">
        <f>SUM($G18:AC18)</f>
        <v>0</v>
      </c>
      <c r="BH18" s="62">
        <f>SUM($G18:AD18)</f>
        <v>0</v>
      </c>
      <c r="BI18" s="62">
        <f>SUM($G18:AE18)</f>
        <v>0</v>
      </c>
      <c r="BJ18" s="62">
        <f>SUM($G18:AF18)</f>
        <v>0</v>
      </c>
      <c r="BK18" s="62">
        <f>SUM($G18:AG18)</f>
        <v>0</v>
      </c>
      <c r="BL18" s="62">
        <f>SUM($G18:AH18)</f>
        <v>0</v>
      </c>
      <c r="BM18" s="62">
        <f>SUM($G18:AI18)</f>
        <v>0</v>
      </c>
      <c r="BN18" s="62">
        <f>SUM($G18:AJ18)</f>
        <v>0</v>
      </c>
      <c r="BO18" s="65">
        <f>IF(CU18&gt;0,G18/((1+Vychodiská!$C$178)^emisie_CO2!CU18),0)</f>
        <v>0</v>
      </c>
      <c r="BP18" s="62">
        <f>IF(CV18&gt;0,H18/((1+Vychodiská!$C$178)^emisie_CO2!CV18),0)</f>
        <v>0</v>
      </c>
      <c r="BQ18" s="62">
        <f>IF(CW18&gt;0,I18/((1+Vychodiská!$C$178)^emisie_CO2!CW18),0)</f>
        <v>0</v>
      </c>
      <c r="BR18" s="62">
        <f>IF(CX18&gt;0,J18/((1+Vychodiská!$C$178)^emisie_CO2!CX18),0)</f>
        <v>0</v>
      </c>
      <c r="BS18" s="62">
        <f>IF(CY18&gt;0,K18/((1+Vychodiská!$C$178)^emisie_CO2!CY18),0)</f>
        <v>0</v>
      </c>
      <c r="BT18" s="62">
        <f>IF(CZ18&gt;0,L18/((1+Vychodiská!$C$178)^emisie_CO2!CZ18),0)</f>
        <v>0</v>
      </c>
      <c r="BU18" s="62">
        <f>IF(DA18&gt;0,M18/((1+Vychodiská!$C$178)^emisie_CO2!DA18),0)</f>
        <v>0</v>
      </c>
      <c r="BV18" s="62">
        <f>IF(DB18&gt;0,N18/((1+Vychodiská!$C$178)^emisie_CO2!DB18),0)</f>
        <v>0</v>
      </c>
      <c r="BW18" s="62">
        <f>IF(DC18&gt;0,O18/((1+Vychodiská!$C$178)^emisie_CO2!DC18),0)</f>
        <v>0</v>
      </c>
      <c r="BX18" s="62">
        <f>IF(DD18&gt;0,P18/((1+Vychodiská!$C$178)^emisie_CO2!DD18),0)</f>
        <v>0</v>
      </c>
      <c r="BY18" s="62">
        <f>IF(DE18&gt;0,Q18/((1+Vychodiská!$C$178)^emisie_CO2!DE18),0)</f>
        <v>0</v>
      </c>
      <c r="BZ18" s="62">
        <f>IF(DF18&gt;0,R18/((1+Vychodiská!$C$178)^emisie_CO2!DF18),0)</f>
        <v>0</v>
      </c>
      <c r="CA18" s="62">
        <f>IF(DG18&gt;0,S18/((1+Vychodiská!$C$178)^emisie_CO2!DG18),0)</f>
        <v>0</v>
      </c>
      <c r="CB18" s="62">
        <f>IF(DH18&gt;0,T18/((1+Vychodiská!$C$178)^emisie_CO2!DH18),0)</f>
        <v>0</v>
      </c>
      <c r="CC18" s="62">
        <f>IF(DI18&gt;0,U18/((1+Vychodiská!$C$178)^emisie_CO2!DI18),0)</f>
        <v>0</v>
      </c>
      <c r="CD18" s="62">
        <f>IF(DJ18&gt;0,V18/((1+Vychodiská!$C$178)^emisie_CO2!DJ18),0)</f>
        <v>0</v>
      </c>
      <c r="CE18" s="62">
        <f>IF(DK18&gt;0,W18/((1+Vychodiská!$C$178)^emisie_CO2!DK18),0)</f>
        <v>0</v>
      </c>
      <c r="CF18" s="62">
        <f>IF(DL18&gt;0,X18/((1+Vychodiská!$C$178)^emisie_CO2!DL18),0)</f>
        <v>0</v>
      </c>
      <c r="CG18" s="62">
        <f>IF(DM18&gt;0,Y18/((1+Vychodiská!$C$178)^emisie_CO2!DM18),0)</f>
        <v>0</v>
      </c>
      <c r="CH18" s="62">
        <f>IF(DN18&gt;0,Z18/((1+Vychodiská!$C$178)^emisie_CO2!DN18),0)</f>
        <v>0</v>
      </c>
      <c r="CI18" s="62">
        <f>IF(DO18&gt;0,AA18/((1+Vychodiská!$C$178)^emisie_CO2!DO18),0)</f>
        <v>0</v>
      </c>
      <c r="CJ18" s="62">
        <f>IF(DP18&gt;0,AB18/((1+Vychodiská!$C$178)^emisie_CO2!DP18),0)</f>
        <v>0</v>
      </c>
      <c r="CK18" s="62">
        <f>IF(DQ18&gt;0,AC18/((1+Vychodiská!$C$178)^emisie_CO2!DQ18),0)</f>
        <v>0</v>
      </c>
      <c r="CL18" s="62">
        <f>IF(DR18&gt;0,AD18/((1+Vychodiská!$C$178)^emisie_CO2!DR18),0)</f>
        <v>0</v>
      </c>
      <c r="CM18" s="62">
        <f>IF(DS18&gt;0,AE18/((1+Vychodiská!$C$178)^emisie_CO2!DS18),0)</f>
        <v>0</v>
      </c>
      <c r="CN18" s="62">
        <f>IF(DT18&gt;0,AF18/((1+Vychodiská!$C$178)^emisie_CO2!DT18),0)</f>
        <v>0</v>
      </c>
      <c r="CO18" s="62">
        <f>IF(DU18&gt;0,AG18/((1+Vychodiská!$C$178)^emisie_CO2!DU18),0)</f>
        <v>0</v>
      </c>
      <c r="CP18" s="62">
        <f>IF(DV18&gt;0,AH18/((1+Vychodiská!$C$178)^emisie_CO2!DV18),0)</f>
        <v>0</v>
      </c>
      <c r="CQ18" s="62">
        <f>IF(DW18&gt;0,AI18/((1+Vychodiská!$C$178)^emisie_CO2!DW18),0)</f>
        <v>0</v>
      </c>
      <c r="CR18" s="63">
        <f>IF(DX18&gt;0,AJ18/((1+Vychodiská!$C$178)^emisie_CO2!DX18),0)</f>
        <v>0</v>
      </c>
      <c r="CS18" s="66">
        <f t="shared" si="2"/>
        <v>0</v>
      </c>
      <c r="CT18" s="62"/>
      <c r="CU18" s="61">
        <f t="shared" si="3"/>
        <v>2</v>
      </c>
      <c r="CV18" s="61">
        <f t="shared" ref="CV18:DX18" si="18">IF(CU18=0,0,IF(CV$2&gt;$D18,0,CU18+1))</f>
        <v>3</v>
      </c>
      <c r="CW18" s="61">
        <f t="shared" si="18"/>
        <v>4</v>
      </c>
      <c r="CX18" s="61">
        <f t="shared" si="18"/>
        <v>5</v>
      </c>
      <c r="CY18" s="61">
        <f t="shared" si="18"/>
        <v>6</v>
      </c>
      <c r="CZ18" s="61">
        <f t="shared" si="18"/>
        <v>7</v>
      </c>
      <c r="DA18" s="61">
        <f t="shared" si="18"/>
        <v>8</v>
      </c>
      <c r="DB18" s="61">
        <f t="shared" si="18"/>
        <v>9</v>
      </c>
      <c r="DC18" s="61">
        <f t="shared" si="18"/>
        <v>10</v>
      </c>
      <c r="DD18" s="61">
        <f t="shared" si="18"/>
        <v>11</v>
      </c>
      <c r="DE18" s="61">
        <f t="shared" si="18"/>
        <v>12</v>
      </c>
      <c r="DF18" s="61">
        <f t="shared" si="18"/>
        <v>13</v>
      </c>
      <c r="DG18" s="61">
        <f t="shared" si="18"/>
        <v>0</v>
      </c>
      <c r="DH18" s="61">
        <f t="shared" si="18"/>
        <v>0</v>
      </c>
      <c r="DI18" s="61">
        <f t="shared" si="18"/>
        <v>0</v>
      </c>
      <c r="DJ18" s="61">
        <f t="shared" si="18"/>
        <v>0</v>
      </c>
      <c r="DK18" s="61">
        <f t="shared" si="18"/>
        <v>0</v>
      </c>
      <c r="DL18" s="61">
        <f t="shared" si="18"/>
        <v>0</v>
      </c>
      <c r="DM18" s="61">
        <f t="shared" si="18"/>
        <v>0</v>
      </c>
      <c r="DN18" s="61">
        <f t="shared" si="18"/>
        <v>0</v>
      </c>
      <c r="DO18" s="61">
        <f t="shared" si="18"/>
        <v>0</v>
      </c>
      <c r="DP18" s="61">
        <f t="shared" si="18"/>
        <v>0</v>
      </c>
      <c r="DQ18" s="61">
        <f t="shared" si="18"/>
        <v>0</v>
      </c>
      <c r="DR18" s="61">
        <f t="shared" si="18"/>
        <v>0</v>
      </c>
      <c r="DS18" s="61">
        <f t="shared" si="18"/>
        <v>0</v>
      </c>
      <c r="DT18" s="61">
        <f t="shared" si="18"/>
        <v>0</v>
      </c>
      <c r="DU18" s="61">
        <f t="shared" si="18"/>
        <v>0</v>
      </c>
      <c r="DV18" s="61">
        <f t="shared" si="18"/>
        <v>0</v>
      </c>
      <c r="DW18" s="61">
        <f t="shared" si="18"/>
        <v>0</v>
      </c>
      <c r="DX18" s="377">
        <f t="shared" si="18"/>
        <v>0</v>
      </c>
    </row>
    <row r="19" spans="1:128" s="69" customFormat="1" ht="31" customHeight="1" x14ac:dyDescent="0.35">
      <c r="A19" s="59">
        <f>Investície!A19</f>
        <v>17</v>
      </c>
      <c r="B19" s="60" t="str">
        <f>Investície!B19</f>
        <v>MHTH, a.s. - závod Košice</v>
      </c>
      <c r="C19" s="60" t="str">
        <f>Investície!C19</f>
        <v>Zosieťovanie SCZT - Prepojenie sídliska KVP a Terasa</v>
      </c>
      <c r="D19" s="61">
        <f>INDEX(Data!$M:$M,MATCH(emisie_CO2!A19,Data!$A:$A,0))</f>
        <v>30</v>
      </c>
      <c r="E19" s="61">
        <f>INDEX(Data!$J:$J,MATCH(emisie_CO2!A19,Data!$A:$A,0))</f>
        <v>2028</v>
      </c>
      <c r="F19" s="63">
        <f>INDEX(Data!$U:$U,MATCH(emisie_CO2!A19,Data!$A:$A,0))</f>
        <v>0</v>
      </c>
      <c r="G19" s="62">
        <f>$F19*Vychodiská!$D$15*-1*IF(LEN($E19)=4,HLOOKUP($E19+G$2,Vychodiská!$G$24:$BN$25,2,0),HLOOKUP(VALUE(RIGHT($E19,4))+G$2,Vychodiská!$G$24:$BN$25,2,0))</f>
        <v>0</v>
      </c>
      <c r="H19" s="62">
        <f>$F19*Vychodiská!$D$15*-1*IF(LEN($E19)=4,HLOOKUP($E19+H$2,Vychodiská!$G$24:$BN$25,2,0),HLOOKUP(VALUE(RIGHT($E19,4))+H$2,Vychodiská!$G$24:$BN$25,2,0))</f>
        <v>0</v>
      </c>
      <c r="I19" s="62">
        <f>$F19*Vychodiská!$D$15*-1*IF(LEN($E19)=4,HLOOKUP($E19+I$2,Vychodiská!$G$24:$BN$25,2,0),HLOOKUP(VALUE(RIGHT($E19,4))+I$2,Vychodiská!$G$24:$BN$25,2,0))</f>
        <v>0</v>
      </c>
      <c r="J19" s="62">
        <f>$F19*Vychodiská!$D$15*-1*IF(LEN($E19)=4,HLOOKUP($E19+J$2,Vychodiská!$G$24:$BN$25,2,0),HLOOKUP(VALUE(RIGHT($E19,4))+J$2,Vychodiská!$G$24:$BN$25,2,0))</f>
        <v>0</v>
      </c>
      <c r="K19" s="62">
        <f>$F19*Vychodiská!$D$15*-1*IF(LEN($E19)=4,HLOOKUP($E19+K$2,Vychodiská!$G$24:$BN$25,2,0),HLOOKUP(VALUE(RIGHT($E19,4))+K$2,Vychodiská!$G$24:$BN$25,2,0))</f>
        <v>0</v>
      </c>
      <c r="L19" s="62">
        <f>$F19*Vychodiská!$D$15*-1*IF(LEN($E19)=4,HLOOKUP($E19+L$2,Vychodiská!$G$24:$BN$25,2,0),HLOOKUP(VALUE(RIGHT($E19,4))+L$2,Vychodiská!$G$24:$BN$25,2,0))</f>
        <v>0</v>
      </c>
      <c r="M19" s="62">
        <f>$F19*Vychodiská!$D$15*-1*IF(LEN($E19)=4,HLOOKUP($E19+M$2,Vychodiská!$G$24:$BN$25,2,0),HLOOKUP(VALUE(RIGHT($E19,4))+M$2,Vychodiská!$G$24:$BN$25,2,0))</f>
        <v>0</v>
      </c>
      <c r="N19" s="62">
        <f>$F19*Vychodiská!$D$15*-1*IF(LEN($E19)=4,HLOOKUP($E19+N$2,Vychodiská!$G$24:$BN$25,2,0),HLOOKUP(VALUE(RIGHT($E19,4))+N$2,Vychodiská!$G$24:$BN$25,2,0))</f>
        <v>0</v>
      </c>
      <c r="O19" s="62">
        <f>$F19*Vychodiská!$D$15*-1*IF(LEN($E19)=4,HLOOKUP($E19+O$2,Vychodiská!$G$24:$BN$25,2,0),HLOOKUP(VALUE(RIGHT($E19,4))+O$2,Vychodiská!$G$24:$BN$25,2,0))</f>
        <v>0</v>
      </c>
      <c r="P19" s="62">
        <f>$F19*Vychodiská!$D$15*-1*IF(LEN($E19)=4,HLOOKUP($E19+P$2,Vychodiská!$G$24:$BN$25,2,0),HLOOKUP(VALUE(RIGHT($E19,4))+P$2,Vychodiská!$G$24:$BN$25,2,0))</f>
        <v>0</v>
      </c>
      <c r="Q19" s="62">
        <f>$F19*Vychodiská!$D$15*-1*IF(LEN($E19)=4,HLOOKUP($E19+Q$2,Vychodiská!$G$24:$BN$25,2,0),HLOOKUP(VALUE(RIGHT($E19,4))+Q$2,Vychodiská!$G$24:$BN$25,2,0))</f>
        <v>0</v>
      </c>
      <c r="R19" s="62">
        <f>$F19*Vychodiská!$D$15*-1*IF(LEN($E19)=4,HLOOKUP($E19+R$2,Vychodiská!$G$24:$BN$25,2,0),HLOOKUP(VALUE(RIGHT($E19,4))+R$2,Vychodiská!$G$24:$BN$25,2,0))</f>
        <v>0</v>
      </c>
      <c r="S19" s="62">
        <f>$F19*Vychodiská!$D$15*-1*IF(LEN($E19)=4,HLOOKUP($E19+S$2,Vychodiská!$G$24:$BN$25,2,0),HLOOKUP(VALUE(RIGHT($E19,4))+S$2,Vychodiská!$G$24:$BN$25,2,0))</f>
        <v>0</v>
      </c>
      <c r="T19" s="62">
        <f>$F19*Vychodiská!$D$15*-1*IF(LEN($E19)=4,HLOOKUP($E19+T$2,Vychodiská!$G$24:$BN$25,2,0),HLOOKUP(VALUE(RIGHT($E19,4))+T$2,Vychodiská!$G$24:$BN$25,2,0))</f>
        <v>0</v>
      </c>
      <c r="U19" s="62">
        <f>$F19*Vychodiská!$D$15*-1*IF(LEN($E19)=4,HLOOKUP($E19+U$2,Vychodiská!$G$24:$BN$25,2,0),HLOOKUP(VALUE(RIGHT($E19,4))+U$2,Vychodiská!$G$24:$BN$25,2,0))</f>
        <v>0</v>
      </c>
      <c r="V19" s="62">
        <f>$F19*Vychodiská!$D$15*-1*IF(LEN($E19)=4,HLOOKUP($E19+V$2,Vychodiská!$G$24:$BN$25,2,0),HLOOKUP(VALUE(RIGHT($E19,4))+V$2,Vychodiská!$G$24:$BN$25,2,0))</f>
        <v>0</v>
      </c>
      <c r="W19" s="62">
        <f>$F19*Vychodiská!$D$15*-1*IF(LEN($E19)=4,HLOOKUP($E19+W$2,Vychodiská!$G$24:$BN$25,2,0),HLOOKUP(VALUE(RIGHT($E19,4))+W$2,Vychodiská!$G$24:$BN$25,2,0))</f>
        <v>0</v>
      </c>
      <c r="X19" s="62">
        <f>$F19*Vychodiská!$D$15*-1*IF(LEN($E19)=4,HLOOKUP($E19+X$2,Vychodiská!$G$24:$BN$25,2,0),HLOOKUP(VALUE(RIGHT($E19,4))+X$2,Vychodiská!$G$24:$BN$25,2,0))</f>
        <v>0</v>
      </c>
      <c r="Y19" s="62">
        <f>$F19*Vychodiská!$D$15*-1*IF(LEN($E19)=4,HLOOKUP($E19+Y$2,Vychodiská!$G$24:$BN$25,2,0),HLOOKUP(VALUE(RIGHT($E19,4))+Y$2,Vychodiská!$G$24:$BN$25,2,0))</f>
        <v>0</v>
      </c>
      <c r="Z19" s="62">
        <f>$F19*Vychodiská!$D$15*-1*IF(LEN($E19)=4,HLOOKUP($E19+Z$2,Vychodiská!$G$24:$BN$25,2,0),HLOOKUP(VALUE(RIGHT($E19,4))+Z$2,Vychodiská!$G$24:$BN$25,2,0))</f>
        <v>0</v>
      </c>
      <c r="AA19" s="62">
        <f>$F19*Vychodiská!$D$15*-1*IF(LEN($E19)=4,HLOOKUP($E19+AA$2,Vychodiská!$G$24:$BN$25,2,0),HLOOKUP(VALUE(RIGHT($E19,4))+AA$2,Vychodiská!$G$24:$BN$25,2,0))</f>
        <v>0</v>
      </c>
      <c r="AB19" s="62">
        <f>$F19*Vychodiská!$D$15*-1*IF(LEN($E19)=4,HLOOKUP($E19+AB$2,Vychodiská!$G$24:$BN$25,2,0),HLOOKUP(VALUE(RIGHT($E19,4))+AB$2,Vychodiská!$G$24:$BN$25,2,0))</f>
        <v>0</v>
      </c>
      <c r="AC19" s="62">
        <f>$F19*Vychodiská!$D$15*-1*IF(LEN($E19)=4,HLOOKUP($E19+AC$2,Vychodiská!$G$24:$BN$25,2,0),HLOOKUP(VALUE(RIGHT($E19,4))+AC$2,Vychodiská!$G$24:$BN$25,2,0))</f>
        <v>0</v>
      </c>
      <c r="AD19" s="62">
        <f>$F19*Vychodiská!$D$15*-1*IF(LEN($E19)=4,HLOOKUP($E19+AD$2,Vychodiská!$G$24:$BN$25,2,0),HLOOKUP(VALUE(RIGHT($E19,4))+AD$2,Vychodiská!$G$24:$BN$25,2,0))</f>
        <v>0</v>
      </c>
      <c r="AE19" s="62">
        <f>$F19*Vychodiská!$D$15*-1*IF(LEN($E19)=4,HLOOKUP($E19+AE$2,Vychodiská!$G$24:$BN$25,2,0),HLOOKUP(VALUE(RIGHT($E19,4))+AE$2,Vychodiská!$G$24:$BN$25,2,0))</f>
        <v>0</v>
      </c>
      <c r="AF19" s="62">
        <f>$F19*Vychodiská!$D$15*-1*IF(LEN($E19)=4,HLOOKUP($E19+AF$2,Vychodiská!$G$24:$BN$25,2,0),HLOOKUP(VALUE(RIGHT($E19,4))+AF$2,Vychodiská!$G$24:$BN$25,2,0))</f>
        <v>0</v>
      </c>
      <c r="AG19" s="62">
        <f>$F19*Vychodiská!$D$15*-1*IF(LEN($E19)=4,HLOOKUP($E19+AG$2,Vychodiská!$G$24:$BN$25,2,0),HLOOKUP(VALUE(RIGHT($E19,4))+AG$2,Vychodiská!$G$24:$BN$25,2,0))</f>
        <v>0</v>
      </c>
      <c r="AH19" s="62">
        <f>$F19*Vychodiská!$D$15*-1*IF(LEN($E19)=4,HLOOKUP($E19+AH$2,Vychodiská!$G$24:$BN$25,2,0),HLOOKUP(VALUE(RIGHT($E19,4))+AH$2,Vychodiská!$G$24:$BN$25,2,0))</f>
        <v>0</v>
      </c>
      <c r="AI19" s="62">
        <f>$F19*Vychodiská!$D$15*-1*IF(LEN($E19)=4,HLOOKUP($E19+AI$2,Vychodiská!$G$24:$BN$25,2,0),HLOOKUP(VALUE(RIGHT($E19,4))+AI$2,Vychodiská!$G$24:$BN$25,2,0))</f>
        <v>0</v>
      </c>
      <c r="AJ19" s="63">
        <f>$F19*Vychodiská!$D$15*-1*IF(LEN($E19)=4,HLOOKUP($E19+AJ$2,Vychodiská!$G$24:$BN$25,2,0),HLOOKUP(VALUE(RIGHT($E19,4))+AJ$2,Vychodiská!$G$24:$BN$25,2,0))</f>
        <v>0</v>
      </c>
      <c r="AK19" s="62">
        <f t="shared" si="1"/>
        <v>0</v>
      </c>
      <c r="AL19" s="62">
        <f>SUM($G19:H19)</f>
        <v>0</v>
      </c>
      <c r="AM19" s="62">
        <f>SUM($G19:I19)</f>
        <v>0</v>
      </c>
      <c r="AN19" s="62">
        <f>SUM($G19:J19)</f>
        <v>0</v>
      </c>
      <c r="AO19" s="62">
        <f>SUM($G19:K19)</f>
        <v>0</v>
      </c>
      <c r="AP19" s="62">
        <f>SUM($G19:L19)</f>
        <v>0</v>
      </c>
      <c r="AQ19" s="62">
        <f>SUM($G19:M19)</f>
        <v>0</v>
      </c>
      <c r="AR19" s="62">
        <f>SUM($G19:N19)</f>
        <v>0</v>
      </c>
      <c r="AS19" s="62">
        <f>SUM($G19:O19)</f>
        <v>0</v>
      </c>
      <c r="AT19" s="62">
        <f>SUM($G19:P19)</f>
        <v>0</v>
      </c>
      <c r="AU19" s="62">
        <f>SUM($G19:Q19)</f>
        <v>0</v>
      </c>
      <c r="AV19" s="62">
        <f>SUM($G19:R19)</f>
        <v>0</v>
      </c>
      <c r="AW19" s="62">
        <f>SUM($G19:S19)</f>
        <v>0</v>
      </c>
      <c r="AX19" s="62">
        <f>SUM($G19:T19)</f>
        <v>0</v>
      </c>
      <c r="AY19" s="62">
        <f>SUM($G19:U19)</f>
        <v>0</v>
      </c>
      <c r="AZ19" s="62">
        <f>SUM($G19:V19)</f>
        <v>0</v>
      </c>
      <c r="BA19" s="62">
        <f>SUM($G19:W19)</f>
        <v>0</v>
      </c>
      <c r="BB19" s="62">
        <f>SUM($G19:X19)</f>
        <v>0</v>
      </c>
      <c r="BC19" s="62">
        <f>SUM($G19:Y19)</f>
        <v>0</v>
      </c>
      <c r="BD19" s="62">
        <f>SUM($G19:Z19)</f>
        <v>0</v>
      </c>
      <c r="BE19" s="62">
        <f>SUM($G19:AA19)</f>
        <v>0</v>
      </c>
      <c r="BF19" s="62">
        <f>SUM($G19:AB19)</f>
        <v>0</v>
      </c>
      <c r="BG19" s="62">
        <f>SUM($G19:AC19)</f>
        <v>0</v>
      </c>
      <c r="BH19" s="62">
        <f>SUM($G19:AD19)</f>
        <v>0</v>
      </c>
      <c r="BI19" s="62">
        <f>SUM($G19:AE19)</f>
        <v>0</v>
      </c>
      <c r="BJ19" s="62">
        <f>SUM($G19:AF19)</f>
        <v>0</v>
      </c>
      <c r="BK19" s="62">
        <f>SUM($G19:AG19)</f>
        <v>0</v>
      </c>
      <c r="BL19" s="62">
        <f>SUM($G19:AH19)</f>
        <v>0</v>
      </c>
      <c r="BM19" s="62">
        <f>SUM($G19:AI19)</f>
        <v>0</v>
      </c>
      <c r="BN19" s="62">
        <f>SUM($G19:AJ19)</f>
        <v>0</v>
      </c>
      <c r="BO19" s="65">
        <f>IF(CU19&gt;0,G19/((1+Vychodiská!$C$178)^emisie_CO2!CU19),0)</f>
        <v>0</v>
      </c>
      <c r="BP19" s="62">
        <f>IF(CV19&gt;0,H19/((1+Vychodiská!$C$178)^emisie_CO2!CV19),0)</f>
        <v>0</v>
      </c>
      <c r="BQ19" s="62">
        <f>IF(CW19&gt;0,I19/((1+Vychodiská!$C$178)^emisie_CO2!CW19),0)</f>
        <v>0</v>
      </c>
      <c r="BR19" s="62">
        <f>IF(CX19&gt;0,J19/((1+Vychodiská!$C$178)^emisie_CO2!CX19),0)</f>
        <v>0</v>
      </c>
      <c r="BS19" s="62">
        <f>IF(CY19&gt;0,K19/((1+Vychodiská!$C$178)^emisie_CO2!CY19),0)</f>
        <v>0</v>
      </c>
      <c r="BT19" s="62">
        <f>IF(CZ19&gt;0,L19/((1+Vychodiská!$C$178)^emisie_CO2!CZ19),0)</f>
        <v>0</v>
      </c>
      <c r="BU19" s="62">
        <f>IF(DA19&gt;0,M19/((1+Vychodiská!$C$178)^emisie_CO2!DA19),0)</f>
        <v>0</v>
      </c>
      <c r="BV19" s="62">
        <f>IF(DB19&gt;0,N19/((1+Vychodiská!$C$178)^emisie_CO2!DB19),0)</f>
        <v>0</v>
      </c>
      <c r="BW19" s="62">
        <f>IF(DC19&gt;0,O19/((1+Vychodiská!$C$178)^emisie_CO2!DC19),0)</f>
        <v>0</v>
      </c>
      <c r="BX19" s="62">
        <f>IF(DD19&gt;0,P19/((1+Vychodiská!$C$178)^emisie_CO2!DD19),0)</f>
        <v>0</v>
      </c>
      <c r="BY19" s="62">
        <f>IF(DE19&gt;0,Q19/((1+Vychodiská!$C$178)^emisie_CO2!DE19),0)</f>
        <v>0</v>
      </c>
      <c r="BZ19" s="62">
        <f>IF(DF19&gt;0,R19/((1+Vychodiská!$C$178)^emisie_CO2!DF19),0)</f>
        <v>0</v>
      </c>
      <c r="CA19" s="62">
        <f>IF(DG19&gt;0,S19/((1+Vychodiská!$C$178)^emisie_CO2!DG19),0)</f>
        <v>0</v>
      </c>
      <c r="CB19" s="62">
        <f>IF(DH19&gt;0,T19/((1+Vychodiská!$C$178)^emisie_CO2!DH19),0)</f>
        <v>0</v>
      </c>
      <c r="CC19" s="62">
        <f>IF(DI19&gt;0,U19/((1+Vychodiská!$C$178)^emisie_CO2!DI19),0)</f>
        <v>0</v>
      </c>
      <c r="CD19" s="62">
        <f>IF(DJ19&gt;0,V19/((1+Vychodiská!$C$178)^emisie_CO2!DJ19),0)</f>
        <v>0</v>
      </c>
      <c r="CE19" s="62">
        <f>IF(DK19&gt;0,W19/((1+Vychodiská!$C$178)^emisie_CO2!DK19),0)</f>
        <v>0</v>
      </c>
      <c r="CF19" s="62">
        <f>IF(DL19&gt;0,X19/((1+Vychodiská!$C$178)^emisie_CO2!DL19),0)</f>
        <v>0</v>
      </c>
      <c r="CG19" s="62">
        <f>IF(DM19&gt;0,Y19/((1+Vychodiská!$C$178)^emisie_CO2!DM19),0)</f>
        <v>0</v>
      </c>
      <c r="CH19" s="62">
        <f>IF(DN19&gt;0,Z19/((1+Vychodiská!$C$178)^emisie_CO2!DN19),0)</f>
        <v>0</v>
      </c>
      <c r="CI19" s="62">
        <f>IF(DO19&gt;0,AA19/((1+Vychodiská!$C$178)^emisie_CO2!DO19),0)</f>
        <v>0</v>
      </c>
      <c r="CJ19" s="62">
        <f>IF(DP19&gt;0,AB19/((1+Vychodiská!$C$178)^emisie_CO2!DP19),0)</f>
        <v>0</v>
      </c>
      <c r="CK19" s="62">
        <f>IF(DQ19&gt;0,AC19/((1+Vychodiská!$C$178)^emisie_CO2!DQ19),0)</f>
        <v>0</v>
      </c>
      <c r="CL19" s="62">
        <f>IF(DR19&gt;0,AD19/((1+Vychodiská!$C$178)^emisie_CO2!DR19),0)</f>
        <v>0</v>
      </c>
      <c r="CM19" s="62">
        <f>IF(DS19&gt;0,AE19/((1+Vychodiská!$C$178)^emisie_CO2!DS19),0)</f>
        <v>0</v>
      </c>
      <c r="CN19" s="62">
        <f>IF(DT19&gt;0,AF19/((1+Vychodiská!$C$178)^emisie_CO2!DT19),0)</f>
        <v>0</v>
      </c>
      <c r="CO19" s="62">
        <f>IF(DU19&gt;0,AG19/((1+Vychodiská!$C$178)^emisie_CO2!DU19),0)</f>
        <v>0</v>
      </c>
      <c r="CP19" s="62">
        <f>IF(DV19&gt;0,AH19/((1+Vychodiská!$C$178)^emisie_CO2!DV19),0)</f>
        <v>0</v>
      </c>
      <c r="CQ19" s="62">
        <f>IF(DW19&gt;0,AI19/((1+Vychodiská!$C$178)^emisie_CO2!DW19),0)</f>
        <v>0</v>
      </c>
      <c r="CR19" s="63">
        <f>IF(DX19&gt;0,AJ19/((1+Vychodiská!$C$178)^emisie_CO2!DX19),0)</f>
        <v>0</v>
      </c>
      <c r="CS19" s="66">
        <f t="shared" si="2"/>
        <v>0</v>
      </c>
      <c r="CT19" s="62"/>
      <c r="CU19" s="61">
        <f t="shared" si="3"/>
        <v>2</v>
      </c>
      <c r="CV19" s="61">
        <f t="shared" ref="CV19:DX19" si="19">IF(CU19=0,0,IF(CV$2&gt;$D19,0,CU19+1))</f>
        <v>3</v>
      </c>
      <c r="CW19" s="61">
        <f t="shared" si="19"/>
        <v>4</v>
      </c>
      <c r="CX19" s="61">
        <f t="shared" si="19"/>
        <v>5</v>
      </c>
      <c r="CY19" s="61">
        <f t="shared" si="19"/>
        <v>6</v>
      </c>
      <c r="CZ19" s="61">
        <f t="shared" si="19"/>
        <v>7</v>
      </c>
      <c r="DA19" s="61">
        <f t="shared" si="19"/>
        <v>8</v>
      </c>
      <c r="DB19" s="61">
        <f t="shared" si="19"/>
        <v>9</v>
      </c>
      <c r="DC19" s="61">
        <f t="shared" si="19"/>
        <v>10</v>
      </c>
      <c r="DD19" s="61">
        <f t="shared" si="19"/>
        <v>11</v>
      </c>
      <c r="DE19" s="61">
        <f t="shared" si="19"/>
        <v>12</v>
      </c>
      <c r="DF19" s="61">
        <f t="shared" si="19"/>
        <v>13</v>
      </c>
      <c r="DG19" s="61">
        <f t="shared" si="19"/>
        <v>14</v>
      </c>
      <c r="DH19" s="61">
        <f t="shared" si="19"/>
        <v>15</v>
      </c>
      <c r="DI19" s="61">
        <f t="shared" si="19"/>
        <v>16</v>
      </c>
      <c r="DJ19" s="61">
        <f t="shared" si="19"/>
        <v>17</v>
      </c>
      <c r="DK19" s="61">
        <f t="shared" si="19"/>
        <v>18</v>
      </c>
      <c r="DL19" s="61">
        <f t="shared" si="19"/>
        <v>19</v>
      </c>
      <c r="DM19" s="61">
        <f t="shared" si="19"/>
        <v>20</v>
      </c>
      <c r="DN19" s="61">
        <f t="shared" si="19"/>
        <v>21</v>
      </c>
      <c r="DO19" s="61">
        <f t="shared" si="19"/>
        <v>22</v>
      </c>
      <c r="DP19" s="61">
        <f t="shared" si="19"/>
        <v>23</v>
      </c>
      <c r="DQ19" s="61">
        <f t="shared" si="19"/>
        <v>24</v>
      </c>
      <c r="DR19" s="61">
        <f t="shared" si="19"/>
        <v>25</v>
      </c>
      <c r="DS19" s="61">
        <f t="shared" si="19"/>
        <v>26</v>
      </c>
      <c r="DT19" s="61">
        <f t="shared" si="19"/>
        <v>27</v>
      </c>
      <c r="DU19" s="61">
        <f t="shared" si="19"/>
        <v>28</v>
      </c>
      <c r="DV19" s="61">
        <f t="shared" si="19"/>
        <v>29</v>
      </c>
      <c r="DW19" s="61">
        <f t="shared" si="19"/>
        <v>30</v>
      </c>
      <c r="DX19" s="377">
        <f t="shared" si="19"/>
        <v>31</v>
      </c>
    </row>
    <row r="20" spans="1:128" s="69" customFormat="1" ht="31" customHeight="1" x14ac:dyDescent="0.35">
      <c r="A20" s="59">
        <f>Investície!A20</f>
        <v>18</v>
      </c>
      <c r="B20" s="60" t="str">
        <f>Investície!B20</f>
        <v>MHTH, a.s. - závod Žilina</v>
      </c>
      <c r="C20" s="60" t="str">
        <f>Investície!C20</f>
        <v>Nový zdroj tepla a elektrickej energie - plynové motory a transformátor T10</v>
      </c>
      <c r="D20" s="61">
        <f>INDEX(Data!$M:$M,MATCH(emisie_CO2!A20,Data!$A:$A,0))</f>
        <v>12</v>
      </c>
      <c r="E20" s="61" t="str">
        <f>INDEX(Data!$J:$J,MATCH(emisie_CO2!A20,Data!$A:$A,0))</f>
        <v>2024-2026</v>
      </c>
      <c r="F20" s="63">
        <f>INDEX(Data!$U:$U,MATCH(emisie_CO2!A20,Data!$A:$A,0))</f>
        <v>-24546</v>
      </c>
      <c r="G20" s="62">
        <f>$F20*Vychodiská!$D$15*-1*IF(LEN($E20)=4,HLOOKUP($E20+G$2,Vychodiská!$G$24:$BN$25,2,0),HLOOKUP(VALUE(RIGHT($E20,4))+G$2,Vychodiská!$G$24:$BN$25,2,0))</f>
        <v>5238116.3999999994</v>
      </c>
      <c r="H20" s="62">
        <f>$F20*Vychodiská!$D$15*-1*IF(LEN($E20)=4,HLOOKUP($E20+H$2,Vychodiská!$G$24:$BN$25,2,0),HLOOKUP(VALUE(RIGHT($E20,4))+H$2,Vychodiská!$G$24:$BN$25,2,0))</f>
        <v>5684853.5999999996</v>
      </c>
      <c r="I20" s="62">
        <f>$F20*Vychodiská!$D$15*-1*IF(LEN($E20)=4,HLOOKUP($E20+I$2,Vychodiská!$G$24:$BN$25,2,0),HLOOKUP(VALUE(RIGHT($E20,4))+I$2,Vychodiská!$G$24:$BN$25,2,0))</f>
        <v>6131590.7999999989</v>
      </c>
      <c r="J20" s="62">
        <f>$F20*Vychodiská!$D$15*-1*IF(LEN($E20)=4,HLOOKUP($E20+J$2,Vychodiská!$G$24:$BN$25,2,0),HLOOKUP(VALUE(RIGHT($E20,4))+J$2,Vychodiská!$G$24:$BN$25,2,0))</f>
        <v>6578328</v>
      </c>
      <c r="K20" s="62">
        <f>$F20*Vychodiská!$D$15*-1*IF(LEN($E20)=4,HLOOKUP($E20+K$2,Vychodiská!$G$24:$BN$25,2,0),HLOOKUP(VALUE(RIGHT($E20,4))+K$2,Vychodiská!$G$24:$BN$25,2,0))</f>
        <v>7314708</v>
      </c>
      <c r="L20" s="62">
        <f>$F20*Vychodiská!$D$15*-1*IF(LEN($E20)=4,HLOOKUP($E20+L$2,Vychodiská!$G$24:$BN$25,2,0),HLOOKUP(VALUE(RIGHT($E20,4))+L$2,Vychodiská!$G$24:$BN$25,2,0))</f>
        <v>8051088</v>
      </c>
      <c r="M20" s="62">
        <f>$F20*Vychodiská!$D$15*-1*IF(LEN($E20)=4,HLOOKUP($E20+M$2,Vychodiská!$G$24:$BN$25,2,0),HLOOKUP(VALUE(RIGHT($E20,4))+M$2,Vychodiská!$G$24:$BN$25,2,0))</f>
        <v>8787468</v>
      </c>
      <c r="N20" s="62">
        <f>$F20*Vychodiská!$D$15*-1*IF(LEN($E20)=4,HLOOKUP($E20+N$2,Vychodiská!$G$24:$BN$25,2,0),HLOOKUP(VALUE(RIGHT($E20,4))+N$2,Vychodiská!$G$24:$BN$25,2,0))</f>
        <v>9523848</v>
      </c>
      <c r="O20" s="62">
        <f>$F20*Vychodiská!$D$15*-1*IF(LEN($E20)=4,HLOOKUP($E20+O$2,Vychodiská!$G$24:$BN$25,2,0),HLOOKUP(VALUE(RIGHT($E20,4))+O$2,Vychodiská!$G$24:$BN$25,2,0))</f>
        <v>10260228</v>
      </c>
      <c r="P20" s="62">
        <f>$F20*Vychodiská!$D$15*-1*IF(LEN($E20)=4,HLOOKUP($E20+P$2,Vychodiská!$G$24:$BN$25,2,0),HLOOKUP(VALUE(RIGHT($E20,4))+P$2,Vychodiská!$G$24:$BN$25,2,0))</f>
        <v>10972062</v>
      </c>
      <c r="Q20" s="62">
        <f>$F20*Vychodiská!$D$15*-1*IF(LEN($E20)=4,HLOOKUP($E20+Q$2,Vychodiská!$G$24:$BN$25,2,0),HLOOKUP(VALUE(RIGHT($E20,4))+Q$2,Vychodiská!$G$24:$BN$25,2,0))</f>
        <v>11683896</v>
      </c>
      <c r="R20" s="62">
        <f>$F20*Vychodiská!$D$15*-1*IF(LEN($E20)=4,HLOOKUP($E20+R$2,Vychodiská!$G$24:$BN$25,2,0),HLOOKUP(VALUE(RIGHT($E20,4))+R$2,Vychodiská!$G$24:$BN$25,2,0))</f>
        <v>12395730</v>
      </c>
      <c r="S20" s="62">
        <f>$F20*Vychodiská!$D$15*-1*IF(LEN($E20)=4,HLOOKUP($E20+S$2,Vychodiská!$G$24:$BN$25,2,0),HLOOKUP(VALUE(RIGHT($E20,4))+S$2,Vychodiská!$G$24:$BN$25,2,0))</f>
        <v>13107564</v>
      </c>
      <c r="T20" s="62">
        <f>$F20*Vychodiská!$D$15*-1*IF(LEN($E20)=4,HLOOKUP($E20+T$2,Vychodiská!$G$24:$BN$25,2,0),HLOOKUP(VALUE(RIGHT($E20,4))+T$2,Vychodiská!$G$24:$BN$25,2,0))</f>
        <v>13819398</v>
      </c>
      <c r="U20" s="62">
        <f>$F20*Vychodiská!$D$15*-1*IF(LEN($E20)=4,HLOOKUP($E20+U$2,Vychodiská!$G$24:$BN$25,2,0),HLOOKUP(VALUE(RIGHT($E20,4))+U$2,Vychodiská!$G$24:$BN$25,2,0))</f>
        <v>14531232</v>
      </c>
      <c r="V20" s="62">
        <f>$F20*Vychodiská!$D$15*-1*IF(LEN($E20)=4,HLOOKUP($E20+V$2,Vychodiská!$G$24:$BN$25,2,0),HLOOKUP(VALUE(RIGHT($E20,4))+V$2,Vychodiská!$G$24:$BN$25,2,0))</f>
        <v>15243066</v>
      </c>
      <c r="W20" s="62">
        <f>$F20*Vychodiská!$D$15*-1*IF(LEN($E20)=4,HLOOKUP($E20+W$2,Vychodiská!$G$24:$BN$25,2,0),HLOOKUP(VALUE(RIGHT($E20,4))+W$2,Vychodiská!$G$24:$BN$25,2,0))</f>
        <v>15954900</v>
      </c>
      <c r="X20" s="62">
        <f>$F20*Vychodiská!$D$15*-1*IF(LEN($E20)=4,HLOOKUP($E20+X$2,Vychodiská!$G$24:$BN$25,2,0),HLOOKUP(VALUE(RIGHT($E20,4))+X$2,Vychodiská!$G$24:$BN$25,2,0))</f>
        <v>16666734</v>
      </c>
      <c r="Y20" s="62">
        <f>$F20*Vychodiská!$D$15*-1*IF(LEN($E20)=4,HLOOKUP($E20+Y$2,Vychodiská!$G$24:$BN$25,2,0),HLOOKUP(VALUE(RIGHT($E20,4))+Y$2,Vychodiská!$G$24:$BN$25,2,0))</f>
        <v>17378568</v>
      </c>
      <c r="Z20" s="62">
        <f>$F20*Vychodiská!$D$15*-1*IF(LEN($E20)=4,HLOOKUP($E20+Z$2,Vychodiská!$G$24:$BN$25,2,0),HLOOKUP(VALUE(RIGHT($E20,4))+Z$2,Vychodiská!$G$24:$BN$25,2,0))</f>
        <v>18114948</v>
      </c>
      <c r="AA20" s="62">
        <f>$F20*Vychodiská!$D$15*-1*IF(LEN($E20)=4,HLOOKUP($E20+AA$2,Vychodiská!$G$24:$BN$25,2,0),HLOOKUP(VALUE(RIGHT($E20,4))+AA$2,Vychodiská!$G$24:$BN$25,2,0))</f>
        <v>18851328</v>
      </c>
      <c r="AB20" s="62">
        <f>$F20*Vychodiská!$D$15*-1*IF(LEN($E20)=4,HLOOKUP($E20+AB$2,Vychodiská!$G$24:$BN$25,2,0),HLOOKUP(VALUE(RIGHT($E20,4))+AB$2,Vychodiská!$G$24:$BN$25,2,0))</f>
        <v>19587708</v>
      </c>
      <c r="AC20" s="62">
        <f>$F20*Vychodiská!$D$15*-1*IF(LEN($E20)=4,HLOOKUP($E20+AC$2,Vychodiská!$G$24:$BN$25,2,0),HLOOKUP(VALUE(RIGHT($E20,4))+AC$2,Vychodiská!$G$24:$BN$25,2,0))</f>
        <v>20324088</v>
      </c>
      <c r="AD20" s="62">
        <f>$F20*Vychodiská!$D$15*-1*IF(LEN($E20)=4,HLOOKUP($E20+AD$2,Vychodiská!$G$24:$BN$25,2,0),HLOOKUP(VALUE(RIGHT($E20,4))+AD$2,Vychodiská!$G$24:$BN$25,2,0))</f>
        <v>21060468</v>
      </c>
      <c r="AE20" s="62">
        <f>$F20*Vychodiská!$D$15*-1*IF(LEN($E20)=4,HLOOKUP($E20+AE$2,Vychodiská!$G$24:$BN$25,2,0),HLOOKUP(VALUE(RIGHT($E20,4))+AE$2,Vychodiská!$G$24:$BN$25,2,0))</f>
        <v>21060468</v>
      </c>
      <c r="AF20" s="62">
        <f>$F20*Vychodiská!$D$15*-1*IF(LEN($E20)=4,HLOOKUP($E20+AF$2,Vychodiská!$G$24:$BN$25,2,0),HLOOKUP(VALUE(RIGHT($E20,4))+AF$2,Vychodiská!$G$24:$BN$25,2,0))</f>
        <v>21060468</v>
      </c>
      <c r="AG20" s="62">
        <f>$F20*Vychodiská!$D$15*-1*IF(LEN($E20)=4,HLOOKUP($E20+AG$2,Vychodiská!$G$24:$BN$25,2,0),HLOOKUP(VALUE(RIGHT($E20,4))+AG$2,Vychodiská!$G$24:$BN$25,2,0))</f>
        <v>21060468</v>
      </c>
      <c r="AH20" s="62">
        <f>$F20*Vychodiská!$D$15*-1*IF(LEN($E20)=4,HLOOKUP($E20+AH$2,Vychodiská!$G$24:$BN$25,2,0),HLOOKUP(VALUE(RIGHT($E20,4))+AH$2,Vychodiská!$G$24:$BN$25,2,0))</f>
        <v>21060468</v>
      </c>
      <c r="AI20" s="62">
        <f>$F20*Vychodiská!$D$15*-1*IF(LEN($E20)=4,HLOOKUP($E20+AI$2,Vychodiská!$G$24:$BN$25,2,0),HLOOKUP(VALUE(RIGHT($E20,4))+AI$2,Vychodiská!$G$24:$BN$25,2,0))</f>
        <v>21060468</v>
      </c>
      <c r="AJ20" s="63">
        <f>$F20*Vychodiská!$D$15*-1*IF(LEN($E20)=4,HLOOKUP($E20+AJ$2,Vychodiská!$G$24:$BN$25,2,0),HLOOKUP(VALUE(RIGHT($E20,4))+AJ$2,Vychodiská!$G$24:$BN$25,2,0))</f>
        <v>21060468</v>
      </c>
      <c r="AK20" s="62">
        <f t="shared" si="1"/>
        <v>5238116.3999999994</v>
      </c>
      <c r="AL20" s="62">
        <f>SUM($G20:H20)</f>
        <v>10922970</v>
      </c>
      <c r="AM20" s="62">
        <f>SUM($G20:I20)</f>
        <v>17054560.799999997</v>
      </c>
      <c r="AN20" s="62">
        <f>SUM($G20:J20)</f>
        <v>23632888.799999997</v>
      </c>
      <c r="AO20" s="62">
        <f>SUM($G20:K20)</f>
        <v>30947596.799999997</v>
      </c>
      <c r="AP20" s="62">
        <f>SUM($G20:L20)</f>
        <v>38998684.799999997</v>
      </c>
      <c r="AQ20" s="62">
        <f>SUM($G20:M20)</f>
        <v>47786152.799999997</v>
      </c>
      <c r="AR20" s="62">
        <f>SUM($G20:N20)</f>
        <v>57310000.799999997</v>
      </c>
      <c r="AS20" s="62">
        <f>SUM($G20:O20)</f>
        <v>67570228.799999997</v>
      </c>
      <c r="AT20" s="62">
        <f>SUM($G20:P20)</f>
        <v>78542290.799999997</v>
      </c>
      <c r="AU20" s="62">
        <f>SUM($G20:Q20)</f>
        <v>90226186.799999997</v>
      </c>
      <c r="AV20" s="62">
        <f>SUM($G20:R20)</f>
        <v>102621916.8</v>
      </c>
      <c r="AW20" s="62">
        <f>SUM($G20:S20)</f>
        <v>115729480.8</v>
      </c>
      <c r="AX20" s="62">
        <f>SUM($G20:T20)</f>
        <v>129548878.8</v>
      </c>
      <c r="AY20" s="62">
        <f>SUM($G20:U20)</f>
        <v>144080110.80000001</v>
      </c>
      <c r="AZ20" s="62">
        <f>SUM($G20:V20)</f>
        <v>159323176.80000001</v>
      </c>
      <c r="BA20" s="62">
        <f>SUM($G20:W20)</f>
        <v>175278076.80000001</v>
      </c>
      <c r="BB20" s="62">
        <f>SUM($G20:X20)</f>
        <v>191944810.80000001</v>
      </c>
      <c r="BC20" s="62">
        <f>SUM($G20:Y20)</f>
        <v>209323378.80000001</v>
      </c>
      <c r="BD20" s="62">
        <f>SUM($G20:Z20)</f>
        <v>227438326.80000001</v>
      </c>
      <c r="BE20" s="62">
        <f>SUM($G20:AA20)</f>
        <v>246289654.80000001</v>
      </c>
      <c r="BF20" s="62">
        <f>SUM($G20:AB20)</f>
        <v>265877362.80000001</v>
      </c>
      <c r="BG20" s="62">
        <f>SUM($G20:AC20)</f>
        <v>286201450.80000001</v>
      </c>
      <c r="BH20" s="62">
        <f>SUM($G20:AD20)</f>
        <v>307261918.80000001</v>
      </c>
      <c r="BI20" s="62">
        <f>SUM($G20:AE20)</f>
        <v>328322386.80000001</v>
      </c>
      <c r="BJ20" s="62">
        <f>SUM($G20:AF20)</f>
        <v>349382854.80000001</v>
      </c>
      <c r="BK20" s="62">
        <f>SUM($G20:AG20)</f>
        <v>370443322.80000001</v>
      </c>
      <c r="BL20" s="62">
        <f>SUM($G20:AH20)</f>
        <v>391503790.80000001</v>
      </c>
      <c r="BM20" s="62">
        <f>SUM($G20:AI20)</f>
        <v>412564258.80000001</v>
      </c>
      <c r="BN20" s="62">
        <f>SUM($G20:AJ20)</f>
        <v>433624726.80000001</v>
      </c>
      <c r="BO20" s="65">
        <f>IF(CU20&gt;0,G20/((1+Vychodiská!$C$178)^emisie_CO2!CU20),0)</f>
        <v>4309411.3255279427</v>
      </c>
      <c r="BP20" s="62">
        <f>IF(CV20&gt;0,H20/((1+Vychodiská!$C$178)^emisie_CO2!CV20),0)</f>
        <v>4454231.5481424183</v>
      </c>
      <c r="BQ20" s="62">
        <f>IF(CW20&gt;0,I20/((1+Vychodiská!$C$178)^emisie_CO2!CW20),0)</f>
        <v>4575487.460835496</v>
      </c>
      <c r="BR20" s="62">
        <f>IF(CX20&gt;0,J20/((1+Vychodiská!$C$178)^emisie_CO2!CX20),0)</f>
        <v>4675094.8930722214</v>
      </c>
      <c r="BS20" s="62">
        <f>IF(CY20&gt;0,K20/((1+Vychodiská!$C$178)^emisie_CO2!CY20),0)</f>
        <v>4950882.2961461339</v>
      </c>
      <c r="BT20" s="62">
        <f>IF(CZ20&gt;0,L20/((1+Vychodiská!$C$178)^emisie_CO2!CZ20),0)</f>
        <v>5189803.110054113</v>
      </c>
      <c r="BU20" s="62">
        <f>IF(DA20&gt;0,M20/((1+Vychodiská!$C$178)^emisie_CO2!DA20),0)</f>
        <v>5394743.070265309</v>
      </c>
      <c r="BV20" s="62">
        <f>IF(DB20&gt;0,N20/((1+Vychodiská!$C$178)^emisie_CO2!DB20),0)</f>
        <v>5568396.6780072888</v>
      </c>
      <c r="BW20" s="62">
        <f>IF(DC20&gt;0,O20/((1+Vychodiská!$C$178)^emisie_CO2!DC20),0)</f>
        <v>5713278.869433105</v>
      </c>
      <c r="BX20" s="62">
        <f>IF(DD20&gt;0,P20/((1+Vychodiská!$C$178)^emisie_CO2!DD20),0)</f>
        <v>5818718.7392039131</v>
      </c>
      <c r="BY20" s="62">
        <f>IF(DE20&gt;0,Q20/((1+Vychodiská!$C$178)^emisie_CO2!DE20),0)</f>
        <v>5901161.4357325304</v>
      </c>
      <c r="BZ20" s="62">
        <f>IF(DF20&gt;0,R20/((1+Vychodiská!$C$178)^emisie_CO2!DF20),0)</f>
        <v>5962558.0733191818</v>
      </c>
      <c r="CA20" s="62">
        <f>IF(DG20&gt;0,S20/((1+Vychodiská!$C$178)^emisie_CO2!DG20),0)</f>
        <v>0</v>
      </c>
      <c r="CB20" s="62">
        <f>IF(DH20&gt;0,T20/((1+Vychodiská!$C$178)^emisie_CO2!DH20),0)</f>
        <v>0</v>
      </c>
      <c r="CC20" s="62">
        <f>IF(DI20&gt;0,U20/((1+Vychodiská!$C$178)^emisie_CO2!DI20),0)</f>
        <v>0</v>
      </c>
      <c r="CD20" s="62">
        <f>IF(DJ20&gt;0,V20/((1+Vychodiská!$C$178)^emisie_CO2!DJ20),0)</f>
        <v>0</v>
      </c>
      <c r="CE20" s="62">
        <f>IF(DK20&gt;0,W20/((1+Vychodiská!$C$178)^emisie_CO2!DK20),0)</f>
        <v>0</v>
      </c>
      <c r="CF20" s="62">
        <f>IF(DL20&gt;0,X20/((1+Vychodiská!$C$178)^emisie_CO2!DL20),0)</f>
        <v>0</v>
      </c>
      <c r="CG20" s="62">
        <f>IF(DM20&gt;0,Y20/((1+Vychodiská!$C$178)^emisie_CO2!DM20),0)</f>
        <v>0</v>
      </c>
      <c r="CH20" s="62">
        <f>IF(DN20&gt;0,Z20/((1+Vychodiská!$C$178)^emisie_CO2!DN20),0)</f>
        <v>0</v>
      </c>
      <c r="CI20" s="62">
        <f>IF(DO20&gt;0,AA20/((1+Vychodiská!$C$178)^emisie_CO2!DO20),0)</f>
        <v>0</v>
      </c>
      <c r="CJ20" s="62">
        <f>IF(DP20&gt;0,AB20/((1+Vychodiská!$C$178)^emisie_CO2!DP20),0)</f>
        <v>0</v>
      </c>
      <c r="CK20" s="62">
        <f>IF(DQ20&gt;0,AC20/((1+Vychodiská!$C$178)^emisie_CO2!DQ20),0)</f>
        <v>0</v>
      </c>
      <c r="CL20" s="62">
        <f>IF(DR20&gt;0,AD20/((1+Vychodiská!$C$178)^emisie_CO2!DR20),0)</f>
        <v>0</v>
      </c>
      <c r="CM20" s="62">
        <f>IF(DS20&gt;0,AE20/((1+Vychodiská!$C$178)^emisie_CO2!DS20),0)</f>
        <v>0</v>
      </c>
      <c r="CN20" s="62">
        <f>IF(DT20&gt;0,AF20/((1+Vychodiská!$C$178)^emisie_CO2!DT20),0)</f>
        <v>0</v>
      </c>
      <c r="CO20" s="62">
        <f>IF(DU20&gt;0,AG20/((1+Vychodiská!$C$178)^emisie_CO2!DU20),0)</f>
        <v>0</v>
      </c>
      <c r="CP20" s="62">
        <f>IF(DV20&gt;0,AH20/((1+Vychodiská!$C$178)^emisie_CO2!DV20),0)</f>
        <v>0</v>
      </c>
      <c r="CQ20" s="62">
        <f>IF(DW20&gt;0,AI20/((1+Vychodiská!$C$178)^emisie_CO2!DW20),0)</f>
        <v>0</v>
      </c>
      <c r="CR20" s="63">
        <f>IF(DX20&gt;0,AJ20/((1+Vychodiská!$C$178)^emisie_CO2!DX20),0)</f>
        <v>0</v>
      </c>
      <c r="CS20" s="66">
        <f t="shared" si="2"/>
        <v>62513767.499739654</v>
      </c>
      <c r="CT20" s="62"/>
      <c r="CU20" s="61">
        <f t="shared" si="3"/>
        <v>4</v>
      </c>
      <c r="CV20" s="61">
        <f t="shared" ref="CV20:DX20" si="20">IF(CU20=0,0,IF(CV$2&gt;$D20,0,CU20+1))</f>
        <v>5</v>
      </c>
      <c r="CW20" s="61">
        <f t="shared" si="20"/>
        <v>6</v>
      </c>
      <c r="CX20" s="61">
        <f t="shared" si="20"/>
        <v>7</v>
      </c>
      <c r="CY20" s="61">
        <f t="shared" si="20"/>
        <v>8</v>
      </c>
      <c r="CZ20" s="61">
        <f t="shared" si="20"/>
        <v>9</v>
      </c>
      <c r="DA20" s="61">
        <f t="shared" si="20"/>
        <v>10</v>
      </c>
      <c r="DB20" s="61">
        <f t="shared" si="20"/>
        <v>11</v>
      </c>
      <c r="DC20" s="61">
        <f t="shared" si="20"/>
        <v>12</v>
      </c>
      <c r="DD20" s="61">
        <f t="shared" si="20"/>
        <v>13</v>
      </c>
      <c r="DE20" s="61">
        <f t="shared" si="20"/>
        <v>14</v>
      </c>
      <c r="DF20" s="61">
        <f t="shared" si="20"/>
        <v>15</v>
      </c>
      <c r="DG20" s="61">
        <f t="shared" si="20"/>
        <v>0</v>
      </c>
      <c r="DH20" s="61">
        <f t="shared" si="20"/>
        <v>0</v>
      </c>
      <c r="DI20" s="61">
        <f t="shared" si="20"/>
        <v>0</v>
      </c>
      <c r="DJ20" s="61">
        <f t="shared" si="20"/>
        <v>0</v>
      </c>
      <c r="DK20" s="61">
        <f t="shared" si="20"/>
        <v>0</v>
      </c>
      <c r="DL20" s="61">
        <f t="shared" si="20"/>
        <v>0</v>
      </c>
      <c r="DM20" s="61">
        <f t="shared" si="20"/>
        <v>0</v>
      </c>
      <c r="DN20" s="61">
        <f t="shared" si="20"/>
        <v>0</v>
      </c>
      <c r="DO20" s="61">
        <f t="shared" si="20"/>
        <v>0</v>
      </c>
      <c r="DP20" s="61">
        <f t="shared" si="20"/>
        <v>0</v>
      </c>
      <c r="DQ20" s="61">
        <f t="shared" si="20"/>
        <v>0</v>
      </c>
      <c r="DR20" s="61">
        <f t="shared" si="20"/>
        <v>0</v>
      </c>
      <c r="DS20" s="61">
        <f t="shared" si="20"/>
        <v>0</v>
      </c>
      <c r="DT20" s="61">
        <f t="shared" si="20"/>
        <v>0</v>
      </c>
      <c r="DU20" s="61">
        <f t="shared" si="20"/>
        <v>0</v>
      </c>
      <c r="DV20" s="61">
        <f t="shared" si="20"/>
        <v>0</v>
      </c>
      <c r="DW20" s="61">
        <f t="shared" si="20"/>
        <v>0</v>
      </c>
      <c r="DX20" s="377">
        <f t="shared" si="20"/>
        <v>0</v>
      </c>
    </row>
    <row r="21" spans="1:128" s="69" customFormat="1" ht="31" customHeight="1" x14ac:dyDescent="0.35">
      <c r="A21" s="59">
        <f>Investície!A21</f>
        <v>19</v>
      </c>
      <c r="B21" s="60" t="str">
        <f>Investície!B21</f>
        <v>MHTH, a.s. - závod Žilina</v>
      </c>
      <c r="C21" s="60" t="str">
        <f>Investície!C21</f>
        <v>Ekologizácia teplárne Žilina - vybudovanie multipalivového kotla a ukončenie uhoľnej prevádzky</v>
      </c>
      <c r="D21" s="61">
        <f>INDEX(Data!$M:$M,MATCH(emisie_CO2!A21,Data!$A:$A,0))</f>
        <v>20</v>
      </c>
      <c r="E21" s="61" t="str">
        <f>INDEX(Data!$J:$J,MATCH(emisie_CO2!A21,Data!$A:$A,0))</f>
        <v>2024-2027</v>
      </c>
      <c r="F21" s="63">
        <f>INDEX(Data!$U:$U,MATCH(emisie_CO2!A21,Data!$A:$A,0))</f>
        <v>-62615</v>
      </c>
      <c r="G21" s="62">
        <f>$F21*Vychodiská!$D$15*-1*IF(LEN($E21)=4,HLOOKUP($E21+G$2,Vychodiská!$G$24:$BN$25,2,0),HLOOKUP(VALUE(RIGHT($E21,4))+G$2,Vychodiská!$G$24:$BN$25,2,0))</f>
        <v>14501633.999999998</v>
      </c>
      <c r="H21" s="62">
        <f>$F21*Vychodiská!$D$15*-1*IF(LEN($E21)=4,HLOOKUP($E21+H$2,Vychodiská!$G$24:$BN$25,2,0),HLOOKUP(VALUE(RIGHT($E21,4))+H$2,Vychodiská!$G$24:$BN$25,2,0))</f>
        <v>15641226.999999996</v>
      </c>
      <c r="I21" s="62">
        <f>$F21*Vychodiská!$D$15*-1*IF(LEN($E21)=4,HLOOKUP($E21+I$2,Vychodiská!$G$24:$BN$25,2,0),HLOOKUP(VALUE(RIGHT($E21,4))+I$2,Vychodiská!$G$24:$BN$25,2,0))</f>
        <v>16780820</v>
      </c>
      <c r="J21" s="62">
        <f>$F21*Vychodiská!$D$15*-1*IF(LEN($E21)=4,HLOOKUP($E21+J$2,Vychodiská!$G$24:$BN$25,2,0),HLOOKUP(VALUE(RIGHT($E21,4))+J$2,Vychodiská!$G$24:$BN$25,2,0))</f>
        <v>18659270</v>
      </c>
      <c r="K21" s="62">
        <f>$F21*Vychodiská!$D$15*-1*IF(LEN($E21)=4,HLOOKUP($E21+K$2,Vychodiská!$G$24:$BN$25,2,0),HLOOKUP(VALUE(RIGHT($E21,4))+K$2,Vychodiská!$G$24:$BN$25,2,0))</f>
        <v>20537720</v>
      </c>
      <c r="L21" s="62">
        <f>$F21*Vychodiská!$D$15*-1*IF(LEN($E21)=4,HLOOKUP($E21+L$2,Vychodiská!$G$24:$BN$25,2,0),HLOOKUP(VALUE(RIGHT($E21,4))+L$2,Vychodiská!$G$24:$BN$25,2,0))</f>
        <v>22416170</v>
      </c>
      <c r="M21" s="62">
        <f>$F21*Vychodiská!$D$15*-1*IF(LEN($E21)=4,HLOOKUP($E21+M$2,Vychodiská!$G$24:$BN$25,2,0),HLOOKUP(VALUE(RIGHT($E21,4))+M$2,Vychodiská!$G$24:$BN$25,2,0))</f>
        <v>24294620</v>
      </c>
      <c r="N21" s="62">
        <f>$F21*Vychodiská!$D$15*-1*IF(LEN($E21)=4,HLOOKUP($E21+N$2,Vychodiská!$G$24:$BN$25,2,0),HLOOKUP(VALUE(RIGHT($E21,4))+N$2,Vychodiská!$G$24:$BN$25,2,0))</f>
        <v>26173070</v>
      </c>
      <c r="O21" s="62">
        <f>$F21*Vychodiská!$D$15*-1*IF(LEN($E21)=4,HLOOKUP($E21+O$2,Vychodiská!$G$24:$BN$25,2,0),HLOOKUP(VALUE(RIGHT($E21,4))+O$2,Vychodiská!$G$24:$BN$25,2,0))</f>
        <v>27988905</v>
      </c>
      <c r="P21" s="62">
        <f>$F21*Vychodiská!$D$15*-1*IF(LEN($E21)=4,HLOOKUP($E21+P$2,Vychodiská!$G$24:$BN$25,2,0),HLOOKUP(VALUE(RIGHT($E21,4))+P$2,Vychodiská!$G$24:$BN$25,2,0))</f>
        <v>29804740</v>
      </c>
      <c r="Q21" s="62">
        <f>$F21*Vychodiská!$D$15*-1*IF(LEN($E21)=4,HLOOKUP($E21+Q$2,Vychodiská!$G$24:$BN$25,2,0),HLOOKUP(VALUE(RIGHT($E21,4))+Q$2,Vychodiská!$G$24:$BN$25,2,0))</f>
        <v>31620575</v>
      </c>
      <c r="R21" s="62">
        <f>$F21*Vychodiská!$D$15*-1*IF(LEN($E21)=4,HLOOKUP($E21+R$2,Vychodiská!$G$24:$BN$25,2,0),HLOOKUP(VALUE(RIGHT($E21,4))+R$2,Vychodiská!$G$24:$BN$25,2,0))</f>
        <v>33436410</v>
      </c>
      <c r="S21" s="62">
        <f>$F21*Vychodiská!$D$15*-1*IF(LEN($E21)=4,HLOOKUP($E21+S$2,Vychodiská!$G$24:$BN$25,2,0),HLOOKUP(VALUE(RIGHT($E21,4))+S$2,Vychodiská!$G$24:$BN$25,2,0))</f>
        <v>35252245</v>
      </c>
      <c r="T21" s="62">
        <f>$F21*Vychodiská!$D$15*-1*IF(LEN($E21)=4,HLOOKUP($E21+T$2,Vychodiská!$G$24:$BN$25,2,0),HLOOKUP(VALUE(RIGHT($E21,4))+T$2,Vychodiská!$G$24:$BN$25,2,0))</f>
        <v>37068080</v>
      </c>
      <c r="U21" s="62">
        <f>$F21*Vychodiská!$D$15*-1*IF(LEN($E21)=4,HLOOKUP($E21+U$2,Vychodiská!$G$24:$BN$25,2,0),HLOOKUP(VALUE(RIGHT($E21,4))+U$2,Vychodiská!$G$24:$BN$25,2,0))</f>
        <v>38883915</v>
      </c>
      <c r="V21" s="62">
        <f>$F21*Vychodiská!$D$15*-1*IF(LEN($E21)=4,HLOOKUP($E21+V$2,Vychodiská!$G$24:$BN$25,2,0),HLOOKUP(VALUE(RIGHT($E21,4))+V$2,Vychodiská!$G$24:$BN$25,2,0))</f>
        <v>40699750</v>
      </c>
      <c r="W21" s="62">
        <f>$F21*Vychodiská!$D$15*-1*IF(LEN($E21)=4,HLOOKUP($E21+W$2,Vychodiská!$G$24:$BN$25,2,0),HLOOKUP(VALUE(RIGHT($E21,4))+W$2,Vychodiská!$G$24:$BN$25,2,0))</f>
        <v>42515585</v>
      </c>
      <c r="X21" s="62">
        <f>$F21*Vychodiská!$D$15*-1*IF(LEN($E21)=4,HLOOKUP($E21+X$2,Vychodiská!$G$24:$BN$25,2,0),HLOOKUP(VALUE(RIGHT($E21,4))+X$2,Vychodiská!$G$24:$BN$25,2,0))</f>
        <v>44331420</v>
      </c>
      <c r="Y21" s="62">
        <f>$F21*Vychodiská!$D$15*-1*IF(LEN($E21)=4,HLOOKUP($E21+Y$2,Vychodiská!$G$24:$BN$25,2,0),HLOOKUP(VALUE(RIGHT($E21,4))+Y$2,Vychodiská!$G$24:$BN$25,2,0))</f>
        <v>46209870</v>
      </c>
      <c r="Z21" s="62">
        <f>$F21*Vychodiská!$D$15*-1*IF(LEN($E21)=4,HLOOKUP($E21+Z$2,Vychodiská!$G$24:$BN$25,2,0),HLOOKUP(VALUE(RIGHT($E21,4))+Z$2,Vychodiská!$G$24:$BN$25,2,0))</f>
        <v>48088320</v>
      </c>
      <c r="AA21" s="62">
        <f>$F21*Vychodiská!$D$15*-1*IF(LEN($E21)=4,HLOOKUP($E21+AA$2,Vychodiská!$G$24:$BN$25,2,0),HLOOKUP(VALUE(RIGHT($E21,4))+AA$2,Vychodiská!$G$24:$BN$25,2,0))</f>
        <v>49966770</v>
      </c>
      <c r="AB21" s="62">
        <f>$F21*Vychodiská!$D$15*-1*IF(LEN($E21)=4,HLOOKUP($E21+AB$2,Vychodiská!$G$24:$BN$25,2,0),HLOOKUP(VALUE(RIGHT($E21,4))+AB$2,Vychodiská!$G$24:$BN$25,2,0))</f>
        <v>51845220</v>
      </c>
      <c r="AC21" s="62">
        <f>$F21*Vychodiská!$D$15*-1*IF(LEN($E21)=4,HLOOKUP($E21+AC$2,Vychodiská!$G$24:$BN$25,2,0),HLOOKUP(VALUE(RIGHT($E21,4))+AC$2,Vychodiská!$G$24:$BN$25,2,0))</f>
        <v>53723670</v>
      </c>
      <c r="AD21" s="62">
        <f>$F21*Vychodiská!$D$15*-1*IF(LEN($E21)=4,HLOOKUP($E21+AD$2,Vychodiská!$G$24:$BN$25,2,0),HLOOKUP(VALUE(RIGHT($E21,4))+AD$2,Vychodiská!$G$24:$BN$25,2,0))</f>
        <v>53723670</v>
      </c>
      <c r="AE21" s="62">
        <f>$F21*Vychodiská!$D$15*-1*IF(LEN($E21)=4,HLOOKUP($E21+AE$2,Vychodiská!$G$24:$BN$25,2,0),HLOOKUP(VALUE(RIGHT($E21,4))+AE$2,Vychodiská!$G$24:$BN$25,2,0))</f>
        <v>53723670</v>
      </c>
      <c r="AF21" s="62">
        <f>$F21*Vychodiská!$D$15*-1*IF(LEN($E21)=4,HLOOKUP($E21+AF$2,Vychodiská!$G$24:$BN$25,2,0),HLOOKUP(VALUE(RIGHT($E21,4))+AF$2,Vychodiská!$G$24:$BN$25,2,0))</f>
        <v>53723670</v>
      </c>
      <c r="AG21" s="62">
        <f>$F21*Vychodiská!$D$15*-1*IF(LEN($E21)=4,HLOOKUP($E21+AG$2,Vychodiská!$G$24:$BN$25,2,0),HLOOKUP(VALUE(RIGHT($E21,4))+AG$2,Vychodiská!$G$24:$BN$25,2,0))</f>
        <v>53723670</v>
      </c>
      <c r="AH21" s="62">
        <f>$F21*Vychodiská!$D$15*-1*IF(LEN($E21)=4,HLOOKUP($E21+AH$2,Vychodiská!$G$24:$BN$25,2,0),HLOOKUP(VALUE(RIGHT($E21,4))+AH$2,Vychodiská!$G$24:$BN$25,2,0))</f>
        <v>53723670</v>
      </c>
      <c r="AI21" s="62">
        <f>$F21*Vychodiská!$D$15*-1*IF(LEN($E21)=4,HLOOKUP($E21+AI$2,Vychodiská!$G$24:$BN$25,2,0),HLOOKUP(VALUE(RIGHT($E21,4))+AI$2,Vychodiská!$G$24:$BN$25,2,0))</f>
        <v>53723670</v>
      </c>
      <c r="AJ21" s="63">
        <f>$F21*Vychodiská!$D$15*-1*IF(LEN($E21)=4,HLOOKUP($E21+AJ$2,Vychodiská!$G$24:$BN$25,2,0),HLOOKUP(VALUE(RIGHT($E21,4))+AJ$2,Vychodiská!$G$24:$BN$25,2,0))</f>
        <v>53723670</v>
      </c>
      <c r="AK21" s="62">
        <f t="shared" si="1"/>
        <v>14501633.999999998</v>
      </c>
      <c r="AL21" s="62">
        <f>SUM($G21:H21)</f>
        <v>30142860.999999993</v>
      </c>
      <c r="AM21" s="62">
        <f>SUM($G21:I21)</f>
        <v>46923680.999999993</v>
      </c>
      <c r="AN21" s="62">
        <f>SUM($G21:J21)</f>
        <v>65582950.999999993</v>
      </c>
      <c r="AO21" s="62">
        <f>SUM($G21:K21)</f>
        <v>86120671</v>
      </c>
      <c r="AP21" s="62">
        <f>SUM($G21:L21)</f>
        <v>108536841</v>
      </c>
      <c r="AQ21" s="62">
        <f>SUM($G21:M21)</f>
        <v>132831461</v>
      </c>
      <c r="AR21" s="62">
        <f>SUM($G21:N21)</f>
        <v>159004531</v>
      </c>
      <c r="AS21" s="62">
        <f>SUM($G21:O21)</f>
        <v>186993436</v>
      </c>
      <c r="AT21" s="62">
        <f>SUM($G21:P21)</f>
        <v>216798176</v>
      </c>
      <c r="AU21" s="62">
        <f>SUM($G21:Q21)</f>
        <v>248418751</v>
      </c>
      <c r="AV21" s="62">
        <f>SUM($G21:R21)</f>
        <v>281855161</v>
      </c>
      <c r="AW21" s="62">
        <f>SUM($G21:S21)</f>
        <v>317107406</v>
      </c>
      <c r="AX21" s="62">
        <f>SUM($G21:T21)</f>
        <v>354175486</v>
      </c>
      <c r="AY21" s="62">
        <f>SUM($G21:U21)</f>
        <v>393059401</v>
      </c>
      <c r="AZ21" s="62">
        <f>SUM($G21:V21)</f>
        <v>433759151</v>
      </c>
      <c r="BA21" s="62">
        <f>SUM($G21:W21)</f>
        <v>476274736</v>
      </c>
      <c r="BB21" s="62">
        <f>SUM($G21:X21)</f>
        <v>520606156</v>
      </c>
      <c r="BC21" s="62">
        <f>SUM($G21:Y21)</f>
        <v>566816026</v>
      </c>
      <c r="BD21" s="62">
        <f>SUM($G21:Z21)</f>
        <v>614904346</v>
      </c>
      <c r="BE21" s="62">
        <f>SUM($G21:AA21)</f>
        <v>664871116</v>
      </c>
      <c r="BF21" s="62">
        <f>SUM($G21:AB21)</f>
        <v>716716336</v>
      </c>
      <c r="BG21" s="62">
        <f>SUM($G21:AC21)</f>
        <v>770440006</v>
      </c>
      <c r="BH21" s="62">
        <f>SUM($G21:AD21)</f>
        <v>824163676</v>
      </c>
      <c r="BI21" s="62">
        <f>SUM($G21:AE21)</f>
        <v>877887346</v>
      </c>
      <c r="BJ21" s="62">
        <f>SUM($G21:AF21)</f>
        <v>931611016</v>
      </c>
      <c r="BK21" s="62">
        <f>SUM($G21:AG21)</f>
        <v>985334686</v>
      </c>
      <c r="BL21" s="62">
        <f>SUM($G21:AH21)</f>
        <v>1039058356</v>
      </c>
      <c r="BM21" s="62">
        <f>SUM($G21:AI21)</f>
        <v>1092782026</v>
      </c>
      <c r="BN21" s="62">
        <f>SUM($G21:AJ21)</f>
        <v>1146505696</v>
      </c>
      <c r="BO21" s="65">
        <f>IF(CU21&gt;0,G21/((1+Vychodiská!$C$178)^emisie_CO2!CU21),0)</f>
        <v>11362409.695548663</v>
      </c>
      <c r="BP21" s="62">
        <f>IF(CV21&gt;0,H21/((1+Vychodiská!$C$178)^emisie_CO2!CV21),0)</f>
        <v>11671724.409688527</v>
      </c>
      <c r="BQ21" s="62">
        <f>IF(CW21&gt;0,I21/((1+Vychodiská!$C$178)^emisie_CO2!CW21),0)</f>
        <v>11925815.478274144</v>
      </c>
      <c r="BR21" s="62">
        <f>IF(CX21&gt;0,J21/((1+Vychodiská!$C$178)^emisie_CO2!CX21),0)</f>
        <v>12629328.402721021</v>
      </c>
      <c r="BS21" s="62">
        <f>IF(CY21&gt;0,K21/((1+Vychodiská!$C$178)^emisie_CO2!CY21),0)</f>
        <v>13238797.430784579</v>
      </c>
      <c r="BT21" s="62">
        <f>IF(CZ21&gt;0,L21/((1+Vychodiská!$C$178)^emisie_CO2!CZ21),0)</f>
        <v>13761583.856622763</v>
      </c>
      <c r="BU21" s="62">
        <f>IF(DA21&gt;0,M21/((1+Vychodiská!$C$178)^emisie_CO2!DA21),0)</f>
        <v>14204561.150225144</v>
      </c>
      <c r="BV21" s="62">
        <f>IF(DB21&gt;0,N21/((1+Vychodiská!$C$178)^emisie_CO2!DB21),0)</f>
        <v>14574144.724580538</v>
      </c>
      <c r="BW21" s="62">
        <f>IF(DC21&gt;0,O21/((1+Vychodiská!$C$178)^emisie_CO2!DC21),0)</f>
        <v>14843113.902682841</v>
      </c>
      <c r="BX21" s="62">
        <f>IF(DD21&gt;0,P21/((1+Vychodiská!$C$178)^emisie_CO2!DD21),0)</f>
        <v>15053419.021363661</v>
      </c>
      <c r="BY21" s="62">
        <f>IF(DE21&gt;0,Q21/((1+Vychodiská!$C$178)^emisie_CO2!DE21),0)</f>
        <v>15210037.226467879</v>
      </c>
      <c r="BZ21" s="62">
        <f>IF(DF21&gt;0,R21/((1+Vychodiská!$C$178)^emisie_CO2!DF21),0)</f>
        <v>15317604.675028475</v>
      </c>
      <c r="CA21" s="62">
        <f>IF(DG21&gt;0,S21/((1+Vychodiská!$C$178)^emisie_CO2!DG21),0)</f>
        <v>15380437.724346407</v>
      </c>
      <c r="CB21" s="62">
        <f>IF(DH21&gt;0,T21/((1+Vychodiská!$C$178)^emisie_CO2!DH21),0)</f>
        <v>15402552.876280254</v>
      </c>
      <c r="CC21" s="62">
        <f>IF(DI21&gt;0,U21/((1+Vychodiská!$C$178)^emisie_CO2!DI21),0)</f>
        <v>15387685.547249096</v>
      </c>
      <c r="CD21" s="62">
        <f>IF(DJ21&gt;0,V21/((1+Vychodiská!$C$178)^emisie_CO2!DJ21),0)</f>
        <v>15339307.730560405</v>
      </c>
      <c r="CE21" s="62">
        <f>IF(DK21&gt;0,W21/((1+Vychodiská!$C$178)^emisie_CO2!DK21),0)</f>
        <v>15260644.613993431</v>
      </c>
      <c r="CF21" s="62">
        <f>IF(DL21&gt;0,X21/((1+Vychodiská!$C$178)^emisie_CO2!DL21),0)</f>
        <v>15154690.212086892</v>
      </c>
      <c r="CG21" s="62">
        <f>IF(DM21&gt;0,Y21/((1+Vychodiská!$C$178)^emisie_CO2!DM21),0)</f>
        <v>15044607.716599574</v>
      </c>
      <c r="CH21" s="62">
        <f>IF(DN21&gt;0,Z21/((1+Vychodiská!$C$178)^emisie_CO2!DN21),0)</f>
        <v>14910644.891403373</v>
      </c>
      <c r="CI21" s="62">
        <f>IF(DO21&gt;0,AA21/((1+Vychodiská!$C$178)^emisie_CO2!DO21),0)</f>
        <v>0</v>
      </c>
      <c r="CJ21" s="62">
        <f>IF(DP21&gt;0,AB21/((1+Vychodiská!$C$178)^emisie_CO2!DP21),0)</f>
        <v>0</v>
      </c>
      <c r="CK21" s="62">
        <f>IF(DQ21&gt;0,AC21/((1+Vychodiská!$C$178)^emisie_CO2!DQ21),0)</f>
        <v>0</v>
      </c>
      <c r="CL21" s="62">
        <f>IF(DR21&gt;0,AD21/((1+Vychodiská!$C$178)^emisie_CO2!DR21),0)</f>
        <v>0</v>
      </c>
      <c r="CM21" s="62">
        <f>IF(DS21&gt;0,AE21/((1+Vychodiská!$C$178)^emisie_CO2!DS21),0)</f>
        <v>0</v>
      </c>
      <c r="CN21" s="62">
        <f>IF(DT21&gt;0,AF21/((1+Vychodiská!$C$178)^emisie_CO2!DT21),0)</f>
        <v>0</v>
      </c>
      <c r="CO21" s="62">
        <f>IF(DU21&gt;0,AG21/((1+Vychodiská!$C$178)^emisie_CO2!DU21),0)</f>
        <v>0</v>
      </c>
      <c r="CP21" s="62">
        <f>IF(DV21&gt;0,AH21/((1+Vychodiská!$C$178)^emisie_CO2!DV21),0)</f>
        <v>0</v>
      </c>
      <c r="CQ21" s="62">
        <f>IF(DW21&gt;0,AI21/((1+Vychodiská!$C$178)^emisie_CO2!DW21),0)</f>
        <v>0</v>
      </c>
      <c r="CR21" s="63">
        <f>IF(DX21&gt;0,AJ21/((1+Vychodiská!$C$178)^emisie_CO2!DX21),0)</f>
        <v>0</v>
      </c>
      <c r="CS21" s="66">
        <f t="shared" si="2"/>
        <v>285673111.28650767</v>
      </c>
      <c r="CT21" s="62"/>
      <c r="CU21" s="61">
        <f t="shared" si="3"/>
        <v>5</v>
      </c>
      <c r="CV21" s="61">
        <f t="shared" ref="CV21:DX21" si="21">IF(CU21=0,0,IF(CV$2&gt;$D21,0,CU21+1))</f>
        <v>6</v>
      </c>
      <c r="CW21" s="61">
        <f t="shared" si="21"/>
        <v>7</v>
      </c>
      <c r="CX21" s="61">
        <f t="shared" si="21"/>
        <v>8</v>
      </c>
      <c r="CY21" s="61">
        <f t="shared" si="21"/>
        <v>9</v>
      </c>
      <c r="CZ21" s="61">
        <f t="shared" si="21"/>
        <v>10</v>
      </c>
      <c r="DA21" s="61">
        <f t="shared" si="21"/>
        <v>11</v>
      </c>
      <c r="DB21" s="61">
        <f t="shared" si="21"/>
        <v>12</v>
      </c>
      <c r="DC21" s="61">
        <f t="shared" si="21"/>
        <v>13</v>
      </c>
      <c r="DD21" s="61">
        <f t="shared" si="21"/>
        <v>14</v>
      </c>
      <c r="DE21" s="61">
        <f t="shared" si="21"/>
        <v>15</v>
      </c>
      <c r="DF21" s="61">
        <f t="shared" si="21"/>
        <v>16</v>
      </c>
      <c r="DG21" s="61">
        <f t="shared" si="21"/>
        <v>17</v>
      </c>
      <c r="DH21" s="61">
        <f t="shared" si="21"/>
        <v>18</v>
      </c>
      <c r="DI21" s="61">
        <f t="shared" si="21"/>
        <v>19</v>
      </c>
      <c r="DJ21" s="61">
        <f t="shared" si="21"/>
        <v>20</v>
      </c>
      <c r="DK21" s="61">
        <f t="shared" si="21"/>
        <v>21</v>
      </c>
      <c r="DL21" s="61">
        <f t="shared" si="21"/>
        <v>22</v>
      </c>
      <c r="DM21" s="61">
        <f t="shared" si="21"/>
        <v>23</v>
      </c>
      <c r="DN21" s="61">
        <f t="shared" si="21"/>
        <v>24</v>
      </c>
      <c r="DO21" s="61">
        <f t="shared" si="21"/>
        <v>0</v>
      </c>
      <c r="DP21" s="61">
        <f t="shared" si="21"/>
        <v>0</v>
      </c>
      <c r="DQ21" s="61">
        <f t="shared" si="21"/>
        <v>0</v>
      </c>
      <c r="DR21" s="61">
        <f t="shared" si="21"/>
        <v>0</v>
      </c>
      <c r="DS21" s="61">
        <f t="shared" si="21"/>
        <v>0</v>
      </c>
      <c r="DT21" s="61">
        <f t="shared" si="21"/>
        <v>0</v>
      </c>
      <c r="DU21" s="61">
        <f t="shared" si="21"/>
        <v>0</v>
      </c>
      <c r="DV21" s="61">
        <f t="shared" si="21"/>
        <v>0</v>
      </c>
      <c r="DW21" s="61">
        <f t="shared" si="21"/>
        <v>0</v>
      </c>
      <c r="DX21" s="377">
        <f t="shared" si="21"/>
        <v>0</v>
      </c>
    </row>
    <row r="22" spans="1:128" s="69" customFormat="1" ht="31" customHeight="1" x14ac:dyDescent="0.35">
      <c r="A22" s="59">
        <f>Investície!A22</f>
        <v>20</v>
      </c>
      <c r="B22" s="60" t="str">
        <f>Investície!B22</f>
        <v>MHTH, a.s. - závod Žilina</v>
      </c>
      <c r="C22" s="60" t="str">
        <f>Investície!C22</f>
        <v xml:space="preserve">Vytesnenie pary II. etapa - Stavebné úpravy existujúcich rozvodov tepla a zmena média z parného na horúcovodné II. etapa – Vetva V2 (AUPARK – ŽT) </v>
      </c>
      <c r="D22" s="61">
        <f>INDEX(Data!$M:$M,MATCH(emisie_CO2!A22,Data!$A:$A,0))</f>
        <v>30</v>
      </c>
      <c r="E22" s="61" t="str">
        <f>INDEX(Data!$J:$J,MATCH(emisie_CO2!A22,Data!$A:$A,0))</f>
        <v>2024-2026</v>
      </c>
      <c r="F22" s="63">
        <f>INDEX(Data!$U:$U,MATCH(emisie_CO2!A22,Data!$A:$A,0))</f>
        <v>-1830</v>
      </c>
      <c r="G22" s="62">
        <f>$F22*Vychodiská!$D$15*-1*IF(LEN($E22)=4,HLOOKUP($E22+G$2,Vychodiská!$G$24:$BN$25,2,0),HLOOKUP(VALUE(RIGHT($E22,4))+G$2,Vychodiská!$G$24:$BN$25,2,0))</f>
        <v>390521.99999999994</v>
      </c>
      <c r="H22" s="62">
        <f>$F22*Vychodiská!$D$15*-1*IF(LEN($E22)=4,HLOOKUP($E22+H$2,Vychodiská!$G$24:$BN$25,2,0),HLOOKUP(VALUE(RIGHT($E22,4))+H$2,Vychodiská!$G$24:$BN$25,2,0))</f>
        <v>423827.99999999994</v>
      </c>
      <c r="I22" s="62">
        <f>$F22*Vychodiská!$D$15*-1*IF(LEN($E22)=4,HLOOKUP($E22+I$2,Vychodiská!$G$24:$BN$25,2,0),HLOOKUP(VALUE(RIGHT($E22,4))+I$2,Vychodiská!$G$24:$BN$25,2,0))</f>
        <v>457133.99999999994</v>
      </c>
      <c r="J22" s="62">
        <f>$F22*Vychodiská!$D$15*-1*IF(LEN($E22)=4,HLOOKUP($E22+J$2,Vychodiská!$G$24:$BN$25,2,0),HLOOKUP(VALUE(RIGHT($E22,4))+J$2,Vychodiská!$G$24:$BN$25,2,0))</f>
        <v>490440</v>
      </c>
      <c r="K22" s="62">
        <f>$F22*Vychodiská!$D$15*-1*IF(LEN($E22)=4,HLOOKUP($E22+K$2,Vychodiská!$G$24:$BN$25,2,0),HLOOKUP(VALUE(RIGHT($E22,4))+K$2,Vychodiská!$G$24:$BN$25,2,0))</f>
        <v>545340</v>
      </c>
      <c r="L22" s="62">
        <f>$F22*Vychodiská!$D$15*-1*IF(LEN($E22)=4,HLOOKUP($E22+L$2,Vychodiská!$G$24:$BN$25,2,0),HLOOKUP(VALUE(RIGHT($E22,4))+L$2,Vychodiská!$G$24:$BN$25,2,0))</f>
        <v>600240</v>
      </c>
      <c r="M22" s="62">
        <f>$F22*Vychodiská!$D$15*-1*IF(LEN($E22)=4,HLOOKUP($E22+M$2,Vychodiská!$G$24:$BN$25,2,0),HLOOKUP(VALUE(RIGHT($E22,4))+M$2,Vychodiská!$G$24:$BN$25,2,0))</f>
        <v>655140</v>
      </c>
      <c r="N22" s="62">
        <f>$F22*Vychodiská!$D$15*-1*IF(LEN($E22)=4,HLOOKUP($E22+N$2,Vychodiská!$G$24:$BN$25,2,0),HLOOKUP(VALUE(RIGHT($E22,4))+N$2,Vychodiská!$G$24:$BN$25,2,0))</f>
        <v>710040</v>
      </c>
      <c r="O22" s="62">
        <f>$F22*Vychodiská!$D$15*-1*IF(LEN($E22)=4,HLOOKUP($E22+O$2,Vychodiská!$G$24:$BN$25,2,0),HLOOKUP(VALUE(RIGHT($E22,4))+O$2,Vychodiská!$G$24:$BN$25,2,0))</f>
        <v>764940</v>
      </c>
      <c r="P22" s="62">
        <f>$F22*Vychodiská!$D$15*-1*IF(LEN($E22)=4,HLOOKUP($E22+P$2,Vychodiská!$G$24:$BN$25,2,0),HLOOKUP(VALUE(RIGHT($E22,4))+P$2,Vychodiská!$G$24:$BN$25,2,0))</f>
        <v>818010</v>
      </c>
      <c r="Q22" s="62">
        <f>$F22*Vychodiská!$D$15*-1*IF(LEN($E22)=4,HLOOKUP($E22+Q$2,Vychodiská!$G$24:$BN$25,2,0),HLOOKUP(VALUE(RIGHT($E22,4))+Q$2,Vychodiská!$G$24:$BN$25,2,0))</f>
        <v>871080</v>
      </c>
      <c r="R22" s="62">
        <f>$F22*Vychodiská!$D$15*-1*IF(LEN($E22)=4,HLOOKUP($E22+R$2,Vychodiská!$G$24:$BN$25,2,0),HLOOKUP(VALUE(RIGHT($E22,4))+R$2,Vychodiská!$G$24:$BN$25,2,0))</f>
        <v>924150</v>
      </c>
      <c r="S22" s="62">
        <f>$F22*Vychodiská!$D$15*-1*IF(LEN($E22)=4,HLOOKUP($E22+S$2,Vychodiská!$G$24:$BN$25,2,0),HLOOKUP(VALUE(RIGHT($E22,4))+S$2,Vychodiská!$G$24:$BN$25,2,0))</f>
        <v>977220</v>
      </c>
      <c r="T22" s="62">
        <f>$F22*Vychodiská!$D$15*-1*IF(LEN($E22)=4,HLOOKUP($E22+T$2,Vychodiská!$G$24:$BN$25,2,0),HLOOKUP(VALUE(RIGHT($E22,4))+T$2,Vychodiská!$G$24:$BN$25,2,0))</f>
        <v>1030290</v>
      </c>
      <c r="U22" s="62">
        <f>$F22*Vychodiská!$D$15*-1*IF(LEN($E22)=4,HLOOKUP($E22+U$2,Vychodiská!$G$24:$BN$25,2,0),HLOOKUP(VALUE(RIGHT($E22,4))+U$2,Vychodiská!$G$24:$BN$25,2,0))</f>
        <v>1083360</v>
      </c>
      <c r="V22" s="62">
        <f>$F22*Vychodiská!$D$15*-1*IF(LEN($E22)=4,HLOOKUP($E22+V$2,Vychodiská!$G$24:$BN$25,2,0),HLOOKUP(VALUE(RIGHT($E22,4))+V$2,Vychodiská!$G$24:$BN$25,2,0))</f>
        <v>1136430</v>
      </c>
      <c r="W22" s="62">
        <f>$F22*Vychodiská!$D$15*-1*IF(LEN($E22)=4,HLOOKUP($E22+W$2,Vychodiská!$G$24:$BN$25,2,0),HLOOKUP(VALUE(RIGHT($E22,4))+W$2,Vychodiská!$G$24:$BN$25,2,0))</f>
        <v>1189500</v>
      </c>
      <c r="X22" s="62">
        <f>$F22*Vychodiská!$D$15*-1*IF(LEN($E22)=4,HLOOKUP($E22+X$2,Vychodiská!$G$24:$BN$25,2,0),HLOOKUP(VALUE(RIGHT($E22,4))+X$2,Vychodiská!$G$24:$BN$25,2,0))</f>
        <v>1242570</v>
      </c>
      <c r="Y22" s="62">
        <f>$F22*Vychodiská!$D$15*-1*IF(LEN($E22)=4,HLOOKUP($E22+Y$2,Vychodiská!$G$24:$BN$25,2,0),HLOOKUP(VALUE(RIGHT($E22,4))+Y$2,Vychodiská!$G$24:$BN$25,2,0))</f>
        <v>1295640</v>
      </c>
      <c r="Z22" s="62">
        <f>$F22*Vychodiská!$D$15*-1*IF(LEN($E22)=4,HLOOKUP($E22+Z$2,Vychodiská!$G$24:$BN$25,2,0),HLOOKUP(VALUE(RIGHT($E22,4))+Z$2,Vychodiská!$G$24:$BN$25,2,0))</f>
        <v>1350540</v>
      </c>
      <c r="AA22" s="62">
        <f>$F22*Vychodiská!$D$15*-1*IF(LEN($E22)=4,HLOOKUP($E22+AA$2,Vychodiská!$G$24:$BN$25,2,0),HLOOKUP(VALUE(RIGHT($E22,4))+AA$2,Vychodiská!$G$24:$BN$25,2,0))</f>
        <v>1405440</v>
      </c>
      <c r="AB22" s="62">
        <f>$F22*Vychodiská!$D$15*-1*IF(LEN($E22)=4,HLOOKUP($E22+AB$2,Vychodiská!$G$24:$BN$25,2,0),HLOOKUP(VALUE(RIGHT($E22,4))+AB$2,Vychodiská!$G$24:$BN$25,2,0))</f>
        <v>1460340</v>
      </c>
      <c r="AC22" s="62">
        <f>$F22*Vychodiská!$D$15*-1*IF(LEN($E22)=4,HLOOKUP($E22+AC$2,Vychodiská!$G$24:$BN$25,2,0),HLOOKUP(VALUE(RIGHT($E22,4))+AC$2,Vychodiská!$G$24:$BN$25,2,0))</f>
        <v>1515240</v>
      </c>
      <c r="AD22" s="62">
        <f>$F22*Vychodiská!$D$15*-1*IF(LEN($E22)=4,HLOOKUP($E22+AD$2,Vychodiská!$G$24:$BN$25,2,0),HLOOKUP(VALUE(RIGHT($E22,4))+AD$2,Vychodiská!$G$24:$BN$25,2,0))</f>
        <v>1570140</v>
      </c>
      <c r="AE22" s="62">
        <f>$F22*Vychodiská!$D$15*-1*IF(LEN($E22)=4,HLOOKUP($E22+AE$2,Vychodiská!$G$24:$BN$25,2,0),HLOOKUP(VALUE(RIGHT($E22,4))+AE$2,Vychodiská!$G$24:$BN$25,2,0))</f>
        <v>1570140</v>
      </c>
      <c r="AF22" s="62">
        <f>$F22*Vychodiská!$D$15*-1*IF(LEN($E22)=4,HLOOKUP($E22+AF$2,Vychodiská!$G$24:$BN$25,2,0),HLOOKUP(VALUE(RIGHT($E22,4))+AF$2,Vychodiská!$G$24:$BN$25,2,0))</f>
        <v>1570140</v>
      </c>
      <c r="AG22" s="62">
        <f>$F22*Vychodiská!$D$15*-1*IF(LEN($E22)=4,HLOOKUP($E22+AG$2,Vychodiská!$G$24:$BN$25,2,0),HLOOKUP(VALUE(RIGHT($E22,4))+AG$2,Vychodiská!$G$24:$BN$25,2,0))</f>
        <v>1570140</v>
      </c>
      <c r="AH22" s="62">
        <f>$F22*Vychodiská!$D$15*-1*IF(LEN($E22)=4,HLOOKUP($E22+AH$2,Vychodiská!$G$24:$BN$25,2,0),HLOOKUP(VALUE(RIGHT($E22,4))+AH$2,Vychodiská!$G$24:$BN$25,2,0))</f>
        <v>1570140</v>
      </c>
      <c r="AI22" s="62">
        <f>$F22*Vychodiská!$D$15*-1*IF(LEN($E22)=4,HLOOKUP($E22+AI$2,Vychodiská!$G$24:$BN$25,2,0),HLOOKUP(VALUE(RIGHT($E22,4))+AI$2,Vychodiská!$G$24:$BN$25,2,0))</f>
        <v>1570140</v>
      </c>
      <c r="AJ22" s="63">
        <f>$F22*Vychodiská!$D$15*-1*IF(LEN($E22)=4,HLOOKUP($E22+AJ$2,Vychodiská!$G$24:$BN$25,2,0),HLOOKUP(VALUE(RIGHT($E22,4))+AJ$2,Vychodiská!$G$24:$BN$25,2,0))</f>
        <v>1570140</v>
      </c>
      <c r="AK22" s="62">
        <f t="shared" si="1"/>
        <v>390521.99999999994</v>
      </c>
      <c r="AL22" s="62">
        <f>SUM($G22:H22)</f>
        <v>814349.99999999988</v>
      </c>
      <c r="AM22" s="62">
        <f>SUM($G22:I22)</f>
        <v>1271483.9999999998</v>
      </c>
      <c r="AN22" s="62">
        <f>SUM($G22:J22)</f>
        <v>1761923.9999999998</v>
      </c>
      <c r="AO22" s="62">
        <f>SUM($G22:K22)</f>
        <v>2307264</v>
      </c>
      <c r="AP22" s="62">
        <f>SUM($G22:L22)</f>
        <v>2907504</v>
      </c>
      <c r="AQ22" s="62">
        <f>SUM($G22:M22)</f>
        <v>3562644</v>
      </c>
      <c r="AR22" s="62">
        <f>SUM($G22:N22)</f>
        <v>4272684</v>
      </c>
      <c r="AS22" s="62">
        <f>SUM($G22:O22)</f>
        <v>5037624</v>
      </c>
      <c r="AT22" s="62">
        <f>SUM($G22:P22)</f>
        <v>5855634</v>
      </c>
      <c r="AU22" s="62">
        <f>SUM($G22:Q22)</f>
        <v>6726714</v>
      </c>
      <c r="AV22" s="62">
        <f>SUM($G22:R22)</f>
        <v>7650864</v>
      </c>
      <c r="AW22" s="62">
        <f>SUM($G22:S22)</f>
        <v>8628084</v>
      </c>
      <c r="AX22" s="62">
        <f>SUM($G22:T22)</f>
        <v>9658374</v>
      </c>
      <c r="AY22" s="62">
        <f>SUM($G22:U22)</f>
        <v>10741734</v>
      </c>
      <c r="AZ22" s="62">
        <f>SUM($G22:V22)</f>
        <v>11878164</v>
      </c>
      <c r="BA22" s="62">
        <f>SUM($G22:W22)</f>
        <v>13067664</v>
      </c>
      <c r="BB22" s="62">
        <f>SUM($G22:X22)</f>
        <v>14310234</v>
      </c>
      <c r="BC22" s="62">
        <f>SUM($G22:Y22)</f>
        <v>15605874</v>
      </c>
      <c r="BD22" s="62">
        <f>SUM($G22:Z22)</f>
        <v>16956414</v>
      </c>
      <c r="BE22" s="62">
        <f>SUM($G22:AA22)</f>
        <v>18361854</v>
      </c>
      <c r="BF22" s="62">
        <f>SUM($G22:AB22)</f>
        <v>19822194</v>
      </c>
      <c r="BG22" s="62">
        <f>SUM($G22:AC22)</f>
        <v>21337434</v>
      </c>
      <c r="BH22" s="62">
        <f>SUM($G22:AD22)</f>
        <v>22907574</v>
      </c>
      <c r="BI22" s="62">
        <f>SUM($G22:AE22)</f>
        <v>24477714</v>
      </c>
      <c r="BJ22" s="62">
        <f>SUM($G22:AF22)</f>
        <v>26047854</v>
      </c>
      <c r="BK22" s="62">
        <f>SUM($G22:AG22)</f>
        <v>27617994</v>
      </c>
      <c r="BL22" s="62">
        <f>SUM($G22:AH22)</f>
        <v>29188134</v>
      </c>
      <c r="BM22" s="62">
        <f>SUM($G22:AI22)</f>
        <v>30758274</v>
      </c>
      <c r="BN22" s="62">
        <f>SUM($G22:AJ22)</f>
        <v>32328414</v>
      </c>
      <c r="BO22" s="65">
        <f>IF(CU22&gt;0,G22/((1+Vychodiská!$C$178)^emisie_CO2!CU22),0)</f>
        <v>321283.41586067528</v>
      </c>
      <c r="BP22" s="62">
        <f>IF(CV22&gt;0,H22/((1+Vychodiská!$C$178)^emisie_CO2!CV22),0)</f>
        <v>332080.32808199397</v>
      </c>
      <c r="BQ22" s="62">
        <f>IF(CW22&gt;0,I22/((1+Vychodiská!$C$178)^emisie_CO2!CW22),0)</f>
        <v>341120.4291260881</v>
      </c>
      <c r="BR22" s="62">
        <f>IF(CX22&gt;0,J22/((1+Vychodiská!$C$178)^emisie_CO2!CX22),0)</f>
        <v>348546.55154901679</v>
      </c>
      <c r="BS22" s="62">
        <f>IF(CY22&gt;0,K22/((1+Vychodiská!$C$178)^emisie_CO2!CY22),0)</f>
        <v>369107.57768872427</v>
      </c>
      <c r="BT22" s="62">
        <f>IF(CZ22&gt;0,L22/((1+Vychodiská!$C$178)^emisie_CO2!CZ22),0)</f>
        <v>386920.05587057065</v>
      </c>
      <c r="BU22" s="62">
        <f>IF(DA22&gt;0,M22/((1+Vychodiská!$C$178)^emisie_CO2!DA22),0)</f>
        <v>402199.12892469304</v>
      </c>
      <c r="BV22" s="62">
        <f>IF(DB22&gt;0,N22/((1+Vychodiská!$C$178)^emisie_CO2!DB22),0)</f>
        <v>415145.68242293398</v>
      </c>
      <c r="BW22" s="62">
        <f>IF(DC22&gt;0,O22/((1+Vychodiská!$C$178)^emisie_CO2!DC22),0)</f>
        <v>425947.21466074238</v>
      </c>
      <c r="BX22" s="62">
        <f>IF(DD22&gt;0,P22/((1+Vychodiská!$C$178)^emisie_CO2!DD22),0)</f>
        <v>433808.16804135748</v>
      </c>
      <c r="BY22" s="62">
        <f>IF(DE22&gt;0,Q22/((1+Vychodiská!$C$178)^emisie_CO2!DE22),0)</f>
        <v>439954.59249533655</v>
      </c>
      <c r="BZ22" s="62">
        <f>IF(DF22&gt;0,R22/((1+Vychodiská!$C$178)^emisie_CO2!DF22),0)</f>
        <v>444531.9512007701</v>
      </c>
      <c r="CA22" s="62">
        <f>IF(DG22&gt;0,S22/((1+Vychodiská!$C$178)^emisie_CO2!DG22),0)</f>
        <v>447675.74152043613</v>
      </c>
      <c r="CB22" s="62">
        <f>IF(DH22&gt;0,T22/((1+Vychodiská!$C$178)^emisie_CO2!DH22),0)</f>
        <v>449512.11427859019</v>
      </c>
      <c r="CC22" s="62">
        <f>IF(DI22&gt;0,U22/((1+Vychodiská!$C$178)^emisie_CO2!DI22),0)</f>
        <v>450158.45665723656</v>
      </c>
      <c r="CD22" s="62">
        <f>IF(DJ22&gt;0,V22/((1+Vychodiská!$C$178)^emisie_CO2!DJ22),0)</f>
        <v>449723.94077243225</v>
      </c>
      <c r="CE22" s="62">
        <f>IF(DK22&gt;0,W22/((1+Vychodiská!$C$178)^emisie_CO2!DK22),0)</f>
        <v>448310.0398774342</v>
      </c>
      <c r="CF22" s="62">
        <f>IF(DL22&gt;0,X22/((1+Vychodiská!$C$178)^emisie_CO2!DL22),0)</f>
        <v>446011.01403190894</v>
      </c>
      <c r="CG22" s="62">
        <f>IF(DM22&gt;0,Y22/((1+Vychodiská!$C$178)^emisie_CO2!DM22),0)</f>
        <v>442914.36697467079</v>
      </c>
      <c r="CH22" s="62">
        <f>IF(DN22&gt;0,Z22/((1+Vychodiská!$C$178)^emisie_CO2!DN22),0)</f>
        <v>439697.07133078686</v>
      </c>
      <c r="CI22" s="62">
        <f>IF(DO22&gt;0,AA22/((1+Vychodiská!$C$178)^emisie_CO2!DO22),0)</f>
        <v>435781.84382764791</v>
      </c>
      <c r="CJ22" s="62">
        <f>IF(DP22&gt;0,AB22/((1+Vychodiská!$C$178)^emisie_CO2!DP22),0)</f>
        <v>431242.44962110993</v>
      </c>
      <c r="CK22" s="62">
        <f>IF(DQ22&gt;0,AC22/((1+Vychodiská!$C$178)^emisie_CO2!DQ22),0)</f>
        <v>426147.21122601622</v>
      </c>
      <c r="CL22" s="62">
        <f>IF(DR22&gt;0,AD22/((1+Vychodiská!$C$178)^emisie_CO2!DR22),0)</f>
        <v>420559.35959503322</v>
      </c>
      <c r="CM22" s="62">
        <f>IF(DS22&gt;0,AE22/((1+Vychodiská!$C$178)^emisie_CO2!DS22),0)</f>
        <v>400532.72342384123</v>
      </c>
      <c r="CN22" s="62">
        <f>IF(DT22&gt;0,AF22/((1+Vychodiská!$C$178)^emisie_CO2!DT22),0)</f>
        <v>381459.73659413442</v>
      </c>
      <c r="CO22" s="62">
        <f>IF(DU22&gt;0,AG22/((1+Vychodiská!$C$178)^emisie_CO2!DU22),0)</f>
        <v>363294.98723250913</v>
      </c>
      <c r="CP22" s="62">
        <f>IF(DV22&gt;0,AH22/((1+Vychodiská!$C$178)^emisie_CO2!DV22),0)</f>
        <v>345995.22593572282</v>
      </c>
      <c r="CQ22" s="62">
        <f>IF(DW22&gt;0,AI22/((1+Vychodiská!$C$178)^emisie_CO2!DW22),0)</f>
        <v>329519.26279592654</v>
      </c>
      <c r="CR22" s="63">
        <f>IF(DX22&gt;0,AJ22/((1+Vychodiská!$C$178)^emisie_CO2!DX22),0)</f>
        <v>313827.8693294538</v>
      </c>
      <c r="CS22" s="66">
        <f t="shared" si="2"/>
        <v>12083008.510947794</v>
      </c>
      <c r="CT22" s="62"/>
      <c r="CU22" s="61">
        <f t="shared" si="3"/>
        <v>4</v>
      </c>
      <c r="CV22" s="61">
        <f t="shared" ref="CV22:DX22" si="22">IF(CU22=0,0,IF(CV$2&gt;$D22,0,CU22+1))</f>
        <v>5</v>
      </c>
      <c r="CW22" s="61">
        <f t="shared" si="22"/>
        <v>6</v>
      </c>
      <c r="CX22" s="61">
        <f t="shared" si="22"/>
        <v>7</v>
      </c>
      <c r="CY22" s="61">
        <f t="shared" si="22"/>
        <v>8</v>
      </c>
      <c r="CZ22" s="61">
        <f t="shared" si="22"/>
        <v>9</v>
      </c>
      <c r="DA22" s="61">
        <f t="shared" si="22"/>
        <v>10</v>
      </c>
      <c r="DB22" s="61">
        <f t="shared" si="22"/>
        <v>11</v>
      </c>
      <c r="DC22" s="61">
        <f t="shared" si="22"/>
        <v>12</v>
      </c>
      <c r="DD22" s="61">
        <f t="shared" si="22"/>
        <v>13</v>
      </c>
      <c r="DE22" s="61">
        <f t="shared" si="22"/>
        <v>14</v>
      </c>
      <c r="DF22" s="61">
        <f t="shared" si="22"/>
        <v>15</v>
      </c>
      <c r="DG22" s="61">
        <f t="shared" si="22"/>
        <v>16</v>
      </c>
      <c r="DH22" s="61">
        <f t="shared" si="22"/>
        <v>17</v>
      </c>
      <c r="DI22" s="61">
        <f t="shared" si="22"/>
        <v>18</v>
      </c>
      <c r="DJ22" s="61">
        <f t="shared" si="22"/>
        <v>19</v>
      </c>
      <c r="DK22" s="61">
        <f t="shared" si="22"/>
        <v>20</v>
      </c>
      <c r="DL22" s="61">
        <f t="shared" si="22"/>
        <v>21</v>
      </c>
      <c r="DM22" s="61">
        <f t="shared" si="22"/>
        <v>22</v>
      </c>
      <c r="DN22" s="61">
        <f t="shared" si="22"/>
        <v>23</v>
      </c>
      <c r="DO22" s="61">
        <f t="shared" si="22"/>
        <v>24</v>
      </c>
      <c r="DP22" s="61">
        <f t="shared" si="22"/>
        <v>25</v>
      </c>
      <c r="DQ22" s="61">
        <f t="shared" si="22"/>
        <v>26</v>
      </c>
      <c r="DR22" s="61">
        <f t="shared" si="22"/>
        <v>27</v>
      </c>
      <c r="DS22" s="61">
        <f t="shared" si="22"/>
        <v>28</v>
      </c>
      <c r="DT22" s="61">
        <f t="shared" si="22"/>
        <v>29</v>
      </c>
      <c r="DU22" s="61">
        <f t="shared" si="22"/>
        <v>30</v>
      </c>
      <c r="DV22" s="61">
        <f t="shared" si="22"/>
        <v>31</v>
      </c>
      <c r="DW22" s="61">
        <f t="shared" si="22"/>
        <v>32</v>
      </c>
      <c r="DX22" s="377">
        <f t="shared" si="22"/>
        <v>33</v>
      </c>
    </row>
    <row r="23" spans="1:128" s="69" customFormat="1" ht="31" customHeight="1" x14ac:dyDescent="0.35">
      <c r="A23" s="59">
        <f>Investície!A23</f>
        <v>21</v>
      </c>
      <c r="B23" s="60" t="str">
        <f>Investície!B23</f>
        <v>MHTH, a.s. - závod Žilina</v>
      </c>
      <c r="C23" s="60" t="str">
        <f>Investície!C23</f>
        <v xml:space="preserve">Stavebné úpravy existujúcich rozvodov tepla a zmena média z parného na horúcovodne - druhá časť, pokračovanie V2 Mesto smer SLOVENA </v>
      </c>
      <c r="D23" s="61">
        <f>INDEX(Data!$M:$M,MATCH(emisie_CO2!A23,Data!$A:$A,0))</f>
        <v>30</v>
      </c>
      <c r="E23" s="61">
        <f>INDEX(Data!$J:$J,MATCH(emisie_CO2!A23,Data!$A:$A,0))</f>
        <v>2026</v>
      </c>
      <c r="F23" s="63">
        <f>INDEX(Data!$U:$U,MATCH(emisie_CO2!A23,Data!$A:$A,0))</f>
        <v>-3104</v>
      </c>
      <c r="G23" s="62">
        <f>$F23*Vychodiská!$D$15*-1*IF(LEN($E23)=4,HLOOKUP($E23+G$2,Vychodiská!$G$24:$BN$25,2,0),HLOOKUP(VALUE(RIGHT($E23,4))+G$2,Vychodiská!$G$24:$BN$25,2,0))</f>
        <v>662393.59999999998</v>
      </c>
      <c r="H23" s="62">
        <f>$F23*Vychodiská!$D$15*-1*IF(LEN($E23)=4,HLOOKUP($E23+H$2,Vychodiská!$G$24:$BN$25,2,0),HLOOKUP(VALUE(RIGHT($E23,4))+H$2,Vychodiská!$G$24:$BN$25,2,0))</f>
        <v>718886.39999999991</v>
      </c>
      <c r="I23" s="62">
        <f>$F23*Vychodiská!$D$15*-1*IF(LEN($E23)=4,HLOOKUP($E23+I$2,Vychodiská!$G$24:$BN$25,2,0),HLOOKUP(VALUE(RIGHT($E23,4))+I$2,Vychodiská!$G$24:$BN$25,2,0))</f>
        <v>775379.19999999984</v>
      </c>
      <c r="J23" s="62">
        <f>$F23*Vychodiská!$D$15*-1*IF(LEN($E23)=4,HLOOKUP($E23+J$2,Vychodiská!$G$24:$BN$25,2,0),HLOOKUP(VALUE(RIGHT($E23,4))+J$2,Vychodiská!$G$24:$BN$25,2,0))</f>
        <v>831872</v>
      </c>
      <c r="K23" s="62">
        <f>$F23*Vychodiská!$D$15*-1*IF(LEN($E23)=4,HLOOKUP($E23+K$2,Vychodiská!$G$24:$BN$25,2,0),HLOOKUP(VALUE(RIGHT($E23,4))+K$2,Vychodiská!$G$24:$BN$25,2,0))</f>
        <v>924992</v>
      </c>
      <c r="L23" s="62">
        <f>$F23*Vychodiská!$D$15*-1*IF(LEN($E23)=4,HLOOKUP($E23+L$2,Vychodiská!$G$24:$BN$25,2,0),HLOOKUP(VALUE(RIGHT($E23,4))+L$2,Vychodiská!$G$24:$BN$25,2,0))</f>
        <v>1018112</v>
      </c>
      <c r="M23" s="62">
        <f>$F23*Vychodiská!$D$15*-1*IF(LEN($E23)=4,HLOOKUP($E23+M$2,Vychodiská!$G$24:$BN$25,2,0),HLOOKUP(VALUE(RIGHT($E23,4))+M$2,Vychodiská!$G$24:$BN$25,2,0))</f>
        <v>1111232</v>
      </c>
      <c r="N23" s="62">
        <f>$F23*Vychodiská!$D$15*-1*IF(LEN($E23)=4,HLOOKUP($E23+N$2,Vychodiská!$G$24:$BN$25,2,0),HLOOKUP(VALUE(RIGHT($E23,4))+N$2,Vychodiská!$G$24:$BN$25,2,0))</f>
        <v>1204352</v>
      </c>
      <c r="O23" s="62">
        <f>$F23*Vychodiská!$D$15*-1*IF(LEN($E23)=4,HLOOKUP($E23+O$2,Vychodiská!$G$24:$BN$25,2,0),HLOOKUP(VALUE(RIGHT($E23,4))+O$2,Vychodiská!$G$24:$BN$25,2,0))</f>
        <v>1297472</v>
      </c>
      <c r="P23" s="62">
        <f>$F23*Vychodiská!$D$15*-1*IF(LEN($E23)=4,HLOOKUP($E23+P$2,Vychodiská!$G$24:$BN$25,2,0),HLOOKUP(VALUE(RIGHT($E23,4))+P$2,Vychodiská!$G$24:$BN$25,2,0))</f>
        <v>1387488</v>
      </c>
      <c r="Q23" s="62">
        <f>$F23*Vychodiská!$D$15*-1*IF(LEN($E23)=4,HLOOKUP($E23+Q$2,Vychodiská!$G$24:$BN$25,2,0),HLOOKUP(VALUE(RIGHT($E23,4))+Q$2,Vychodiská!$G$24:$BN$25,2,0))</f>
        <v>1477504</v>
      </c>
      <c r="R23" s="62">
        <f>$F23*Vychodiská!$D$15*-1*IF(LEN($E23)=4,HLOOKUP($E23+R$2,Vychodiská!$G$24:$BN$25,2,0),HLOOKUP(VALUE(RIGHT($E23,4))+R$2,Vychodiská!$G$24:$BN$25,2,0))</f>
        <v>1567520</v>
      </c>
      <c r="S23" s="62">
        <f>$F23*Vychodiská!$D$15*-1*IF(LEN($E23)=4,HLOOKUP($E23+S$2,Vychodiská!$G$24:$BN$25,2,0),HLOOKUP(VALUE(RIGHT($E23,4))+S$2,Vychodiská!$G$24:$BN$25,2,0))</f>
        <v>1657536</v>
      </c>
      <c r="T23" s="62">
        <f>$F23*Vychodiská!$D$15*-1*IF(LEN($E23)=4,HLOOKUP($E23+T$2,Vychodiská!$G$24:$BN$25,2,0),HLOOKUP(VALUE(RIGHT($E23,4))+T$2,Vychodiská!$G$24:$BN$25,2,0))</f>
        <v>1747552</v>
      </c>
      <c r="U23" s="62">
        <f>$F23*Vychodiská!$D$15*-1*IF(LEN($E23)=4,HLOOKUP($E23+U$2,Vychodiská!$G$24:$BN$25,2,0),HLOOKUP(VALUE(RIGHT($E23,4))+U$2,Vychodiská!$G$24:$BN$25,2,0))</f>
        <v>1837568</v>
      </c>
      <c r="V23" s="62">
        <f>$F23*Vychodiská!$D$15*-1*IF(LEN($E23)=4,HLOOKUP($E23+V$2,Vychodiská!$G$24:$BN$25,2,0),HLOOKUP(VALUE(RIGHT($E23,4))+V$2,Vychodiská!$G$24:$BN$25,2,0))</f>
        <v>1927584</v>
      </c>
      <c r="W23" s="62">
        <f>$F23*Vychodiská!$D$15*-1*IF(LEN($E23)=4,HLOOKUP($E23+W$2,Vychodiská!$G$24:$BN$25,2,0),HLOOKUP(VALUE(RIGHT($E23,4))+W$2,Vychodiská!$G$24:$BN$25,2,0))</f>
        <v>2017600</v>
      </c>
      <c r="X23" s="62">
        <f>$F23*Vychodiská!$D$15*-1*IF(LEN($E23)=4,HLOOKUP($E23+X$2,Vychodiská!$G$24:$BN$25,2,0),HLOOKUP(VALUE(RIGHT($E23,4))+X$2,Vychodiská!$G$24:$BN$25,2,0))</f>
        <v>2107616</v>
      </c>
      <c r="Y23" s="62">
        <f>$F23*Vychodiská!$D$15*-1*IF(LEN($E23)=4,HLOOKUP($E23+Y$2,Vychodiská!$G$24:$BN$25,2,0),HLOOKUP(VALUE(RIGHT($E23,4))+Y$2,Vychodiská!$G$24:$BN$25,2,0))</f>
        <v>2197632</v>
      </c>
      <c r="Z23" s="62">
        <f>$F23*Vychodiská!$D$15*-1*IF(LEN($E23)=4,HLOOKUP($E23+Z$2,Vychodiská!$G$24:$BN$25,2,0),HLOOKUP(VALUE(RIGHT($E23,4))+Z$2,Vychodiská!$G$24:$BN$25,2,0))</f>
        <v>2290752</v>
      </c>
      <c r="AA23" s="62">
        <f>$F23*Vychodiská!$D$15*-1*IF(LEN($E23)=4,HLOOKUP($E23+AA$2,Vychodiská!$G$24:$BN$25,2,0),HLOOKUP(VALUE(RIGHT($E23,4))+AA$2,Vychodiská!$G$24:$BN$25,2,0))</f>
        <v>2383872</v>
      </c>
      <c r="AB23" s="62">
        <f>$F23*Vychodiská!$D$15*-1*IF(LEN($E23)=4,HLOOKUP($E23+AB$2,Vychodiská!$G$24:$BN$25,2,0),HLOOKUP(VALUE(RIGHT($E23,4))+AB$2,Vychodiská!$G$24:$BN$25,2,0))</f>
        <v>2476992</v>
      </c>
      <c r="AC23" s="62">
        <f>$F23*Vychodiská!$D$15*-1*IF(LEN($E23)=4,HLOOKUP($E23+AC$2,Vychodiská!$G$24:$BN$25,2,0),HLOOKUP(VALUE(RIGHT($E23,4))+AC$2,Vychodiská!$G$24:$BN$25,2,0))</f>
        <v>2570112</v>
      </c>
      <c r="AD23" s="62">
        <f>$F23*Vychodiská!$D$15*-1*IF(LEN($E23)=4,HLOOKUP($E23+AD$2,Vychodiská!$G$24:$BN$25,2,0),HLOOKUP(VALUE(RIGHT($E23,4))+AD$2,Vychodiská!$G$24:$BN$25,2,0))</f>
        <v>2663232</v>
      </c>
      <c r="AE23" s="62">
        <f>$F23*Vychodiská!$D$15*-1*IF(LEN($E23)=4,HLOOKUP($E23+AE$2,Vychodiská!$G$24:$BN$25,2,0),HLOOKUP(VALUE(RIGHT($E23,4))+AE$2,Vychodiská!$G$24:$BN$25,2,0))</f>
        <v>2663232</v>
      </c>
      <c r="AF23" s="62">
        <f>$F23*Vychodiská!$D$15*-1*IF(LEN($E23)=4,HLOOKUP($E23+AF$2,Vychodiská!$G$24:$BN$25,2,0),HLOOKUP(VALUE(RIGHT($E23,4))+AF$2,Vychodiská!$G$24:$BN$25,2,0))</f>
        <v>2663232</v>
      </c>
      <c r="AG23" s="62">
        <f>$F23*Vychodiská!$D$15*-1*IF(LEN($E23)=4,HLOOKUP($E23+AG$2,Vychodiská!$G$24:$BN$25,2,0),HLOOKUP(VALUE(RIGHT($E23,4))+AG$2,Vychodiská!$G$24:$BN$25,2,0))</f>
        <v>2663232</v>
      </c>
      <c r="AH23" s="62">
        <f>$F23*Vychodiská!$D$15*-1*IF(LEN($E23)=4,HLOOKUP($E23+AH$2,Vychodiská!$G$24:$BN$25,2,0),HLOOKUP(VALUE(RIGHT($E23,4))+AH$2,Vychodiská!$G$24:$BN$25,2,0))</f>
        <v>2663232</v>
      </c>
      <c r="AI23" s="62">
        <f>$F23*Vychodiská!$D$15*-1*IF(LEN($E23)=4,HLOOKUP($E23+AI$2,Vychodiská!$G$24:$BN$25,2,0),HLOOKUP(VALUE(RIGHT($E23,4))+AI$2,Vychodiská!$G$24:$BN$25,2,0))</f>
        <v>2663232</v>
      </c>
      <c r="AJ23" s="63">
        <f>$F23*Vychodiská!$D$15*-1*IF(LEN($E23)=4,HLOOKUP($E23+AJ$2,Vychodiská!$G$24:$BN$25,2,0),HLOOKUP(VALUE(RIGHT($E23,4))+AJ$2,Vychodiská!$G$24:$BN$25,2,0))</f>
        <v>2663232</v>
      </c>
      <c r="AK23" s="62">
        <f t="shared" si="1"/>
        <v>662393.59999999998</v>
      </c>
      <c r="AL23" s="62">
        <f>SUM($G23:H23)</f>
        <v>1381280</v>
      </c>
      <c r="AM23" s="62">
        <f>SUM($G23:I23)</f>
        <v>2156659.1999999997</v>
      </c>
      <c r="AN23" s="62">
        <f>SUM($G23:J23)</f>
        <v>2988531.1999999997</v>
      </c>
      <c r="AO23" s="62">
        <f>SUM($G23:K23)</f>
        <v>3913523.1999999997</v>
      </c>
      <c r="AP23" s="62">
        <f>SUM($G23:L23)</f>
        <v>4931635.1999999993</v>
      </c>
      <c r="AQ23" s="62">
        <f>SUM($G23:M23)</f>
        <v>6042867.1999999993</v>
      </c>
      <c r="AR23" s="62">
        <f>SUM($G23:N23)</f>
        <v>7247219.1999999993</v>
      </c>
      <c r="AS23" s="62">
        <f>SUM($G23:O23)</f>
        <v>8544691.1999999993</v>
      </c>
      <c r="AT23" s="62">
        <f>SUM($G23:P23)</f>
        <v>9932179.1999999993</v>
      </c>
      <c r="AU23" s="62">
        <f>SUM($G23:Q23)</f>
        <v>11409683.199999999</v>
      </c>
      <c r="AV23" s="62">
        <f>SUM($G23:R23)</f>
        <v>12977203.199999999</v>
      </c>
      <c r="AW23" s="62">
        <f>SUM($G23:S23)</f>
        <v>14634739.199999999</v>
      </c>
      <c r="AX23" s="62">
        <f>SUM($G23:T23)</f>
        <v>16382291.199999999</v>
      </c>
      <c r="AY23" s="62">
        <f>SUM($G23:U23)</f>
        <v>18219859.199999999</v>
      </c>
      <c r="AZ23" s="62">
        <f>SUM($G23:V23)</f>
        <v>20147443.199999999</v>
      </c>
      <c r="BA23" s="62">
        <f>SUM($G23:W23)</f>
        <v>22165043.199999999</v>
      </c>
      <c r="BB23" s="62">
        <f>SUM($G23:X23)</f>
        <v>24272659.199999999</v>
      </c>
      <c r="BC23" s="62">
        <f>SUM($G23:Y23)</f>
        <v>26470291.199999999</v>
      </c>
      <c r="BD23" s="62">
        <f>SUM($G23:Z23)</f>
        <v>28761043.199999999</v>
      </c>
      <c r="BE23" s="62">
        <f>SUM($G23:AA23)</f>
        <v>31144915.199999999</v>
      </c>
      <c r="BF23" s="62">
        <f>SUM($G23:AB23)</f>
        <v>33621907.200000003</v>
      </c>
      <c r="BG23" s="62">
        <f>SUM($G23:AC23)</f>
        <v>36192019.200000003</v>
      </c>
      <c r="BH23" s="62">
        <f>SUM($G23:AD23)</f>
        <v>38855251.200000003</v>
      </c>
      <c r="BI23" s="62">
        <f>SUM($G23:AE23)</f>
        <v>41518483.200000003</v>
      </c>
      <c r="BJ23" s="62">
        <f>SUM($G23:AF23)</f>
        <v>44181715.200000003</v>
      </c>
      <c r="BK23" s="62">
        <f>SUM($G23:AG23)</f>
        <v>46844947.200000003</v>
      </c>
      <c r="BL23" s="62">
        <f>SUM($G23:AH23)</f>
        <v>49508179.200000003</v>
      </c>
      <c r="BM23" s="62">
        <f>SUM($G23:AI23)</f>
        <v>52171411.200000003</v>
      </c>
      <c r="BN23" s="62">
        <f>SUM($G23:AJ23)</f>
        <v>54834643.200000003</v>
      </c>
      <c r="BO23" s="65">
        <f>IF(CU23&gt;0,G23/((1+Vychodiská!$C$178)^emisie_CO2!CU23),0)</f>
        <v>600810.52154195006</v>
      </c>
      <c r="BP23" s="62">
        <f>IF(CV23&gt;0,H23/((1+Vychodiská!$C$178)^emisie_CO2!CV23),0)</f>
        <v>621001.10139293794</v>
      </c>
      <c r="BQ23" s="62">
        <f>IF(CW23&gt;0,I23/((1+Vychodiská!$C$178)^emisie_CO2!CW23),0)</f>
        <v>637906.38674214948</v>
      </c>
      <c r="BR23" s="62">
        <f>IF(CX23&gt;0,J23/((1+Vychodiská!$C$178)^emisie_CO2!CX23),0)</f>
        <v>651793.47915244987</v>
      </c>
      <c r="BS23" s="62">
        <f>IF(CY23&gt;0,K23/((1+Vychodiská!$C$178)^emisie_CO2!CY23),0)</f>
        <v>690243.27216570755</v>
      </c>
      <c r="BT23" s="62">
        <f>IF(CZ23&gt;0,L23/((1+Vychodiská!$C$178)^emisie_CO2!CZ23),0)</f>
        <v>723553.19038143824</v>
      </c>
      <c r="BU23" s="62">
        <f>IF(DA23&gt;0,M23/((1+Vychodiská!$C$178)^emisie_CO2!DA23),0)</f>
        <v>752125.55794586206</v>
      </c>
      <c r="BV23" s="62">
        <f>IF(DB23&gt;0,N23/((1+Vychodiská!$C$178)^emisie_CO2!DB23),0)</f>
        <v>776336.03746473661</v>
      </c>
      <c r="BW23" s="62">
        <f>IF(DC23&gt;0,O23/((1+Vychodiská!$C$178)^emisie_CO2!DC23),0)</f>
        <v>796535.25689803611</v>
      </c>
      <c r="BX23" s="62">
        <f>IF(DD23&gt;0,P23/((1+Vychodiská!$C$178)^emisie_CO2!DD23),0)</f>
        <v>811235.49745596282</v>
      </c>
      <c r="BY23" s="62">
        <f>IF(DE23&gt;0,Q23/((1+Vychodiská!$C$178)^emisie_CO2!DE23),0)</f>
        <v>822729.5127070169</v>
      </c>
      <c r="BZ23" s="62">
        <f>IF(DF23&gt;0,R23/((1+Vychodiská!$C$178)^emisie_CO2!DF23),0)</f>
        <v>831289.3235635123</v>
      </c>
      <c r="CA23" s="62">
        <f>IF(DG23&gt;0,S23/((1+Vychodiská!$C$178)^emisie_CO2!DG23),0)</f>
        <v>837168.31453638035</v>
      </c>
      <c r="CB23" s="62">
        <f>IF(DH23&gt;0,T23/((1+Vychodiská!$C$178)^emisie_CO2!DH23),0)</f>
        <v>840602.39180307114</v>
      </c>
      <c r="CC23" s="62">
        <f>IF(DI23&gt;0,U23/((1+Vychodiská!$C$178)^emisie_CO2!DI23),0)</f>
        <v>841811.07324269332</v>
      </c>
      <c r="CD23" s="62">
        <f>IF(DJ23&gt;0,V23/((1+Vychodiská!$C$178)^emisie_CO2!DJ23),0)</f>
        <v>840998.5142916867</v>
      </c>
      <c r="CE23" s="62">
        <f>IF(DK23&gt;0,W23/((1+Vychodiská!$C$178)^emisie_CO2!DK23),0)</f>
        <v>838354.473260634</v>
      </c>
      <c r="CF23" s="62">
        <f>IF(DL23&gt;0,X23/((1+Vychodiská!$C$178)^emisie_CO2!DL23),0)</f>
        <v>834055.21955160506</v>
      </c>
      <c r="CG23" s="62">
        <f>IF(DM23&gt;0,Y23/((1+Vychodiská!$C$178)^emisie_CO2!DM23),0)</f>
        <v>828264.38802515808</v>
      </c>
      <c r="CH23" s="62">
        <f>IF(DN23&gt;0,Z23/((1+Vychodiská!$C$178)^emisie_CO2!DN23),0)</f>
        <v>822247.93968599231</v>
      </c>
      <c r="CI23" s="62">
        <f>IF(DO23&gt;0,AA23/((1+Vychodiská!$C$178)^emisie_CO2!DO23),0)</f>
        <v>814926.33588700753</v>
      </c>
      <c r="CJ23" s="62">
        <f>IF(DP23&gt;0,AB23/((1+Vychodiská!$C$178)^emisie_CO2!DP23),0)</f>
        <v>806437.51988818438</v>
      </c>
      <c r="CK23" s="62">
        <f>IF(DQ23&gt;0,AC23/((1+Vychodiská!$C$178)^emisie_CO2!DQ23),0)</f>
        <v>796909.25703236274</v>
      </c>
      <c r="CL23" s="62">
        <f>IF(DR23&gt;0,AD23/((1+Vychodiská!$C$178)^emisie_CO2!DR23),0)</f>
        <v>786459.79127417435</v>
      </c>
      <c r="CM23" s="62">
        <f>IF(DS23&gt;0,AE23/((1+Vychodiská!$C$178)^emisie_CO2!DS23),0)</f>
        <v>749009.32502302318</v>
      </c>
      <c r="CN23" s="62">
        <f>IF(DT23&gt;0,AF23/((1+Vychodiská!$C$178)^emisie_CO2!DT23),0)</f>
        <v>713342.21430764103</v>
      </c>
      <c r="CO23" s="62">
        <f>IF(DU23&gt;0,AG23/((1+Vychodiská!$C$178)^emisie_CO2!DU23),0)</f>
        <v>679373.53743584873</v>
      </c>
      <c r="CP23" s="62">
        <f>IF(DV23&gt;0,AH23/((1+Vychodiská!$C$178)^emisie_CO2!DV23),0)</f>
        <v>647022.41660557012</v>
      </c>
      <c r="CQ23" s="62">
        <f>IF(DW23&gt;0,AI23/((1+Vychodiská!$C$178)^emisie_CO2!DW23),0)</f>
        <v>616211.82533863839</v>
      </c>
      <c r="CR23" s="63">
        <f>IF(DX23&gt;0,AJ23/((1+Vychodiská!$C$178)^emisie_CO2!DX23),0)</f>
        <v>586868.40508441732</v>
      </c>
      <c r="CS23" s="66">
        <f t="shared" si="2"/>
        <v>22595622.079685848</v>
      </c>
      <c r="CT23" s="62"/>
      <c r="CU23" s="61">
        <f t="shared" si="3"/>
        <v>2</v>
      </c>
      <c r="CV23" s="61">
        <f t="shared" ref="CV23:DX23" si="23">IF(CU23=0,0,IF(CV$2&gt;$D23,0,CU23+1))</f>
        <v>3</v>
      </c>
      <c r="CW23" s="61">
        <f t="shared" si="23"/>
        <v>4</v>
      </c>
      <c r="CX23" s="61">
        <f t="shared" si="23"/>
        <v>5</v>
      </c>
      <c r="CY23" s="61">
        <f t="shared" si="23"/>
        <v>6</v>
      </c>
      <c r="CZ23" s="61">
        <f t="shared" si="23"/>
        <v>7</v>
      </c>
      <c r="DA23" s="61">
        <f t="shared" si="23"/>
        <v>8</v>
      </c>
      <c r="DB23" s="61">
        <f t="shared" si="23"/>
        <v>9</v>
      </c>
      <c r="DC23" s="61">
        <f t="shared" si="23"/>
        <v>10</v>
      </c>
      <c r="DD23" s="61">
        <f t="shared" si="23"/>
        <v>11</v>
      </c>
      <c r="DE23" s="61">
        <f t="shared" si="23"/>
        <v>12</v>
      </c>
      <c r="DF23" s="61">
        <f t="shared" si="23"/>
        <v>13</v>
      </c>
      <c r="DG23" s="61">
        <f t="shared" si="23"/>
        <v>14</v>
      </c>
      <c r="DH23" s="61">
        <f t="shared" si="23"/>
        <v>15</v>
      </c>
      <c r="DI23" s="61">
        <f t="shared" si="23"/>
        <v>16</v>
      </c>
      <c r="DJ23" s="61">
        <f t="shared" si="23"/>
        <v>17</v>
      </c>
      <c r="DK23" s="61">
        <f t="shared" si="23"/>
        <v>18</v>
      </c>
      <c r="DL23" s="61">
        <f t="shared" si="23"/>
        <v>19</v>
      </c>
      <c r="DM23" s="61">
        <f t="shared" si="23"/>
        <v>20</v>
      </c>
      <c r="DN23" s="61">
        <f t="shared" si="23"/>
        <v>21</v>
      </c>
      <c r="DO23" s="61">
        <f t="shared" si="23"/>
        <v>22</v>
      </c>
      <c r="DP23" s="61">
        <f t="shared" si="23"/>
        <v>23</v>
      </c>
      <c r="DQ23" s="61">
        <f t="shared" si="23"/>
        <v>24</v>
      </c>
      <c r="DR23" s="61">
        <f t="shared" si="23"/>
        <v>25</v>
      </c>
      <c r="DS23" s="61">
        <f t="shared" si="23"/>
        <v>26</v>
      </c>
      <c r="DT23" s="61">
        <f t="shared" si="23"/>
        <v>27</v>
      </c>
      <c r="DU23" s="61">
        <f t="shared" si="23"/>
        <v>28</v>
      </c>
      <c r="DV23" s="61">
        <f t="shared" si="23"/>
        <v>29</v>
      </c>
      <c r="DW23" s="61">
        <f t="shared" si="23"/>
        <v>30</v>
      </c>
      <c r="DX23" s="377">
        <f t="shared" si="23"/>
        <v>31</v>
      </c>
    </row>
    <row r="24" spans="1:128" s="69" customFormat="1" ht="31" customHeight="1" x14ac:dyDescent="0.35">
      <c r="A24" s="59">
        <f>Investície!A24</f>
        <v>22</v>
      </c>
      <c r="B24" s="60" t="str">
        <f>Investície!B24</f>
        <v>MHTH, a.s. - závod Žilina</v>
      </c>
      <c r="C24" s="60" t="str">
        <f>Investície!C24</f>
        <v>Tepelné Čerpadlá - využitie odpadového tela</v>
      </c>
      <c r="D24" s="61">
        <f>INDEX(Data!$M:$M,MATCH(emisie_CO2!A24,Data!$A:$A,0))</f>
        <v>20</v>
      </c>
      <c r="E24" s="61">
        <f>INDEX(Data!$J:$J,MATCH(emisie_CO2!A24,Data!$A:$A,0))</f>
        <v>2027</v>
      </c>
      <c r="F24" s="63">
        <f>INDEX(Data!$U:$U,MATCH(emisie_CO2!A24,Data!$A:$A,0))</f>
        <v>-4167</v>
      </c>
      <c r="G24" s="62">
        <f>$F24*Vychodiská!$D$15*-1*IF(LEN($E24)=4,HLOOKUP($E24+G$2,Vychodiská!$G$24:$BN$25,2,0),HLOOKUP(VALUE(RIGHT($E24,4))+G$2,Vychodiská!$G$24:$BN$25,2,0))</f>
        <v>965077.19999999984</v>
      </c>
      <c r="H24" s="62">
        <f>$F24*Vychodiská!$D$15*-1*IF(LEN($E24)=4,HLOOKUP($E24+H$2,Vychodiská!$G$24:$BN$25,2,0),HLOOKUP(VALUE(RIGHT($E24,4))+H$2,Vychodiská!$G$24:$BN$25,2,0))</f>
        <v>1040916.5999999999</v>
      </c>
      <c r="I24" s="62">
        <f>$F24*Vychodiská!$D$15*-1*IF(LEN($E24)=4,HLOOKUP($E24+I$2,Vychodiská!$G$24:$BN$25,2,0),HLOOKUP(VALUE(RIGHT($E24,4))+I$2,Vychodiská!$G$24:$BN$25,2,0))</f>
        <v>1116756</v>
      </c>
      <c r="J24" s="62">
        <f>$F24*Vychodiská!$D$15*-1*IF(LEN($E24)=4,HLOOKUP($E24+J$2,Vychodiská!$G$24:$BN$25,2,0),HLOOKUP(VALUE(RIGHT($E24,4))+J$2,Vychodiská!$G$24:$BN$25,2,0))</f>
        <v>1241766</v>
      </c>
      <c r="K24" s="62">
        <f>$F24*Vychodiská!$D$15*-1*IF(LEN($E24)=4,HLOOKUP($E24+K$2,Vychodiská!$G$24:$BN$25,2,0),HLOOKUP(VALUE(RIGHT($E24,4))+K$2,Vychodiská!$G$24:$BN$25,2,0))</f>
        <v>1366776</v>
      </c>
      <c r="L24" s="62">
        <f>$F24*Vychodiská!$D$15*-1*IF(LEN($E24)=4,HLOOKUP($E24+L$2,Vychodiská!$G$24:$BN$25,2,0),HLOOKUP(VALUE(RIGHT($E24,4))+L$2,Vychodiská!$G$24:$BN$25,2,0))</f>
        <v>1491786</v>
      </c>
      <c r="M24" s="62">
        <f>$F24*Vychodiská!$D$15*-1*IF(LEN($E24)=4,HLOOKUP($E24+M$2,Vychodiská!$G$24:$BN$25,2,0),HLOOKUP(VALUE(RIGHT($E24,4))+M$2,Vychodiská!$G$24:$BN$25,2,0))</f>
        <v>1616796</v>
      </c>
      <c r="N24" s="62">
        <f>$F24*Vychodiská!$D$15*-1*IF(LEN($E24)=4,HLOOKUP($E24+N$2,Vychodiská!$G$24:$BN$25,2,0),HLOOKUP(VALUE(RIGHT($E24,4))+N$2,Vychodiská!$G$24:$BN$25,2,0))</f>
        <v>1741806</v>
      </c>
      <c r="O24" s="62">
        <f>$F24*Vychodiská!$D$15*-1*IF(LEN($E24)=4,HLOOKUP($E24+O$2,Vychodiská!$G$24:$BN$25,2,0),HLOOKUP(VALUE(RIGHT($E24,4))+O$2,Vychodiská!$G$24:$BN$25,2,0))</f>
        <v>1862649</v>
      </c>
      <c r="P24" s="62">
        <f>$F24*Vychodiská!$D$15*-1*IF(LEN($E24)=4,HLOOKUP($E24+P$2,Vychodiská!$G$24:$BN$25,2,0),HLOOKUP(VALUE(RIGHT($E24,4))+P$2,Vychodiská!$G$24:$BN$25,2,0))</f>
        <v>1983492</v>
      </c>
      <c r="Q24" s="62">
        <f>$F24*Vychodiská!$D$15*-1*IF(LEN($E24)=4,HLOOKUP($E24+Q$2,Vychodiská!$G$24:$BN$25,2,0),HLOOKUP(VALUE(RIGHT($E24,4))+Q$2,Vychodiská!$G$24:$BN$25,2,0))</f>
        <v>2104335</v>
      </c>
      <c r="R24" s="62">
        <f>$F24*Vychodiská!$D$15*-1*IF(LEN($E24)=4,HLOOKUP($E24+R$2,Vychodiská!$G$24:$BN$25,2,0),HLOOKUP(VALUE(RIGHT($E24,4))+R$2,Vychodiská!$G$24:$BN$25,2,0))</f>
        <v>2225178</v>
      </c>
      <c r="S24" s="62">
        <f>$F24*Vychodiská!$D$15*-1*IF(LEN($E24)=4,HLOOKUP($E24+S$2,Vychodiská!$G$24:$BN$25,2,0),HLOOKUP(VALUE(RIGHT($E24,4))+S$2,Vychodiská!$G$24:$BN$25,2,0))</f>
        <v>2346021</v>
      </c>
      <c r="T24" s="62">
        <f>$F24*Vychodiská!$D$15*-1*IF(LEN($E24)=4,HLOOKUP($E24+T$2,Vychodiská!$G$24:$BN$25,2,0),HLOOKUP(VALUE(RIGHT($E24,4))+T$2,Vychodiská!$G$24:$BN$25,2,0))</f>
        <v>2466864</v>
      </c>
      <c r="U24" s="62">
        <f>$F24*Vychodiská!$D$15*-1*IF(LEN($E24)=4,HLOOKUP($E24+U$2,Vychodiská!$G$24:$BN$25,2,0),HLOOKUP(VALUE(RIGHT($E24,4))+U$2,Vychodiská!$G$24:$BN$25,2,0))</f>
        <v>2587707</v>
      </c>
      <c r="V24" s="62">
        <f>$F24*Vychodiská!$D$15*-1*IF(LEN($E24)=4,HLOOKUP($E24+V$2,Vychodiská!$G$24:$BN$25,2,0),HLOOKUP(VALUE(RIGHT($E24,4))+V$2,Vychodiská!$G$24:$BN$25,2,0))</f>
        <v>2708550</v>
      </c>
      <c r="W24" s="62">
        <f>$F24*Vychodiská!$D$15*-1*IF(LEN($E24)=4,HLOOKUP($E24+W$2,Vychodiská!$G$24:$BN$25,2,0),HLOOKUP(VALUE(RIGHT($E24,4))+W$2,Vychodiská!$G$24:$BN$25,2,0))</f>
        <v>2829393</v>
      </c>
      <c r="X24" s="62">
        <f>$F24*Vychodiská!$D$15*-1*IF(LEN($E24)=4,HLOOKUP($E24+X$2,Vychodiská!$G$24:$BN$25,2,0),HLOOKUP(VALUE(RIGHT($E24,4))+X$2,Vychodiská!$G$24:$BN$25,2,0))</f>
        <v>2950236</v>
      </c>
      <c r="Y24" s="62">
        <f>$F24*Vychodiská!$D$15*-1*IF(LEN($E24)=4,HLOOKUP($E24+Y$2,Vychodiská!$G$24:$BN$25,2,0),HLOOKUP(VALUE(RIGHT($E24,4))+Y$2,Vychodiská!$G$24:$BN$25,2,0))</f>
        <v>3075246</v>
      </c>
      <c r="Z24" s="62">
        <f>$F24*Vychodiská!$D$15*-1*IF(LEN($E24)=4,HLOOKUP($E24+Z$2,Vychodiská!$G$24:$BN$25,2,0),HLOOKUP(VALUE(RIGHT($E24,4))+Z$2,Vychodiská!$G$24:$BN$25,2,0))</f>
        <v>3200256</v>
      </c>
      <c r="AA24" s="62">
        <f>$F24*Vychodiská!$D$15*-1*IF(LEN($E24)=4,HLOOKUP($E24+AA$2,Vychodiská!$G$24:$BN$25,2,0),HLOOKUP(VALUE(RIGHT($E24,4))+AA$2,Vychodiská!$G$24:$BN$25,2,0))</f>
        <v>3325266</v>
      </c>
      <c r="AB24" s="62">
        <f>$F24*Vychodiská!$D$15*-1*IF(LEN($E24)=4,HLOOKUP($E24+AB$2,Vychodiská!$G$24:$BN$25,2,0),HLOOKUP(VALUE(RIGHT($E24,4))+AB$2,Vychodiská!$G$24:$BN$25,2,0))</f>
        <v>3450276</v>
      </c>
      <c r="AC24" s="62">
        <f>$F24*Vychodiská!$D$15*-1*IF(LEN($E24)=4,HLOOKUP($E24+AC$2,Vychodiská!$G$24:$BN$25,2,0),HLOOKUP(VALUE(RIGHT($E24,4))+AC$2,Vychodiská!$G$24:$BN$25,2,0))</f>
        <v>3575286</v>
      </c>
      <c r="AD24" s="62">
        <f>$F24*Vychodiská!$D$15*-1*IF(LEN($E24)=4,HLOOKUP($E24+AD$2,Vychodiská!$G$24:$BN$25,2,0),HLOOKUP(VALUE(RIGHT($E24,4))+AD$2,Vychodiská!$G$24:$BN$25,2,0))</f>
        <v>3575286</v>
      </c>
      <c r="AE24" s="62">
        <f>$F24*Vychodiská!$D$15*-1*IF(LEN($E24)=4,HLOOKUP($E24+AE$2,Vychodiská!$G$24:$BN$25,2,0),HLOOKUP(VALUE(RIGHT($E24,4))+AE$2,Vychodiská!$G$24:$BN$25,2,0))</f>
        <v>3575286</v>
      </c>
      <c r="AF24" s="62">
        <f>$F24*Vychodiská!$D$15*-1*IF(LEN($E24)=4,HLOOKUP($E24+AF$2,Vychodiská!$G$24:$BN$25,2,0),HLOOKUP(VALUE(RIGHT($E24,4))+AF$2,Vychodiská!$G$24:$BN$25,2,0))</f>
        <v>3575286</v>
      </c>
      <c r="AG24" s="62">
        <f>$F24*Vychodiská!$D$15*-1*IF(LEN($E24)=4,HLOOKUP($E24+AG$2,Vychodiská!$G$24:$BN$25,2,0),HLOOKUP(VALUE(RIGHT($E24,4))+AG$2,Vychodiská!$G$24:$BN$25,2,0))</f>
        <v>3575286</v>
      </c>
      <c r="AH24" s="62">
        <f>$F24*Vychodiská!$D$15*-1*IF(LEN($E24)=4,HLOOKUP($E24+AH$2,Vychodiská!$G$24:$BN$25,2,0),HLOOKUP(VALUE(RIGHT($E24,4))+AH$2,Vychodiská!$G$24:$BN$25,2,0))</f>
        <v>3575286</v>
      </c>
      <c r="AI24" s="62">
        <f>$F24*Vychodiská!$D$15*-1*IF(LEN($E24)=4,HLOOKUP($E24+AI$2,Vychodiská!$G$24:$BN$25,2,0),HLOOKUP(VALUE(RIGHT($E24,4))+AI$2,Vychodiská!$G$24:$BN$25,2,0))</f>
        <v>3575286</v>
      </c>
      <c r="AJ24" s="63">
        <f>$F24*Vychodiská!$D$15*-1*IF(LEN($E24)=4,HLOOKUP($E24+AJ$2,Vychodiská!$G$24:$BN$25,2,0),HLOOKUP(VALUE(RIGHT($E24,4))+AJ$2,Vychodiská!$G$24:$BN$25,2,0))</f>
        <v>3575286</v>
      </c>
      <c r="AK24" s="62">
        <f t="shared" si="1"/>
        <v>965077.19999999984</v>
      </c>
      <c r="AL24" s="62">
        <f>SUM($G24:H24)</f>
        <v>2005993.7999999998</v>
      </c>
      <c r="AM24" s="62">
        <f>SUM($G24:I24)</f>
        <v>3122749.8</v>
      </c>
      <c r="AN24" s="62">
        <f>SUM($G24:J24)</f>
        <v>4364515.8</v>
      </c>
      <c r="AO24" s="62">
        <f>SUM($G24:K24)</f>
        <v>5731291.7999999998</v>
      </c>
      <c r="AP24" s="62">
        <f>SUM($G24:L24)</f>
        <v>7223077.7999999998</v>
      </c>
      <c r="AQ24" s="62">
        <f>SUM($G24:M24)</f>
        <v>8839873.8000000007</v>
      </c>
      <c r="AR24" s="62">
        <f>SUM($G24:N24)</f>
        <v>10581679.800000001</v>
      </c>
      <c r="AS24" s="62">
        <f>SUM($G24:O24)</f>
        <v>12444328.800000001</v>
      </c>
      <c r="AT24" s="62">
        <f>SUM($G24:P24)</f>
        <v>14427820.800000001</v>
      </c>
      <c r="AU24" s="62">
        <f>SUM($G24:Q24)</f>
        <v>16532155.800000001</v>
      </c>
      <c r="AV24" s="62">
        <f>SUM($G24:R24)</f>
        <v>18757333.800000001</v>
      </c>
      <c r="AW24" s="62">
        <f>SUM($G24:S24)</f>
        <v>21103354.800000001</v>
      </c>
      <c r="AX24" s="62">
        <f>SUM($G24:T24)</f>
        <v>23570218.800000001</v>
      </c>
      <c r="AY24" s="62">
        <f>SUM($G24:U24)</f>
        <v>26157925.800000001</v>
      </c>
      <c r="AZ24" s="62">
        <f>SUM($G24:V24)</f>
        <v>28866475.800000001</v>
      </c>
      <c r="BA24" s="62">
        <f>SUM($G24:W24)</f>
        <v>31695868.800000001</v>
      </c>
      <c r="BB24" s="62">
        <f>SUM($G24:X24)</f>
        <v>34646104.799999997</v>
      </c>
      <c r="BC24" s="62">
        <f>SUM($G24:Y24)</f>
        <v>37721350.799999997</v>
      </c>
      <c r="BD24" s="62">
        <f>SUM($G24:Z24)</f>
        <v>40921606.799999997</v>
      </c>
      <c r="BE24" s="62">
        <f>SUM($G24:AA24)</f>
        <v>44246872.799999997</v>
      </c>
      <c r="BF24" s="62">
        <f>SUM($G24:AB24)</f>
        <v>47697148.799999997</v>
      </c>
      <c r="BG24" s="62">
        <f>SUM($G24:AC24)</f>
        <v>51272434.799999997</v>
      </c>
      <c r="BH24" s="62">
        <f>SUM($G24:AD24)</f>
        <v>54847720.799999997</v>
      </c>
      <c r="BI24" s="62">
        <f>SUM($G24:AE24)</f>
        <v>58423006.799999997</v>
      </c>
      <c r="BJ24" s="62">
        <f>SUM($G24:AF24)</f>
        <v>61998292.799999997</v>
      </c>
      <c r="BK24" s="62">
        <f>SUM($G24:AG24)</f>
        <v>65573578.799999997</v>
      </c>
      <c r="BL24" s="62">
        <f>SUM($G24:AH24)</f>
        <v>69148864.799999997</v>
      </c>
      <c r="BM24" s="62">
        <f>SUM($G24:AI24)</f>
        <v>72724150.799999997</v>
      </c>
      <c r="BN24" s="62">
        <f>SUM($G24:AJ24)</f>
        <v>76299436.799999997</v>
      </c>
      <c r="BO24" s="65">
        <f>IF(CU24&gt;0,G24/((1+Vychodiská!$C$178)^emisie_CO2!CU24),0)</f>
        <v>875353.46938775491</v>
      </c>
      <c r="BP24" s="62">
        <f>IF(CV24&gt;0,H24/((1+Vychodiská!$C$178)^emisie_CO2!CV24),0)</f>
        <v>899182.89601554885</v>
      </c>
      <c r="BQ24" s="62">
        <f>IF(CW24&gt;0,I24/((1+Vychodiská!$C$178)^emisie_CO2!CW24),0)</f>
        <v>918757.92493868293</v>
      </c>
      <c r="BR24" s="62">
        <f>IF(CX24&gt;0,J24/((1+Vychodiská!$C$178)^emisie_CO2!CX24),0)</f>
        <v>972956.15363087237</v>
      </c>
      <c r="BS24" s="62">
        <f>IF(CY24&gt;0,K24/((1+Vychodiská!$C$178)^emisie_CO2!CY24),0)</f>
        <v>1019909.2949534234</v>
      </c>
      <c r="BT24" s="62">
        <f>IF(CZ24&gt;0,L24/((1+Vychodiská!$C$178)^emisie_CO2!CZ24),0)</f>
        <v>1060184.4587494934</v>
      </c>
      <c r="BU24" s="62">
        <f>IF(DA24&gt;0,M24/((1+Vychodiská!$C$178)^emisie_CO2!DA24),0)</f>
        <v>1094311.1731705333</v>
      </c>
      <c r="BV24" s="62">
        <f>IF(DB24&gt;0,N24/((1+Vychodiská!$C$178)^emisie_CO2!DB24),0)</f>
        <v>1122783.6779216565</v>
      </c>
      <c r="BW24" s="62">
        <f>IF(DC24&gt;0,O24/((1+Vychodiská!$C$178)^emisie_CO2!DC24),0)</f>
        <v>1143504.9077944418</v>
      </c>
      <c r="BX24" s="62">
        <f>IF(DD24&gt;0,P24/((1+Vychodiská!$C$178)^emisie_CO2!DD24),0)</f>
        <v>1159706.692468636</v>
      </c>
      <c r="BY24" s="62">
        <f>IF(DE24&gt;0,Q24/((1+Vychodiská!$C$178)^emisie_CO2!DE24),0)</f>
        <v>1171772.4683806747</v>
      </c>
      <c r="BZ24" s="62">
        <f>IF(DF24&gt;0,R24/((1+Vychodiská!$C$178)^emisie_CO2!DF24),0)</f>
        <v>1180059.4023861955</v>
      </c>
      <c r="CA24" s="62">
        <f>IF(DG24&gt;0,S24/((1+Vychodiská!$C$178)^emisie_CO2!DG24),0)</f>
        <v>1184900.0241545001</v>
      </c>
      <c r="CB24" s="62">
        <f>IF(DH24&gt;0,T24/((1+Vychodiská!$C$178)^emisie_CO2!DH24),0)</f>
        <v>1186603.7626650832</v>
      </c>
      <c r="CC24" s="62">
        <f>IF(DI24&gt;0,U24/((1+Vychodiská!$C$178)^emisie_CO2!DI24),0)</f>
        <v>1185458.3922378004</v>
      </c>
      <c r="CD24" s="62">
        <f>IF(DJ24&gt;0,V24/((1+Vychodiská!$C$178)^emisie_CO2!DJ24),0)</f>
        <v>1181731.3932283875</v>
      </c>
      <c r="CE24" s="62">
        <f>IF(DK24&gt;0,W24/((1+Vychodiská!$C$178)^emisie_CO2!DK24),0)</f>
        <v>1175671.2322374727</v>
      </c>
      <c r="CF24" s="62">
        <f>IF(DL24&gt;0,X24/((1+Vychodiská!$C$178)^emisie_CO2!DL24),0)</f>
        <v>1167508.5664129753</v>
      </c>
      <c r="CG24" s="62">
        <f>IF(DM24&gt;0,Y24/((1+Vychodiská!$C$178)^emisie_CO2!DM24),0)</f>
        <v>1159027.8746472637</v>
      </c>
      <c r="CH24" s="62">
        <f>IF(DN24&gt;0,Z24/((1+Vychodiská!$C$178)^emisie_CO2!DN24),0)</f>
        <v>1148707.4560963975</v>
      </c>
      <c r="CI24" s="62">
        <f>IF(DO24&gt;0,AA24/((1+Vychodiská!$C$178)^emisie_CO2!DO24),0)</f>
        <v>0</v>
      </c>
      <c r="CJ24" s="62">
        <f>IF(DP24&gt;0,AB24/((1+Vychodiská!$C$178)^emisie_CO2!DP24),0)</f>
        <v>0</v>
      </c>
      <c r="CK24" s="62">
        <f>IF(DQ24&gt;0,AC24/((1+Vychodiská!$C$178)^emisie_CO2!DQ24),0)</f>
        <v>0</v>
      </c>
      <c r="CL24" s="62">
        <f>IF(DR24&gt;0,AD24/((1+Vychodiská!$C$178)^emisie_CO2!DR24),0)</f>
        <v>0</v>
      </c>
      <c r="CM24" s="62">
        <f>IF(DS24&gt;0,AE24/((1+Vychodiská!$C$178)^emisie_CO2!DS24),0)</f>
        <v>0</v>
      </c>
      <c r="CN24" s="62">
        <f>IF(DT24&gt;0,AF24/((1+Vychodiská!$C$178)^emisie_CO2!DT24),0)</f>
        <v>0</v>
      </c>
      <c r="CO24" s="62">
        <f>IF(DU24&gt;0,AG24/((1+Vychodiská!$C$178)^emisie_CO2!DU24),0)</f>
        <v>0</v>
      </c>
      <c r="CP24" s="62">
        <f>IF(DV24&gt;0,AH24/((1+Vychodiská!$C$178)^emisie_CO2!DV24),0)</f>
        <v>0</v>
      </c>
      <c r="CQ24" s="62">
        <f>IF(DW24&gt;0,AI24/((1+Vychodiská!$C$178)^emisie_CO2!DW24),0)</f>
        <v>0</v>
      </c>
      <c r="CR24" s="63">
        <f>IF(DX24&gt;0,AJ24/((1+Vychodiská!$C$178)^emisie_CO2!DX24),0)</f>
        <v>0</v>
      </c>
      <c r="CS24" s="66">
        <f t="shared" si="2"/>
        <v>22008091.221477792</v>
      </c>
      <c r="CT24" s="62"/>
      <c r="CU24" s="61">
        <f t="shared" si="3"/>
        <v>2</v>
      </c>
      <c r="CV24" s="61">
        <f t="shared" ref="CV24:DX24" si="24">IF(CU24=0,0,IF(CV$2&gt;$D24,0,CU24+1))</f>
        <v>3</v>
      </c>
      <c r="CW24" s="61">
        <f t="shared" si="24"/>
        <v>4</v>
      </c>
      <c r="CX24" s="61">
        <f t="shared" si="24"/>
        <v>5</v>
      </c>
      <c r="CY24" s="61">
        <f t="shared" si="24"/>
        <v>6</v>
      </c>
      <c r="CZ24" s="61">
        <f t="shared" si="24"/>
        <v>7</v>
      </c>
      <c r="DA24" s="61">
        <f t="shared" si="24"/>
        <v>8</v>
      </c>
      <c r="DB24" s="61">
        <f t="shared" si="24"/>
        <v>9</v>
      </c>
      <c r="DC24" s="61">
        <f t="shared" si="24"/>
        <v>10</v>
      </c>
      <c r="DD24" s="61">
        <f t="shared" si="24"/>
        <v>11</v>
      </c>
      <c r="DE24" s="61">
        <f t="shared" si="24"/>
        <v>12</v>
      </c>
      <c r="DF24" s="61">
        <f t="shared" si="24"/>
        <v>13</v>
      </c>
      <c r="DG24" s="61">
        <f t="shared" si="24"/>
        <v>14</v>
      </c>
      <c r="DH24" s="61">
        <f t="shared" si="24"/>
        <v>15</v>
      </c>
      <c r="DI24" s="61">
        <f t="shared" si="24"/>
        <v>16</v>
      </c>
      <c r="DJ24" s="61">
        <f t="shared" si="24"/>
        <v>17</v>
      </c>
      <c r="DK24" s="61">
        <f t="shared" si="24"/>
        <v>18</v>
      </c>
      <c r="DL24" s="61">
        <f t="shared" si="24"/>
        <v>19</v>
      </c>
      <c r="DM24" s="61">
        <f t="shared" si="24"/>
        <v>20</v>
      </c>
      <c r="DN24" s="61">
        <f t="shared" si="24"/>
        <v>21</v>
      </c>
      <c r="DO24" s="61">
        <f t="shared" si="24"/>
        <v>0</v>
      </c>
      <c r="DP24" s="61">
        <f t="shared" si="24"/>
        <v>0</v>
      </c>
      <c r="DQ24" s="61">
        <f t="shared" si="24"/>
        <v>0</v>
      </c>
      <c r="DR24" s="61">
        <f t="shared" si="24"/>
        <v>0</v>
      </c>
      <c r="DS24" s="61">
        <f t="shared" si="24"/>
        <v>0</v>
      </c>
      <c r="DT24" s="61">
        <f t="shared" si="24"/>
        <v>0</v>
      </c>
      <c r="DU24" s="61">
        <f t="shared" si="24"/>
        <v>0</v>
      </c>
      <c r="DV24" s="61">
        <f t="shared" si="24"/>
        <v>0</v>
      </c>
      <c r="DW24" s="61">
        <f t="shared" si="24"/>
        <v>0</v>
      </c>
      <c r="DX24" s="377">
        <f t="shared" si="24"/>
        <v>0</v>
      </c>
    </row>
    <row r="25" spans="1:128" ht="28.5" customHeight="1" x14ac:dyDescent="0.45">
      <c r="A25" s="59">
        <f>Investície!A25</f>
        <v>23</v>
      </c>
      <c r="B25" s="60" t="str">
        <f>Investície!B25</f>
        <v>MHTH, a.s. - závod Žilina</v>
      </c>
      <c r="C25" s="60" t="str">
        <f>Investície!C25</f>
        <v>Optimalizácia HV rozvodu Vlčince</v>
      </c>
      <c r="D25" s="61">
        <f>INDEX(Data!$M:$M,MATCH(emisie_CO2!A25,Data!$A:$A,0))</f>
        <v>30</v>
      </c>
      <c r="E25" s="61">
        <f>INDEX(Data!$J:$J,MATCH(emisie_CO2!A25,Data!$A:$A,0))</f>
        <v>2028</v>
      </c>
      <c r="F25" s="63">
        <f>INDEX(Data!$U:$U,MATCH(emisie_CO2!A25,Data!$A:$A,0))</f>
        <v>-1552</v>
      </c>
      <c r="G25" s="62">
        <f>$F25*Vychodiská!$D$15*-1*IF(LEN($E25)=4,HLOOKUP($E25+G$2,Vychodiská!$G$24:$BN$25,2,0),HLOOKUP(VALUE(RIGHT($E25,4))+G$2,Vychodiská!$G$24:$BN$25,2,0))</f>
        <v>387689.59999999992</v>
      </c>
      <c r="H25" s="62">
        <f>$F25*Vychodiská!$D$15*-1*IF(LEN($E25)=4,HLOOKUP($E25+H$2,Vychodiská!$G$24:$BN$25,2,0),HLOOKUP(VALUE(RIGHT($E25,4))+H$2,Vychodiská!$G$24:$BN$25,2,0))</f>
        <v>415936</v>
      </c>
      <c r="I25" s="62">
        <f>$F25*Vychodiská!$D$15*-1*IF(LEN($E25)=4,HLOOKUP($E25+I$2,Vychodiská!$G$24:$BN$25,2,0),HLOOKUP(VALUE(RIGHT($E25,4))+I$2,Vychodiská!$G$24:$BN$25,2,0))</f>
        <v>462496</v>
      </c>
      <c r="J25" s="62">
        <f>$F25*Vychodiská!$D$15*-1*IF(LEN($E25)=4,HLOOKUP($E25+J$2,Vychodiská!$G$24:$BN$25,2,0),HLOOKUP(VALUE(RIGHT($E25,4))+J$2,Vychodiská!$G$24:$BN$25,2,0))</f>
        <v>509056</v>
      </c>
      <c r="K25" s="62">
        <f>$F25*Vychodiská!$D$15*-1*IF(LEN($E25)=4,HLOOKUP($E25+K$2,Vychodiská!$G$24:$BN$25,2,0),HLOOKUP(VALUE(RIGHT($E25,4))+K$2,Vychodiská!$G$24:$BN$25,2,0))</f>
        <v>555616</v>
      </c>
      <c r="L25" s="62">
        <f>$F25*Vychodiská!$D$15*-1*IF(LEN($E25)=4,HLOOKUP($E25+L$2,Vychodiská!$G$24:$BN$25,2,0),HLOOKUP(VALUE(RIGHT($E25,4))+L$2,Vychodiská!$G$24:$BN$25,2,0))</f>
        <v>602176</v>
      </c>
      <c r="M25" s="62">
        <f>$F25*Vychodiská!$D$15*-1*IF(LEN($E25)=4,HLOOKUP($E25+M$2,Vychodiská!$G$24:$BN$25,2,0),HLOOKUP(VALUE(RIGHT($E25,4))+M$2,Vychodiská!$G$24:$BN$25,2,0))</f>
        <v>648736</v>
      </c>
      <c r="N25" s="62">
        <f>$F25*Vychodiská!$D$15*-1*IF(LEN($E25)=4,HLOOKUP($E25+N$2,Vychodiská!$G$24:$BN$25,2,0),HLOOKUP(VALUE(RIGHT($E25,4))+N$2,Vychodiská!$G$24:$BN$25,2,0))</f>
        <v>693744</v>
      </c>
      <c r="O25" s="62">
        <f>$F25*Vychodiská!$D$15*-1*IF(LEN($E25)=4,HLOOKUP($E25+O$2,Vychodiská!$G$24:$BN$25,2,0),HLOOKUP(VALUE(RIGHT($E25,4))+O$2,Vychodiská!$G$24:$BN$25,2,0))</f>
        <v>738752</v>
      </c>
      <c r="P25" s="62">
        <f>$F25*Vychodiská!$D$15*-1*IF(LEN($E25)=4,HLOOKUP($E25+P$2,Vychodiská!$G$24:$BN$25,2,0),HLOOKUP(VALUE(RIGHT($E25,4))+P$2,Vychodiská!$G$24:$BN$25,2,0))</f>
        <v>783760</v>
      </c>
      <c r="Q25" s="62">
        <f>$F25*Vychodiská!$D$15*-1*IF(LEN($E25)=4,HLOOKUP($E25+Q$2,Vychodiská!$G$24:$BN$25,2,0),HLOOKUP(VALUE(RIGHT($E25,4))+Q$2,Vychodiská!$G$24:$BN$25,2,0))</f>
        <v>828768</v>
      </c>
      <c r="R25" s="62">
        <f>$F25*Vychodiská!$D$15*-1*IF(LEN($E25)=4,HLOOKUP($E25+R$2,Vychodiská!$G$24:$BN$25,2,0),HLOOKUP(VALUE(RIGHT($E25,4))+R$2,Vychodiská!$G$24:$BN$25,2,0))</f>
        <v>873776</v>
      </c>
      <c r="S25" s="62">
        <f>$F25*Vychodiská!$D$15*-1*IF(LEN($E25)=4,HLOOKUP($E25+S$2,Vychodiská!$G$24:$BN$25,2,0),HLOOKUP(VALUE(RIGHT($E25,4))+S$2,Vychodiská!$G$24:$BN$25,2,0))</f>
        <v>918784</v>
      </c>
      <c r="T25" s="62">
        <f>$F25*Vychodiská!$D$15*-1*IF(LEN($E25)=4,HLOOKUP($E25+T$2,Vychodiská!$G$24:$BN$25,2,0),HLOOKUP(VALUE(RIGHT($E25,4))+T$2,Vychodiská!$G$24:$BN$25,2,0))</f>
        <v>963792</v>
      </c>
      <c r="U25" s="62">
        <f>$F25*Vychodiská!$D$15*-1*IF(LEN($E25)=4,HLOOKUP($E25+U$2,Vychodiská!$G$24:$BN$25,2,0),HLOOKUP(VALUE(RIGHT($E25,4))+U$2,Vychodiská!$G$24:$BN$25,2,0))</f>
        <v>1008800</v>
      </c>
      <c r="V25" s="62">
        <f>$F25*Vychodiská!$D$15*-1*IF(LEN($E25)=4,HLOOKUP($E25+V$2,Vychodiská!$G$24:$BN$25,2,0),HLOOKUP(VALUE(RIGHT($E25,4))+V$2,Vychodiská!$G$24:$BN$25,2,0))</f>
        <v>1053808</v>
      </c>
      <c r="W25" s="62">
        <f>$F25*Vychodiská!$D$15*-1*IF(LEN($E25)=4,HLOOKUP($E25+W$2,Vychodiská!$G$24:$BN$25,2,0),HLOOKUP(VALUE(RIGHT($E25,4))+W$2,Vychodiská!$G$24:$BN$25,2,0))</f>
        <v>1098816</v>
      </c>
      <c r="X25" s="62">
        <f>$F25*Vychodiská!$D$15*-1*IF(LEN($E25)=4,HLOOKUP($E25+X$2,Vychodiská!$G$24:$BN$25,2,0),HLOOKUP(VALUE(RIGHT($E25,4))+X$2,Vychodiská!$G$24:$BN$25,2,0))</f>
        <v>1145376</v>
      </c>
      <c r="Y25" s="62">
        <f>$F25*Vychodiská!$D$15*-1*IF(LEN($E25)=4,HLOOKUP($E25+Y$2,Vychodiská!$G$24:$BN$25,2,0),HLOOKUP(VALUE(RIGHT($E25,4))+Y$2,Vychodiská!$G$24:$BN$25,2,0))</f>
        <v>1191936</v>
      </c>
      <c r="Z25" s="62">
        <f>$F25*Vychodiská!$D$15*-1*IF(LEN($E25)=4,HLOOKUP($E25+Z$2,Vychodiská!$G$24:$BN$25,2,0),HLOOKUP(VALUE(RIGHT($E25,4))+Z$2,Vychodiská!$G$24:$BN$25,2,0))</f>
        <v>1238496</v>
      </c>
      <c r="AA25" s="62">
        <f>$F25*Vychodiská!$D$15*-1*IF(LEN($E25)=4,HLOOKUP($E25+AA$2,Vychodiská!$G$24:$BN$25,2,0),HLOOKUP(VALUE(RIGHT($E25,4))+AA$2,Vychodiská!$G$24:$BN$25,2,0))</f>
        <v>1285056</v>
      </c>
      <c r="AB25" s="62">
        <f>$F25*Vychodiská!$D$15*-1*IF(LEN($E25)=4,HLOOKUP($E25+AB$2,Vychodiská!$G$24:$BN$25,2,0),HLOOKUP(VALUE(RIGHT($E25,4))+AB$2,Vychodiská!$G$24:$BN$25,2,0))</f>
        <v>1331616</v>
      </c>
      <c r="AC25" s="62">
        <f>$F25*Vychodiská!$D$15*-1*IF(LEN($E25)=4,HLOOKUP($E25+AC$2,Vychodiská!$G$24:$BN$25,2,0),HLOOKUP(VALUE(RIGHT($E25,4))+AC$2,Vychodiská!$G$24:$BN$25,2,0))</f>
        <v>1331616</v>
      </c>
      <c r="AD25" s="62">
        <f>$F25*Vychodiská!$D$15*-1*IF(LEN($E25)=4,HLOOKUP($E25+AD$2,Vychodiská!$G$24:$BN$25,2,0),HLOOKUP(VALUE(RIGHT($E25,4))+AD$2,Vychodiská!$G$24:$BN$25,2,0))</f>
        <v>1331616</v>
      </c>
      <c r="AE25" s="62">
        <f>$F25*Vychodiská!$D$15*-1*IF(LEN($E25)=4,HLOOKUP($E25+AE$2,Vychodiská!$G$24:$BN$25,2,0),HLOOKUP(VALUE(RIGHT($E25,4))+AE$2,Vychodiská!$G$24:$BN$25,2,0))</f>
        <v>1331616</v>
      </c>
      <c r="AF25" s="62">
        <f>$F25*Vychodiská!$D$15*-1*IF(LEN($E25)=4,HLOOKUP($E25+AF$2,Vychodiská!$G$24:$BN$25,2,0),HLOOKUP(VALUE(RIGHT($E25,4))+AF$2,Vychodiská!$G$24:$BN$25,2,0))</f>
        <v>1331616</v>
      </c>
      <c r="AG25" s="62">
        <f>$F25*Vychodiská!$D$15*-1*IF(LEN($E25)=4,HLOOKUP($E25+AG$2,Vychodiská!$G$24:$BN$25,2,0),HLOOKUP(VALUE(RIGHT($E25,4))+AG$2,Vychodiská!$G$24:$BN$25,2,0))</f>
        <v>1331616</v>
      </c>
      <c r="AH25" s="62">
        <f>$F25*Vychodiská!$D$15*-1*IF(LEN($E25)=4,HLOOKUP($E25+AH$2,Vychodiská!$G$24:$BN$25,2,0),HLOOKUP(VALUE(RIGHT($E25,4))+AH$2,Vychodiská!$G$24:$BN$25,2,0))</f>
        <v>1331616</v>
      </c>
      <c r="AI25" s="62">
        <f>$F25*Vychodiská!$D$15*-1*IF(LEN($E25)=4,HLOOKUP($E25+AI$2,Vychodiská!$G$24:$BN$25,2,0),HLOOKUP(VALUE(RIGHT($E25,4))+AI$2,Vychodiská!$G$24:$BN$25,2,0))</f>
        <v>1331616</v>
      </c>
      <c r="AJ25" s="63">
        <f>$F25*Vychodiská!$D$15*-1*IF(LEN($E25)=4,HLOOKUP($E25+AJ$2,Vychodiská!$G$24:$BN$25,2,0),HLOOKUP(VALUE(RIGHT($E25,4))+AJ$2,Vychodiská!$G$24:$BN$25,2,0))</f>
        <v>1331616</v>
      </c>
      <c r="AK25" s="62">
        <f t="shared" ref="AK25:AK30" si="25">G25</f>
        <v>387689.59999999992</v>
      </c>
      <c r="AL25" s="62">
        <f>SUM($G25:H25)</f>
        <v>803625.59999999986</v>
      </c>
      <c r="AM25" s="62">
        <f>SUM($G25:I25)</f>
        <v>1266121.5999999999</v>
      </c>
      <c r="AN25" s="62">
        <f>SUM($G25:J25)</f>
        <v>1775177.5999999999</v>
      </c>
      <c r="AO25" s="62">
        <f>SUM($G25:K25)</f>
        <v>2330793.5999999996</v>
      </c>
      <c r="AP25" s="62">
        <f>SUM($G25:L25)</f>
        <v>2932969.5999999996</v>
      </c>
      <c r="AQ25" s="62">
        <f>SUM($G25:M25)</f>
        <v>3581705.5999999996</v>
      </c>
      <c r="AR25" s="62">
        <f>SUM($G25:N25)</f>
        <v>4275449.5999999996</v>
      </c>
      <c r="AS25" s="62">
        <f>SUM($G25:O25)</f>
        <v>5014201.5999999996</v>
      </c>
      <c r="AT25" s="62">
        <f>SUM($G25:P25)</f>
        <v>5797961.5999999996</v>
      </c>
      <c r="AU25" s="62">
        <f>SUM($G25:Q25)</f>
        <v>6626729.5999999996</v>
      </c>
      <c r="AV25" s="62">
        <f>SUM($G25:R25)</f>
        <v>7500505.5999999996</v>
      </c>
      <c r="AW25" s="62">
        <f>SUM($G25:S25)</f>
        <v>8419289.5999999996</v>
      </c>
      <c r="AX25" s="62">
        <f>SUM($G25:T25)</f>
        <v>9383081.5999999996</v>
      </c>
      <c r="AY25" s="62">
        <f>SUM($G25:U25)</f>
        <v>10391881.6</v>
      </c>
      <c r="AZ25" s="62">
        <f>SUM($G25:V25)</f>
        <v>11445689.6</v>
      </c>
      <c r="BA25" s="62">
        <f>SUM($G25:W25)</f>
        <v>12544505.6</v>
      </c>
      <c r="BB25" s="62">
        <f>SUM($G25:X25)</f>
        <v>13689881.6</v>
      </c>
      <c r="BC25" s="62">
        <f>SUM($G25:Y25)</f>
        <v>14881817.6</v>
      </c>
      <c r="BD25" s="62">
        <f>SUM($G25:Z25)</f>
        <v>16120313.6</v>
      </c>
      <c r="BE25" s="62">
        <f>SUM($G25:AA25)</f>
        <v>17405369.600000001</v>
      </c>
      <c r="BF25" s="62">
        <f>SUM($G25:AB25)</f>
        <v>18736985.600000001</v>
      </c>
      <c r="BG25" s="62">
        <f>SUM($G25:AC25)</f>
        <v>20068601.600000001</v>
      </c>
      <c r="BH25" s="62">
        <f>SUM($G25:AD25)</f>
        <v>21400217.600000001</v>
      </c>
      <c r="BI25" s="62">
        <f>SUM($G25:AE25)</f>
        <v>22731833.600000001</v>
      </c>
      <c r="BJ25" s="62">
        <f>SUM($G25:AF25)</f>
        <v>24063449.600000001</v>
      </c>
      <c r="BK25" s="62">
        <f>SUM($G25:AG25)</f>
        <v>25395065.600000001</v>
      </c>
      <c r="BL25" s="62">
        <f>SUM($G25:AH25)</f>
        <v>26726681.600000001</v>
      </c>
      <c r="BM25" s="62">
        <f>SUM($G25:AI25)</f>
        <v>28058297.600000001</v>
      </c>
      <c r="BN25" s="62">
        <f>SUM($G25:AJ25)</f>
        <v>29389913.600000001</v>
      </c>
      <c r="BO25" s="65">
        <f>IF(CU25&gt;0,G25/((1+Vychodiská!$C$178)^emisie_CO2!CU25),0)</f>
        <v>351645.89569160988</v>
      </c>
      <c r="BP25" s="62">
        <f>IF(CV25&gt;0,H25/((1+Vychodiská!$C$178)^emisie_CO2!CV25),0)</f>
        <v>359301.15538278798</v>
      </c>
      <c r="BQ25" s="62">
        <f>IF(CW25&gt;0,I25/((1+Vychodiská!$C$178)^emisie_CO2!CW25),0)</f>
        <v>380496.60378134623</v>
      </c>
      <c r="BR25" s="62">
        <f>IF(CX25&gt;0,J25/((1+Vychodiská!$C$178)^emisie_CO2!CX25),0)</f>
        <v>398858.69619776786</v>
      </c>
      <c r="BS25" s="62">
        <f>IF(CY25&gt;0,K25/((1+Vychodiská!$C$178)^emisie_CO2!CY25),0)</f>
        <v>414609.21381765651</v>
      </c>
      <c r="BT25" s="62">
        <f>IF(CZ25&gt;0,L25/((1+Vychodiská!$C$178)^emisie_CO2!CZ25),0)</f>
        <v>427955.24065243604</v>
      </c>
      <c r="BU25" s="62">
        <f>IF(DA25&gt;0,M25/((1+Vychodiská!$C$178)^emisie_CO2!DA25),0)</f>
        <v>439090.06036504242</v>
      </c>
      <c r="BV25" s="62">
        <f>IF(DB25&gt;0,N25/((1+Vychodiská!$C$178)^emisie_CO2!DB25),0)</f>
        <v>447193.56797259953</v>
      </c>
      <c r="BW25" s="62">
        <f>IF(DC25&gt;0,O25/((1+Vychodiská!$C$178)^emisie_CO2!DC25),0)</f>
        <v>453529.643879743</v>
      </c>
      <c r="BX25" s="62">
        <f>IF(DD25&gt;0,P25/((1+Vychodiská!$C$178)^emisie_CO2!DD25),0)</f>
        <v>458248.23961438617</v>
      </c>
      <c r="BY25" s="62">
        <f>IF(DE25&gt;0,Q25/((1+Vychodiská!$C$178)^emisie_CO2!DE25),0)</f>
        <v>461489.03338817967</v>
      </c>
      <c r="BZ25" s="62">
        <f>IF(DF25&gt;0,R25/((1+Vychodiská!$C$178)^emisie_CO2!DF25),0)</f>
        <v>463382.06848144298</v>
      </c>
      <c r="CA25" s="62">
        <f>IF(DG25&gt;0,S25/((1+Vychodiská!$C$178)^emisie_CO2!DG25),0)</f>
        <v>464048.35412503482</v>
      </c>
      <c r="CB25" s="62">
        <f>IF(DH25&gt;0,T25/((1+Vychodiská!$C$178)^emisie_CO2!DH25),0)</f>
        <v>463600.43100329232</v>
      </c>
      <c r="CC25" s="62">
        <f>IF(DI25&gt;0,U25/((1+Vychodiská!$C$178)^emisie_CO2!DI25),0)</f>
        <v>462142.90338492452</v>
      </c>
      <c r="CD25" s="62">
        <f>IF(DJ25&gt;0,V25/((1+Vychodiská!$C$178)^emisie_CO2!DJ25),0)</f>
        <v>459772.93977782229</v>
      </c>
      <c r="CE25" s="62">
        <f>IF(DK25&gt;0,W25/((1+Vychodiská!$C$178)^emisie_CO2!DK25),0)</f>
        <v>456580.74389886839</v>
      </c>
      <c r="CF25" s="62">
        <f>IF(DL25&gt;0,X25/((1+Vychodiská!$C$178)^emisie_CO2!DL25),0)</f>
        <v>453264.1767519032</v>
      </c>
      <c r="CG25" s="62">
        <f>IF(DM25&gt;0,Y25/((1+Vychodiská!$C$178)^emisie_CO2!DM25),0)</f>
        <v>449228.14265771286</v>
      </c>
      <c r="CH25" s="62">
        <f>IF(DN25&gt;0,Z25/((1+Vychodiská!$C$178)^emisie_CO2!DN25),0)</f>
        <v>444548.68283836165</v>
      </c>
      <c r="CI25" s="62">
        <f>IF(DO25&gt;0,AA25/((1+Vychodiská!$C$178)^emisie_CO2!DO25),0)</f>
        <v>439296.22793908999</v>
      </c>
      <c r="CJ25" s="62">
        <f>IF(DP25&gt;0,AB25/((1+Vychodiská!$C$178)^emisie_CO2!DP25),0)</f>
        <v>433535.95993988856</v>
      </c>
      <c r="CK25" s="62">
        <f>IF(DQ25&gt;0,AC25/((1+Vychodiská!$C$178)^emisie_CO2!DQ25),0)</f>
        <v>412891.39041894156</v>
      </c>
      <c r="CL25" s="62">
        <f>IF(DR25&gt;0,AD25/((1+Vychodiská!$C$178)^emisie_CO2!DR25),0)</f>
        <v>393229.89563708717</v>
      </c>
      <c r="CM25" s="62">
        <f>IF(DS25&gt;0,AE25/((1+Vychodiská!$C$178)^emisie_CO2!DS25),0)</f>
        <v>374504.66251151159</v>
      </c>
      <c r="CN25" s="62">
        <f>IF(DT25&gt;0,AF25/((1+Vychodiská!$C$178)^emisie_CO2!DT25),0)</f>
        <v>356671.10715382051</v>
      </c>
      <c r="CO25" s="62">
        <f>IF(DU25&gt;0,AG25/((1+Vychodiská!$C$178)^emisie_CO2!DU25),0)</f>
        <v>339686.76871792437</v>
      </c>
      <c r="CP25" s="62">
        <f>IF(DV25&gt;0,AH25/((1+Vychodiská!$C$178)^emisie_CO2!DV25),0)</f>
        <v>323511.20830278506</v>
      </c>
      <c r="CQ25" s="62">
        <f>IF(DW25&gt;0,AI25/((1+Vychodiská!$C$178)^emisie_CO2!DW25),0)</f>
        <v>308105.91266931919</v>
      </c>
      <c r="CR25" s="63">
        <f>IF(DX25&gt;0,AJ25/((1+Vychodiská!$C$178)^emisie_CO2!DX25),0)</f>
        <v>293434.20254220866</v>
      </c>
      <c r="CS25" s="66">
        <f t="shared" ref="CS25:CS30" si="26">SUM(BO25:CR25)</f>
        <v>12383853.129495492</v>
      </c>
      <c r="CU25" s="61">
        <f t="shared" ref="CU25:CU30" si="27">(VALUE(RIGHT(E25,4))-VALUE(LEFT(E25,4)))+2</f>
        <v>2</v>
      </c>
      <c r="CV25" s="61">
        <f t="shared" ref="CV25:CV30" si="28">IF(CU25=0,0,IF(CV$2&gt;$D25,0,CU25+1))</f>
        <v>3</v>
      </c>
      <c r="CW25" s="61">
        <f t="shared" ref="CW25:CW30" si="29">IF(CV25=0,0,IF(CW$2&gt;$D25,0,CV25+1))</f>
        <v>4</v>
      </c>
      <c r="CX25" s="61">
        <f t="shared" ref="CX25:CX30" si="30">IF(CW25=0,0,IF(CX$2&gt;$D25,0,CW25+1))</f>
        <v>5</v>
      </c>
      <c r="CY25" s="61">
        <f t="shared" ref="CY25:CY30" si="31">IF(CX25=0,0,IF(CY$2&gt;$D25,0,CX25+1))</f>
        <v>6</v>
      </c>
      <c r="CZ25" s="61">
        <f t="shared" ref="CZ25:CZ30" si="32">IF(CY25=0,0,IF(CZ$2&gt;$D25,0,CY25+1))</f>
        <v>7</v>
      </c>
      <c r="DA25" s="61">
        <f t="shared" ref="DA25:DA30" si="33">IF(CZ25=0,0,IF(DA$2&gt;$D25,0,CZ25+1))</f>
        <v>8</v>
      </c>
      <c r="DB25" s="61">
        <f t="shared" ref="DB25:DB30" si="34">IF(DA25=0,0,IF(DB$2&gt;$D25,0,DA25+1))</f>
        <v>9</v>
      </c>
      <c r="DC25" s="61">
        <f t="shared" ref="DC25:DC30" si="35">IF(DB25=0,0,IF(DC$2&gt;$D25,0,DB25+1))</f>
        <v>10</v>
      </c>
      <c r="DD25" s="61">
        <f t="shared" ref="DD25:DD30" si="36">IF(DC25=0,0,IF(DD$2&gt;$D25,0,DC25+1))</f>
        <v>11</v>
      </c>
      <c r="DE25" s="61">
        <f t="shared" ref="DE25:DE30" si="37">IF(DD25=0,0,IF(DE$2&gt;$D25,0,DD25+1))</f>
        <v>12</v>
      </c>
      <c r="DF25" s="61">
        <f t="shared" ref="DF25:DF30" si="38">IF(DE25=0,0,IF(DF$2&gt;$D25,0,DE25+1))</f>
        <v>13</v>
      </c>
      <c r="DG25" s="61">
        <f t="shared" ref="DG25:DG30" si="39">IF(DF25=0,0,IF(DG$2&gt;$D25,0,DF25+1))</f>
        <v>14</v>
      </c>
      <c r="DH25" s="61">
        <f t="shared" ref="DH25:DH30" si="40">IF(DG25=0,0,IF(DH$2&gt;$D25,0,DG25+1))</f>
        <v>15</v>
      </c>
      <c r="DI25" s="61">
        <f t="shared" ref="DI25:DI30" si="41">IF(DH25=0,0,IF(DI$2&gt;$D25,0,DH25+1))</f>
        <v>16</v>
      </c>
      <c r="DJ25" s="61">
        <f t="shared" ref="DJ25:DJ30" si="42">IF(DI25=0,0,IF(DJ$2&gt;$D25,0,DI25+1))</f>
        <v>17</v>
      </c>
      <c r="DK25" s="61">
        <f t="shared" ref="DK25:DK30" si="43">IF(DJ25=0,0,IF(DK$2&gt;$D25,0,DJ25+1))</f>
        <v>18</v>
      </c>
      <c r="DL25" s="61">
        <f t="shared" ref="DL25:DL30" si="44">IF(DK25=0,0,IF(DL$2&gt;$D25,0,DK25+1))</f>
        <v>19</v>
      </c>
      <c r="DM25" s="61">
        <f t="shared" ref="DM25:DM30" si="45">IF(DL25=0,0,IF(DM$2&gt;$D25,0,DL25+1))</f>
        <v>20</v>
      </c>
      <c r="DN25" s="61">
        <f t="shared" ref="DN25:DN30" si="46">IF(DM25=0,0,IF(DN$2&gt;$D25,0,DM25+1))</f>
        <v>21</v>
      </c>
      <c r="DO25" s="61">
        <f t="shared" ref="DO25:DO30" si="47">IF(DN25=0,0,IF(DO$2&gt;$D25,0,DN25+1))</f>
        <v>22</v>
      </c>
      <c r="DP25" s="61">
        <f t="shared" ref="DP25:DP30" si="48">IF(DO25=0,0,IF(DP$2&gt;$D25,0,DO25+1))</f>
        <v>23</v>
      </c>
      <c r="DQ25" s="61">
        <f t="shared" ref="DQ25:DQ30" si="49">IF(DP25=0,0,IF(DQ$2&gt;$D25,0,DP25+1))</f>
        <v>24</v>
      </c>
      <c r="DR25" s="61">
        <f t="shared" ref="DR25:DR30" si="50">IF(DQ25=0,0,IF(DR$2&gt;$D25,0,DQ25+1))</f>
        <v>25</v>
      </c>
      <c r="DS25" s="61">
        <f t="shared" ref="DS25:DS30" si="51">IF(DR25=0,0,IF(DS$2&gt;$D25,0,DR25+1))</f>
        <v>26</v>
      </c>
      <c r="DT25" s="61">
        <f t="shared" ref="DT25:DT30" si="52">IF(DS25=0,0,IF(DT$2&gt;$D25,0,DS25+1))</f>
        <v>27</v>
      </c>
      <c r="DU25" s="61">
        <f t="shared" ref="DU25:DU30" si="53">IF(DT25=0,0,IF(DU$2&gt;$D25,0,DT25+1))</f>
        <v>28</v>
      </c>
      <c r="DV25" s="61">
        <f t="shared" ref="DV25:DV30" si="54">IF(DU25=0,0,IF(DV$2&gt;$D25,0,DU25+1))</f>
        <v>29</v>
      </c>
      <c r="DW25" s="61">
        <f t="shared" ref="DW25:DW30" si="55">IF(DV25=0,0,IF(DW$2&gt;$D25,0,DV25+1))</f>
        <v>30</v>
      </c>
      <c r="DX25" s="377">
        <f t="shared" ref="DX25:DX30" si="56">IF(DW25=0,0,IF(DX$2&gt;$D25,0,DW25+1))</f>
        <v>31</v>
      </c>
    </row>
    <row r="26" spans="1:128" ht="28.5" customHeight="1" x14ac:dyDescent="0.45">
      <c r="A26" s="59">
        <f>Investície!A26</f>
        <v>24</v>
      </c>
      <c r="B26" s="60" t="str">
        <f>Investície!B26</f>
        <v>MHTH, a.s. - závod Žilina</v>
      </c>
      <c r="C26" s="60" t="str">
        <f>Investície!C26</f>
        <v>Rekultivácia odkaliska</v>
      </c>
      <c r="D26" s="61">
        <f>INDEX(Data!$M:$M,MATCH(emisie_CO2!A26,Data!$A:$A,0))</f>
        <v>40</v>
      </c>
      <c r="E26" s="61" t="str">
        <f>INDEX(Data!$J:$J,MATCH(emisie_CO2!A26,Data!$A:$A,0))</f>
        <v>2026-2027</v>
      </c>
      <c r="F26" s="63">
        <f>INDEX(Data!$U:$U,MATCH(emisie_CO2!A26,Data!$A:$A,0))</f>
        <v>0</v>
      </c>
      <c r="G26" s="62">
        <f>$F26*Vychodiská!$D$15*-1*IF(LEN($E26)=4,HLOOKUP($E26+G$2,Vychodiská!$G$24:$BN$25,2,0),HLOOKUP(VALUE(RIGHT($E26,4))+G$2,Vychodiská!$G$24:$BN$25,2,0))</f>
        <v>0</v>
      </c>
      <c r="H26" s="62">
        <f>$F26*Vychodiská!$D$15*-1*IF(LEN($E26)=4,HLOOKUP($E26+H$2,Vychodiská!$G$24:$BN$25,2,0),HLOOKUP(VALUE(RIGHT($E26,4))+H$2,Vychodiská!$G$24:$BN$25,2,0))</f>
        <v>0</v>
      </c>
      <c r="I26" s="62">
        <f>$F26*Vychodiská!$D$15*-1*IF(LEN($E26)=4,HLOOKUP($E26+I$2,Vychodiská!$G$24:$BN$25,2,0),HLOOKUP(VALUE(RIGHT($E26,4))+I$2,Vychodiská!$G$24:$BN$25,2,0))</f>
        <v>0</v>
      </c>
      <c r="J26" s="62">
        <f>$F26*Vychodiská!$D$15*-1*IF(LEN($E26)=4,HLOOKUP($E26+J$2,Vychodiská!$G$24:$BN$25,2,0),HLOOKUP(VALUE(RIGHT($E26,4))+J$2,Vychodiská!$G$24:$BN$25,2,0))</f>
        <v>0</v>
      </c>
      <c r="K26" s="62">
        <f>$F26*Vychodiská!$D$15*-1*IF(LEN($E26)=4,HLOOKUP($E26+K$2,Vychodiská!$G$24:$BN$25,2,0),HLOOKUP(VALUE(RIGHT($E26,4))+K$2,Vychodiská!$G$24:$BN$25,2,0))</f>
        <v>0</v>
      </c>
      <c r="L26" s="62">
        <f>$F26*Vychodiská!$D$15*-1*IF(LEN($E26)=4,HLOOKUP($E26+L$2,Vychodiská!$G$24:$BN$25,2,0),HLOOKUP(VALUE(RIGHT($E26,4))+L$2,Vychodiská!$G$24:$BN$25,2,0))</f>
        <v>0</v>
      </c>
      <c r="M26" s="62">
        <f>$F26*Vychodiská!$D$15*-1*IF(LEN($E26)=4,HLOOKUP($E26+M$2,Vychodiská!$G$24:$BN$25,2,0),HLOOKUP(VALUE(RIGHT($E26,4))+M$2,Vychodiská!$G$24:$BN$25,2,0))</f>
        <v>0</v>
      </c>
      <c r="N26" s="62">
        <f>$F26*Vychodiská!$D$15*-1*IF(LEN($E26)=4,HLOOKUP($E26+N$2,Vychodiská!$G$24:$BN$25,2,0),HLOOKUP(VALUE(RIGHT($E26,4))+N$2,Vychodiská!$G$24:$BN$25,2,0))</f>
        <v>0</v>
      </c>
      <c r="O26" s="62">
        <f>$F26*Vychodiská!$D$15*-1*IF(LEN($E26)=4,HLOOKUP($E26+O$2,Vychodiská!$G$24:$BN$25,2,0),HLOOKUP(VALUE(RIGHT($E26,4))+O$2,Vychodiská!$G$24:$BN$25,2,0))</f>
        <v>0</v>
      </c>
      <c r="P26" s="62">
        <f>$F26*Vychodiská!$D$15*-1*IF(LEN($E26)=4,HLOOKUP($E26+P$2,Vychodiská!$G$24:$BN$25,2,0),HLOOKUP(VALUE(RIGHT($E26,4))+P$2,Vychodiská!$G$24:$BN$25,2,0))</f>
        <v>0</v>
      </c>
      <c r="Q26" s="62">
        <f>$F26*Vychodiská!$D$15*-1*IF(LEN($E26)=4,HLOOKUP($E26+Q$2,Vychodiská!$G$24:$BN$25,2,0),HLOOKUP(VALUE(RIGHT($E26,4))+Q$2,Vychodiská!$G$24:$BN$25,2,0))</f>
        <v>0</v>
      </c>
      <c r="R26" s="62">
        <f>$F26*Vychodiská!$D$15*-1*IF(LEN($E26)=4,HLOOKUP($E26+R$2,Vychodiská!$G$24:$BN$25,2,0),HLOOKUP(VALUE(RIGHT($E26,4))+R$2,Vychodiská!$G$24:$BN$25,2,0))</f>
        <v>0</v>
      </c>
      <c r="S26" s="62">
        <f>$F26*Vychodiská!$D$15*-1*IF(LEN($E26)=4,HLOOKUP($E26+S$2,Vychodiská!$G$24:$BN$25,2,0),HLOOKUP(VALUE(RIGHT($E26,4))+S$2,Vychodiská!$G$24:$BN$25,2,0))</f>
        <v>0</v>
      </c>
      <c r="T26" s="62">
        <f>$F26*Vychodiská!$D$15*-1*IF(LEN($E26)=4,HLOOKUP($E26+T$2,Vychodiská!$G$24:$BN$25,2,0),HLOOKUP(VALUE(RIGHT($E26,4))+T$2,Vychodiská!$G$24:$BN$25,2,0))</f>
        <v>0</v>
      </c>
      <c r="U26" s="62">
        <f>$F26*Vychodiská!$D$15*-1*IF(LEN($E26)=4,HLOOKUP($E26+U$2,Vychodiská!$G$24:$BN$25,2,0),HLOOKUP(VALUE(RIGHT($E26,4))+U$2,Vychodiská!$G$24:$BN$25,2,0))</f>
        <v>0</v>
      </c>
      <c r="V26" s="62">
        <f>$F26*Vychodiská!$D$15*-1*IF(LEN($E26)=4,HLOOKUP($E26+V$2,Vychodiská!$G$24:$BN$25,2,0),HLOOKUP(VALUE(RIGHT($E26,4))+V$2,Vychodiská!$G$24:$BN$25,2,0))</f>
        <v>0</v>
      </c>
      <c r="W26" s="62">
        <f>$F26*Vychodiská!$D$15*-1*IF(LEN($E26)=4,HLOOKUP($E26+W$2,Vychodiská!$G$24:$BN$25,2,0),HLOOKUP(VALUE(RIGHT($E26,4))+W$2,Vychodiská!$G$24:$BN$25,2,0))</f>
        <v>0</v>
      </c>
      <c r="X26" s="62">
        <f>$F26*Vychodiská!$D$15*-1*IF(LEN($E26)=4,HLOOKUP($E26+X$2,Vychodiská!$G$24:$BN$25,2,0),HLOOKUP(VALUE(RIGHT($E26,4))+X$2,Vychodiská!$G$24:$BN$25,2,0))</f>
        <v>0</v>
      </c>
      <c r="Y26" s="62">
        <f>$F26*Vychodiská!$D$15*-1*IF(LEN($E26)=4,HLOOKUP($E26+Y$2,Vychodiská!$G$24:$BN$25,2,0),HLOOKUP(VALUE(RIGHT($E26,4))+Y$2,Vychodiská!$G$24:$BN$25,2,0))</f>
        <v>0</v>
      </c>
      <c r="Z26" s="62">
        <f>$F26*Vychodiská!$D$15*-1*IF(LEN($E26)=4,HLOOKUP($E26+Z$2,Vychodiská!$G$24:$BN$25,2,0),HLOOKUP(VALUE(RIGHT($E26,4))+Z$2,Vychodiská!$G$24:$BN$25,2,0))</f>
        <v>0</v>
      </c>
      <c r="AA26" s="62">
        <f>$F26*Vychodiská!$D$15*-1*IF(LEN($E26)=4,HLOOKUP($E26+AA$2,Vychodiská!$G$24:$BN$25,2,0),HLOOKUP(VALUE(RIGHT($E26,4))+AA$2,Vychodiská!$G$24:$BN$25,2,0))</f>
        <v>0</v>
      </c>
      <c r="AB26" s="62">
        <f>$F26*Vychodiská!$D$15*-1*IF(LEN($E26)=4,HLOOKUP($E26+AB$2,Vychodiská!$G$24:$BN$25,2,0),HLOOKUP(VALUE(RIGHT($E26,4))+AB$2,Vychodiská!$G$24:$BN$25,2,0))</f>
        <v>0</v>
      </c>
      <c r="AC26" s="62">
        <f>$F26*Vychodiská!$D$15*-1*IF(LEN($E26)=4,HLOOKUP($E26+AC$2,Vychodiská!$G$24:$BN$25,2,0),HLOOKUP(VALUE(RIGHT($E26,4))+AC$2,Vychodiská!$G$24:$BN$25,2,0))</f>
        <v>0</v>
      </c>
      <c r="AD26" s="62">
        <f>$F26*Vychodiská!$D$15*-1*IF(LEN($E26)=4,HLOOKUP($E26+AD$2,Vychodiská!$G$24:$BN$25,2,0),HLOOKUP(VALUE(RIGHT($E26,4))+AD$2,Vychodiská!$G$24:$BN$25,2,0))</f>
        <v>0</v>
      </c>
      <c r="AE26" s="62">
        <f>$F26*Vychodiská!$D$15*-1*IF(LEN($E26)=4,HLOOKUP($E26+AE$2,Vychodiská!$G$24:$BN$25,2,0),HLOOKUP(VALUE(RIGHT($E26,4))+AE$2,Vychodiská!$G$24:$BN$25,2,0))</f>
        <v>0</v>
      </c>
      <c r="AF26" s="62">
        <f>$F26*Vychodiská!$D$15*-1*IF(LEN($E26)=4,HLOOKUP($E26+AF$2,Vychodiská!$G$24:$BN$25,2,0),HLOOKUP(VALUE(RIGHT($E26,4))+AF$2,Vychodiská!$G$24:$BN$25,2,0))</f>
        <v>0</v>
      </c>
      <c r="AG26" s="62">
        <f>$F26*Vychodiská!$D$15*-1*IF(LEN($E26)=4,HLOOKUP($E26+AG$2,Vychodiská!$G$24:$BN$25,2,0),HLOOKUP(VALUE(RIGHT($E26,4))+AG$2,Vychodiská!$G$24:$BN$25,2,0))</f>
        <v>0</v>
      </c>
      <c r="AH26" s="62">
        <f>$F26*Vychodiská!$D$15*-1*IF(LEN($E26)=4,HLOOKUP($E26+AH$2,Vychodiská!$G$24:$BN$25,2,0),HLOOKUP(VALUE(RIGHT($E26,4))+AH$2,Vychodiská!$G$24:$BN$25,2,0))</f>
        <v>0</v>
      </c>
      <c r="AI26" s="62">
        <f>$F26*Vychodiská!$D$15*-1*IF(LEN($E26)=4,HLOOKUP($E26+AI$2,Vychodiská!$G$24:$BN$25,2,0),HLOOKUP(VALUE(RIGHT($E26,4))+AI$2,Vychodiská!$G$24:$BN$25,2,0))</f>
        <v>0</v>
      </c>
      <c r="AJ26" s="63">
        <f>$F26*Vychodiská!$D$15*-1*IF(LEN($E26)=4,HLOOKUP($E26+AJ$2,Vychodiská!$G$24:$BN$25,2,0),HLOOKUP(VALUE(RIGHT($E26,4))+AJ$2,Vychodiská!$G$24:$BN$25,2,0))</f>
        <v>0</v>
      </c>
      <c r="AK26" s="62">
        <f t="shared" si="25"/>
        <v>0</v>
      </c>
      <c r="AL26" s="62">
        <f>SUM($G26:H26)</f>
        <v>0</v>
      </c>
      <c r="AM26" s="62">
        <f>SUM($G26:I26)</f>
        <v>0</v>
      </c>
      <c r="AN26" s="62">
        <f>SUM($G26:J26)</f>
        <v>0</v>
      </c>
      <c r="AO26" s="62">
        <f>SUM($G26:K26)</f>
        <v>0</v>
      </c>
      <c r="AP26" s="62">
        <f>SUM($G26:L26)</f>
        <v>0</v>
      </c>
      <c r="AQ26" s="62">
        <f>SUM($G26:M26)</f>
        <v>0</v>
      </c>
      <c r="AR26" s="62">
        <f>SUM($G26:N26)</f>
        <v>0</v>
      </c>
      <c r="AS26" s="62">
        <f>SUM($G26:O26)</f>
        <v>0</v>
      </c>
      <c r="AT26" s="62">
        <f>SUM($G26:P26)</f>
        <v>0</v>
      </c>
      <c r="AU26" s="62">
        <f>SUM($G26:Q26)</f>
        <v>0</v>
      </c>
      <c r="AV26" s="62">
        <f>SUM($G26:R26)</f>
        <v>0</v>
      </c>
      <c r="AW26" s="62">
        <f>SUM($G26:S26)</f>
        <v>0</v>
      </c>
      <c r="AX26" s="62">
        <f>SUM($G26:T26)</f>
        <v>0</v>
      </c>
      <c r="AY26" s="62">
        <f>SUM($G26:U26)</f>
        <v>0</v>
      </c>
      <c r="AZ26" s="62">
        <f>SUM($G26:V26)</f>
        <v>0</v>
      </c>
      <c r="BA26" s="62">
        <f>SUM($G26:W26)</f>
        <v>0</v>
      </c>
      <c r="BB26" s="62">
        <f>SUM($G26:X26)</f>
        <v>0</v>
      </c>
      <c r="BC26" s="62">
        <f>SUM($G26:Y26)</f>
        <v>0</v>
      </c>
      <c r="BD26" s="62">
        <f>SUM($G26:Z26)</f>
        <v>0</v>
      </c>
      <c r="BE26" s="62">
        <f>SUM($G26:AA26)</f>
        <v>0</v>
      </c>
      <c r="BF26" s="62">
        <f>SUM($G26:AB26)</f>
        <v>0</v>
      </c>
      <c r="BG26" s="62">
        <f>SUM($G26:AC26)</f>
        <v>0</v>
      </c>
      <c r="BH26" s="62">
        <f>SUM($G26:AD26)</f>
        <v>0</v>
      </c>
      <c r="BI26" s="62">
        <f>SUM($G26:AE26)</f>
        <v>0</v>
      </c>
      <c r="BJ26" s="62">
        <f>SUM($G26:AF26)</f>
        <v>0</v>
      </c>
      <c r="BK26" s="62">
        <f>SUM($G26:AG26)</f>
        <v>0</v>
      </c>
      <c r="BL26" s="62">
        <f>SUM($G26:AH26)</f>
        <v>0</v>
      </c>
      <c r="BM26" s="62">
        <f>SUM($G26:AI26)</f>
        <v>0</v>
      </c>
      <c r="BN26" s="62">
        <f>SUM($G26:AJ26)</f>
        <v>0</v>
      </c>
      <c r="BO26" s="65">
        <f>IF(CU26&gt;0,G26/((1+Vychodiská!$C$178)^emisie_CO2!CU26),0)</f>
        <v>0</v>
      </c>
      <c r="BP26" s="62">
        <f>IF(CV26&gt;0,H26/((1+Vychodiská!$C$178)^emisie_CO2!CV26),0)</f>
        <v>0</v>
      </c>
      <c r="BQ26" s="62">
        <f>IF(CW26&gt;0,I26/((1+Vychodiská!$C$178)^emisie_CO2!CW26),0)</f>
        <v>0</v>
      </c>
      <c r="BR26" s="62">
        <f>IF(CX26&gt;0,J26/((1+Vychodiská!$C$178)^emisie_CO2!CX26),0)</f>
        <v>0</v>
      </c>
      <c r="BS26" s="62">
        <f>IF(CY26&gt;0,K26/((1+Vychodiská!$C$178)^emisie_CO2!CY26),0)</f>
        <v>0</v>
      </c>
      <c r="BT26" s="62">
        <f>IF(CZ26&gt;0,L26/((1+Vychodiská!$C$178)^emisie_CO2!CZ26),0)</f>
        <v>0</v>
      </c>
      <c r="BU26" s="62">
        <f>IF(DA26&gt;0,M26/((1+Vychodiská!$C$178)^emisie_CO2!DA26),0)</f>
        <v>0</v>
      </c>
      <c r="BV26" s="62">
        <f>IF(DB26&gt;0,N26/((1+Vychodiská!$C$178)^emisie_CO2!DB26),0)</f>
        <v>0</v>
      </c>
      <c r="BW26" s="62">
        <f>IF(DC26&gt;0,O26/((1+Vychodiská!$C$178)^emisie_CO2!DC26),0)</f>
        <v>0</v>
      </c>
      <c r="BX26" s="62">
        <f>IF(DD26&gt;0,P26/((1+Vychodiská!$C$178)^emisie_CO2!DD26),0)</f>
        <v>0</v>
      </c>
      <c r="BY26" s="62">
        <f>IF(DE26&gt;0,Q26/((1+Vychodiská!$C$178)^emisie_CO2!DE26),0)</f>
        <v>0</v>
      </c>
      <c r="BZ26" s="62">
        <f>IF(DF26&gt;0,R26/((1+Vychodiská!$C$178)^emisie_CO2!DF26),0)</f>
        <v>0</v>
      </c>
      <c r="CA26" s="62">
        <f>IF(DG26&gt;0,S26/((1+Vychodiská!$C$178)^emisie_CO2!DG26),0)</f>
        <v>0</v>
      </c>
      <c r="CB26" s="62">
        <f>IF(DH26&gt;0,T26/((1+Vychodiská!$C$178)^emisie_CO2!DH26),0)</f>
        <v>0</v>
      </c>
      <c r="CC26" s="62">
        <f>IF(DI26&gt;0,U26/((1+Vychodiská!$C$178)^emisie_CO2!DI26),0)</f>
        <v>0</v>
      </c>
      <c r="CD26" s="62">
        <f>IF(DJ26&gt;0,V26/((1+Vychodiská!$C$178)^emisie_CO2!DJ26),0)</f>
        <v>0</v>
      </c>
      <c r="CE26" s="62">
        <f>IF(DK26&gt;0,W26/((1+Vychodiská!$C$178)^emisie_CO2!DK26),0)</f>
        <v>0</v>
      </c>
      <c r="CF26" s="62">
        <f>IF(DL26&gt;0,X26/((1+Vychodiská!$C$178)^emisie_CO2!DL26),0)</f>
        <v>0</v>
      </c>
      <c r="CG26" s="62">
        <f>IF(DM26&gt;0,Y26/((1+Vychodiská!$C$178)^emisie_CO2!DM26),0)</f>
        <v>0</v>
      </c>
      <c r="CH26" s="62">
        <f>IF(DN26&gt;0,Z26/((1+Vychodiská!$C$178)^emisie_CO2!DN26),0)</f>
        <v>0</v>
      </c>
      <c r="CI26" s="62">
        <f>IF(DO26&gt;0,AA26/((1+Vychodiská!$C$178)^emisie_CO2!DO26),0)</f>
        <v>0</v>
      </c>
      <c r="CJ26" s="62">
        <f>IF(DP26&gt;0,AB26/((1+Vychodiská!$C$178)^emisie_CO2!DP26),0)</f>
        <v>0</v>
      </c>
      <c r="CK26" s="62">
        <f>IF(DQ26&gt;0,AC26/((1+Vychodiská!$C$178)^emisie_CO2!DQ26),0)</f>
        <v>0</v>
      </c>
      <c r="CL26" s="62">
        <f>IF(DR26&gt;0,AD26/((1+Vychodiská!$C$178)^emisie_CO2!DR26),0)</f>
        <v>0</v>
      </c>
      <c r="CM26" s="62">
        <f>IF(DS26&gt;0,AE26/((1+Vychodiská!$C$178)^emisie_CO2!DS26),0)</f>
        <v>0</v>
      </c>
      <c r="CN26" s="62">
        <f>IF(DT26&gt;0,AF26/((1+Vychodiská!$C$178)^emisie_CO2!DT26),0)</f>
        <v>0</v>
      </c>
      <c r="CO26" s="62">
        <f>IF(DU26&gt;0,AG26/((1+Vychodiská!$C$178)^emisie_CO2!DU26),0)</f>
        <v>0</v>
      </c>
      <c r="CP26" s="62">
        <f>IF(DV26&gt;0,AH26/((1+Vychodiská!$C$178)^emisie_CO2!DV26),0)</f>
        <v>0</v>
      </c>
      <c r="CQ26" s="62">
        <f>IF(DW26&gt;0,AI26/((1+Vychodiská!$C$178)^emisie_CO2!DW26),0)</f>
        <v>0</v>
      </c>
      <c r="CR26" s="63">
        <f>IF(DX26&gt;0,AJ26/((1+Vychodiská!$C$178)^emisie_CO2!DX26),0)</f>
        <v>0</v>
      </c>
      <c r="CS26" s="66">
        <f t="shared" si="26"/>
        <v>0</v>
      </c>
      <c r="CU26" s="61">
        <f t="shared" si="27"/>
        <v>3</v>
      </c>
      <c r="CV26" s="61">
        <f t="shared" si="28"/>
        <v>4</v>
      </c>
      <c r="CW26" s="61">
        <f t="shared" si="29"/>
        <v>5</v>
      </c>
      <c r="CX26" s="61">
        <f t="shared" si="30"/>
        <v>6</v>
      </c>
      <c r="CY26" s="61">
        <f t="shared" si="31"/>
        <v>7</v>
      </c>
      <c r="CZ26" s="61">
        <f t="shared" si="32"/>
        <v>8</v>
      </c>
      <c r="DA26" s="61">
        <f t="shared" si="33"/>
        <v>9</v>
      </c>
      <c r="DB26" s="61">
        <f t="shared" si="34"/>
        <v>10</v>
      </c>
      <c r="DC26" s="61">
        <f t="shared" si="35"/>
        <v>11</v>
      </c>
      <c r="DD26" s="61">
        <f t="shared" si="36"/>
        <v>12</v>
      </c>
      <c r="DE26" s="61">
        <f t="shared" si="37"/>
        <v>13</v>
      </c>
      <c r="DF26" s="61">
        <f t="shared" si="38"/>
        <v>14</v>
      </c>
      <c r="DG26" s="61">
        <f t="shared" si="39"/>
        <v>15</v>
      </c>
      <c r="DH26" s="61">
        <f t="shared" si="40"/>
        <v>16</v>
      </c>
      <c r="DI26" s="61">
        <f t="shared" si="41"/>
        <v>17</v>
      </c>
      <c r="DJ26" s="61">
        <f t="shared" si="42"/>
        <v>18</v>
      </c>
      <c r="DK26" s="61">
        <f t="shared" si="43"/>
        <v>19</v>
      </c>
      <c r="DL26" s="61">
        <f t="shared" si="44"/>
        <v>20</v>
      </c>
      <c r="DM26" s="61">
        <f t="shared" si="45"/>
        <v>21</v>
      </c>
      <c r="DN26" s="61">
        <f t="shared" si="46"/>
        <v>22</v>
      </c>
      <c r="DO26" s="61">
        <f t="shared" si="47"/>
        <v>23</v>
      </c>
      <c r="DP26" s="61">
        <f t="shared" si="48"/>
        <v>24</v>
      </c>
      <c r="DQ26" s="61">
        <f t="shared" si="49"/>
        <v>25</v>
      </c>
      <c r="DR26" s="61">
        <f t="shared" si="50"/>
        <v>26</v>
      </c>
      <c r="DS26" s="61">
        <f t="shared" si="51"/>
        <v>27</v>
      </c>
      <c r="DT26" s="61">
        <f t="shared" si="52"/>
        <v>28</v>
      </c>
      <c r="DU26" s="61">
        <f t="shared" si="53"/>
        <v>29</v>
      </c>
      <c r="DV26" s="61">
        <f t="shared" si="54"/>
        <v>30</v>
      </c>
      <c r="DW26" s="61">
        <f t="shared" si="55"/>
        <v>31</v>
      </c>
      <c r="DX26" s="377">
        <f t="shared" si="56"/>
        <v>32</v>
      </c>
    </row>
    <row r="27" spans="1:128" ht="28.5" customHeight="1" x14ac:dyDescent="0.45">
      <c r="A27" s="59">
        <f>Investície!A27</f>
        <v>25</v>
      </c>
      <c r="B27" s="60" t="str">
        <f>Investície!B27</f>
        <v>MHTH, a.s. - závod Martin</v>
      </c>
      <c r="C27" s="60" t="str">
        <f>Investície!C27</f>
        <v>Rekonštrukcia a modernizácia rozvodov centrálneho zásobovania teplom v meste Martin II. etapa</v>
      </c>
      <c r="D27" s="61">
        <f>INDEX(Data!$M:$M,MATCH(emisie_CO2!A27,Data!$A:$A,0))</f>
        <v>30</v>
      </c>
      <c r="E27" s="61">
        <f>INDEX(Data!$J:$J,MATCH(emisie_CO2!A27,Data!$A:$A,0))</f>
        <v>2024</v>
      </c>
      <c r="F27" s="63">
        <f>INDEX(Data!$U:$U,MATCH(emisie_CO2!A27,Data!$A:$A,0))</f>
        <v>-429</v>
      </c>
      <c r="G27" s="62">
        <f>$F27*Vychodiská!$D$15*-1*IF(LEN($E27)=4,HLOOKUP($E27+G$2,Vychodiská!$G$24:$BN$25,2,0),HLOOKUP(VALUE(RIGHT($E27,4))+G$2,Vychodiská!$G$24:$BN$25,2,0))</f>
        <v>75933</v>
      </c>
      <c r="H27" s="62">
        <f>$F27*Vychodiská!$D$15*-1*IF(LEN($E27)=4,HLOOKUP($E27+H$2,Vychodiská!$G$24:$BN$25,2,0),HLOOKUP(VALUE(RIGHT($E27,4))+H$2,Vychodiská!$G$24:$BN$25,2,0))</f>
        <v>83740.799999999988</v>
      </c>
      <c r="I27" s="62">
        <f>$F27*Vychodiská!$D$15*-1*IF(LEN($E27)=4,HLOOKUP($E27+I$2,Vychodiská!$G$24:$BN$25,2,0),HLOOKUP(VALUE(RIGHT($E27,4))+I$2,Vychodiská!$G$24:$BN$25,2,0))</f>
        <v>91548.599999999991</v>
      </c>
      <c r="J27" s="62">
        <f>$F27*Vychodiská!$D$15*-1*IF(LEN($E27)=4,HLOOKUP($E27+J$2,Vychodiská!$G$24:$BN$25,2,0),HLOOKUP(VALUE(RIGHT($E27,4))+J$2,Vychodiská!$G$24:$BN$25,2,0))</f>
        <v>99356.39999999998</v>
      </c>
      <c r="K27" s="62">
        <f>$F27*Vychodiská!$D$15*-1*IF(LEN($E27)=4,HLOOKUP($E27+K$2,Vychodiská!$G$24:$BN$25,2,0),HLOOKUP(VALUE(RIGHT($E27,4))+K$2,Vychodiská!$G$24:$BN$25,2,0))</f>
        <v>107164.19999999998</v>
      </c>
      <c r="L27" s="62">
        <f>$F27*Vychodiská!$D$15*-1*IF(LEN($E27)=4,HLOOKUP($E27+L$2,Vychodiská!$G$24:$BN$25,2,0),HLOOKUP(VALUE(RIGHT($E27,4))+L$2,Vychodiská!$G$24:$BN$25,2,0))</f>
        <v>114972</v>
      </c>
      <c r="M27" s="62">
        <f>$F27*Vychodiská!$D$15*-1*IF(LEN($E27)=4,HLOOKUP($E27+M$2,Vychodiská!$G$24:$BN$25,2,0),HLOOKUP(VALUE(RIGHT($E27,4))+M$2,Vychodiská!$G$24:$BN$25,2,0))</f>
        <v>127842</v>
      </c>
      <c r="N27" s="62">
        <f>$F27*Vychodiská!$D$15*-1*IF(LEN($E27)=4,HLOOKUP($E27+N$2,Vychodiská!$G$24:$BN$25,2,0),HLOOKUP(VALUE(RIGHT($E27,4))+N$2,Vychodiská!$G$24:$BN$25,2,0))</f>
        <v>140712</v>
      </c>
      <c r="O27" s="62">
        <f>$F27*Vychodiská!$D$15*-1*IF(LEN($E27)=4,HLOOKUP($E27+O$2,Vychodiská!$G$24:$BN$25,2,0),HLOOKUP(VALUE(RIGHT($E27,4))+O$2,Vychodiská!$G$24:$BN$25,2,0))</f>
        <v>153582</v>
      </c>
      <c r="P27" s="62">
        <f>$F27*Vychodiská!$D$15*-1*IF(LEN($E27)=4,HLOOKUP($E27+P$2,Vychodiská!$G$24:$BN$25,2,0),HLOOKUP(VALUE(RIGHT($E27,4))+P$2,Vychodiská!$G$24:$BN$25,2,0))</f>
        <v>166452</v>
      </c>
      <c r="Q27" s="62">
        <f>$F27*Vychodiská!$D$15*-1*IF(LEN($E27)=4,HLOOKUP($E27+Q$2,Vychodiská!$G$24:$BN$25,2,0),HLOOKUP(VALUE(RIGHT($E27,4))+Q$2,Vychodiská!$G$24:$BN$25,2,0))</f>
        <v>179322</v>
      </c>
      <c r="R27" s="62">
        <f>$F27*Vychodiská!$D$15*-1*IF(LEN($E27)=4,HLOOKUP($E27+R$2,Vychodiská!$G$24:$BN$25,2,0),HLOOKUP(VALUE(RIGHT($E27,4))+R$2,Vychodiská!$G$24:$BN$25,2,0))</f>
        <v>191763</v>
      </c>
      <c r="S27" s="62">
        <f>$F27*Vychodiská!$D$15*-1*IF(LEN($E27)=4,HLOOKUP($E27+S$2,Vychodiská!$G$24:$BN$25,2,0),HLOOKUP(VALUE(RIGHT($E27,4))+S$2,Vychodiská!$G$24:$BN$25,2,0))</f>
        <v>204204</v>
      </c>
      <c r="T27" s="62">
        <f>$F27*Vychodiská!$D$15*-1*IF(LEN($E27)=4,HLOOKUP($E27+T$2,Vychodiská!$G$24:$BN$25,2,0),HLOOKUP(VALUE(RIGHT($E27,4))+T$2,Vychodiská!$G$24:$BN$25,2,0))</f>
        <v>216645</v>
      </c>
      <c r="U27" s="62">
        <f>$F27*Vychodiská!$D$15*-1*IF(LEN($E27)=4,HLOOKUP($E27+U$2,Vychodiská!$G$24:$BN$25,2,0),HLOOKUP(VALUE(RIGHT($E27,4))+U$2,Vychodiská!$G$24:$BN$25,2,0))</f>
        <v>229086</v>
      </c>
      <c r="V27" s="62">
        <f>$F27*Vychodiská!$D$15*-1*IF(LEN($E27)=4,HLOOKUP($E27+V$2,Vychodiská!$G$24:$BN$25,2,0),HLOOKUP(VALUE(RIGHT($E27,4))+V$2,Vychodiská!$G$24:$BN$25,2,0))</f>
        <v>241527</v>
      </c>
      <c r="W27" s="62">
        <f>$F27*Vychodiská!$D$15*-1*IF(LEN($E27)=4,HLOOKUP($E27+W$2,Vychodiská!$G$24:$BN$25,2,0),HLOOKUP(VALUE(RIGHT($E27,4))+W$2,Vychodiská!$G$24:$BN$25,2,0))</f>
        <v>253968</v>
      </c>
      <c r="X27" s="62">
        <f>$F27*Vychodiská!$D$15*-1*IF(LEN($E27)=4,HLOOKUP($E27+X$2,Vychodiská!$G$24:$BN$25,2,0),HLOOKUP(VALUE(RIGHT($E27,4))+X$2,Vychodiská!$G$24:$BN$25,2,0))</f>
        <v>266409</v>
      </c>
      <c r="Y27" s="62">
        <f>$F27*Vychodiská!$D$15*-1*IF(LEN($E27)=4,HLOOKUP($E27+Y$2,Vychodiská!$G$24:$BN$25,2,0),HLOOKUP(VALUE(RIGHT($E27,4))+Y$2,Vychodiská!$G$24:$BN$25,2,0))</f>
        <v>278850</v>
      </c>
      <c r="Z27" s="62">
        <f>$F27*Vychodiská!$D$15*-1*IF(LEN($E27)=4,HLOOKUP($E27+Z$2,Vychodiská!$G$24:$BN$25,2,0),HLOOKUP(VALUE(RIGHT($E27,4))+Z$2,Vychodiská!$G$24:$BN$25,2,0))</f>
        <v>291291</v>
      </c>
      <c r="AA27" s="62">
        <f>$F27*Vychodiská!$D$15*-1*IF(LEN($E27)=4,HLOOKUP($E27+AA$2,Vychodiská!$G$24:$BN$25,2,0),HLOOKUP(VALUE(RIGHT($E27,4))+AA$2,Vychodiská!$G$24:$BN$25,2,0))</f>
        <v>303732</v>
      </c>
      <c r="AB27" s="62">
        <f>$F27*Vychodiská!$D$15*-1*IF(LEN($E27)=4,HLOOKUP($E27+AB$2,Vychodiská!$G$24:$BN$25,2,0),HLOOKUP(VALUE(RIGHT($E27,4))+AB$2,Vychodiská!$G$24:$BN$25,2,0))</f>
        <v>316602</v>
      </c>
      <c r="AC27" s="62">
        <f>$F27*Vychodiská!$D$15*-1*IF(LEN($E27)=4,HLOOKUP($E27+AC$2,Vychodiská!$G$24:$BN$25,2,0),HLOOKUP(VALUE(RIGHT($E27,4))+AC$2,Vychodiská!$G$24:$BN$25,2,0))</f>
        <v>329472</v>
      </c>
      <c r="AD27" s="62">
        <f>$F27*Vychodiská!$D$15*-1*IF(LEN($E27)=4,HLOOKUP($E27+AD$2,Vychodiská!$G$24:$BN$25,2,0),HLOOKUP(VALUE(RIGHT($E27,4))+AD$2,Vychodiská!$G$24:$BN$25,2,0))</f>
        <v>342342</v>
      </c>
      <c r="AE27" s="62">
        <f>$F27*Vychodiská!$D$15*-1*IF(LEN($E27)=4,HLOOKUP($E27+AE$2,Vychodiská!$G$24:$BN$25,2,0),HLOOKUP(VALUE(RIGHT($E27,4))+AE$2,Vychodiská!$G$24:$BN$25,2,0))</f>
        <v>355212</v>
      </c>
      <c r="AF27" s="62">
        <f>$F27*Vychodiská!$D$15*-1*IF(LEN($E27)=4,HLOOKUP($E27+AF$2,Vychodiská!$G$24:$BN$25,2,0),HLOOKUP(VALUE(RIGHT($E27,4))+AF$2,Vychodiská!$G$24:$BN$25,2,0))</f>
        <v>368082</v>
      </c>
      <c r="AG27" s="62">
        <f>$F27*Vychodiská!$D$15*-1*IF(LEN($E27)=4,HLOOKUP($E27+AG$2,Vychodiská!$G$24:$BN$25,2,0),HLOOKUP(VALUE(RIGHT($E27,4))+AG$2,Vychodiská!$G$24:$BN$25,2,0))</f>
        <v>368082</v>
      </c>
      <c r="AH27" s="62">
        <f>$F27*Vychodiská!$D$15*-1*IF(LEN($E27)=4,HLOOKUP($E27+AH$2,Vychodiská!$G$24:$BN$25,2,0),HLOOKUP(VALUE(RIGHT($E27,4))+AH$2,Vychodiská!$G$24:$BN$25,2,0))</f>
        <v>368082</v>
      </c>
      <c r="AI27" s="62">
        <f>$F27*Vychodiská!$D$15*-1*IF(LEN($E27)=4,HLOOKUP($E27+AI$2,Vychodiská!$G$24:$BN$25,2,0),HLOOKUP(VALUE(RIGHT($E27,4))+AI$2,Vychodiská!$G$24:$BN$25,2,0))</f>
        <v>368082</v>
      </c>
      <c r="AJ27" s="63">
        <f>$F27*Vychodiská!$D$15*-1*IF(LEN($E27)=4,HLOOKUP($E27+AJ$2,Vychodiská!$G$24:$BN$25,2,0),HLOOKUP(VALUE(RIGHT($E27,4))+AJ$2,Vychodiská!$G$24:$BN$25,2,0))</f>
        <v>368082</v>
      </c>
      <c r="AK27" s="62">
        <f t="shared" si="25"/>
        <v>75933</v>
      </c>
      <c r="AL27" s="62">
        <f>SUM($G27:H27)</f>
        <v>159673.79999999999</v>
      </c>
      <c r="AM27" s="62">
        <f>SUM($G27:I27)</f>
        <v>251222.39999999997</v>
      </c>
      <c r="AN27" s="62">
        <f>SUM($G27:J27)</f>
        <v>350578.79999999993</v>
      </c>
      <c r="AO27" s="62">
        <f>SUM($G27:K27)</f>
        <v>457742.99999999988</v>
      </c>
      <c r="AP27" s="62">
        <f>SUM($G27:L27)</f>
        <v>572714.99999999988</v>
      </c>
      <c r="AQ27" s="62">
        <f>SUM($G27:M27)</f>
        <v>700556.99999999988</v>
      </c>
      <c r="AR27" s="62">
        <f>SUM($G27:N27)</f>
        <v>841268.99999999988</v>
      </c>
      <c r="AS27" s="62">
        <f>SUM($G27:O27)</f>
        <v>994850.99999999988</v>
      </c>
      <c r="AT27" s="62">
        <f>SUM($G27:P27)</f>
        <v>1161303</v>
      </c>
      <c r="AU27" s="62">
        <f>SUM($G27:Q27)</f>
        <v>1340625</v>
      </c>
      <c r="AV27" s="62">
        <f>SUM($G27:R27)</f>
        <v>1532388</v>
      </c>
      <c r="AW27" s="62">
        <f>SUM($G27:S27)</f>
        <v>1736592</v>
      </c>
      <c r="AX27" s="62">
        <f>SUM($G27:T27)</f>
        <v>1953237</v>
      </c>
      <c r="AY27" s="62">
        <f>SUM($G27:U27)</f>
        <v>2182323</v>
      </c>
      <c r="AZ27" s="62">
        <f>SUM($G27:V27)</f>
        <v>2423850</v>
      </c>
      <c r="BA27" s="62">
        <f>SUM($G27:W27)</f>
        <v>2677818</v>
      </c>
      <c r="BB27" s="62">
        <f>SUM($G27:X27)</f>
        <v>2944227</v>
      </c>
      <c r="BC27" s="62">
        <f>SUM($G27:Y27)</f>
        <v>3223077</v>
      </c>
      <c r="BD27" s="62">
        <f>SUM($G27:Z27)</f>
        <v>3514368</v>
      </c>
      <c r="BE27" s="62">
        <f>SUM($G27:AA27)</f>
        <v>3818100</v>
      </c>
      <c r="BF27" s="62">
        <f>SUM($G27:AB27)</f>
        <v>4134702</v>
      </c>
      <c r="BG27" s="62">
        <f>SUM($G27:AC27)</f>
        <v>4464174</v>
      </c>
      <c r="BH27" s="62">
        <f>SUM($G27:AD27)</f>
        <v>4806516</v>
      </c>
      <c r="BI27" s="62">
        <f>SUM($G27:AE27)</f>
        <v>5161728</v>
      </c>
      <c r="BJ27" s="62">
        <f>SUM($G27:AF27)</f>
        <v>5529810</v>
      </c>
      <c r="BK27" s="62">
        <f>SUM($G27:AG27)</f>
        <v>5897892</v>
      </c>
      <c r="BL27" s="62">
        <f>SUM($G27:AH27)</f>
        <v>6265974</v>
      </c>
      <c r="BM27" s="62">
        <f>SUM($G27:AI27)</f>
        <v>6634056</v>
      </c>
      <c r="BN27" s="62">
        <f>SUM($G27:AJ27)</f>
        <v>7002138</v>
      </c>
      <c r="BO27" s="65">
        <f>IF(CU27&gt;0,G27/((1+Vychodiská!$C$178)^emisie_CO2!CU27),0)</f>
        <v>68873.469387755104</v>
      </c>
      <c r="BP27" s="62">
        <f>IF(CV27&gt;0,H27/((1+Vychodiská!$C$178)^emisie_CO2!CV27),0)</f>
        <v>72338.451571104612</v>
      </c>
      <c r="BQ27" s="62">
        <f>IF(CW27&gt;0,I27/((1+Vychodiská!$C$178)^emisie_CO2!CW27),0)</f>
        <v>75317.259783732079</v>
      </c>
      <c r="BR27" s="62">
        <f>IF(CX27&gt;0,J27/((1+Vychodiská!$C$178)^emisie_CO2!CX27),0)</f>
        <v>77848.339206106772</v>
      </c>
      <c r="BS27" s="62">
        <f>IF(CY27&gt;0,K27/((1+Vychodiská!$C$178)^emisie_CO2!CY27),0)</f>
        <v>79967.576008246877</v>
      </c>
      <c r="BT27" s="62">
        <f>IF(CZ27&gt;0,L27/((1+Vychodiská!$C$178)^emisie_CO2!CZ27),0)</f>
        <v>81708.45388772033</v>
      </c>
      <c r="BU27" s="62">
        <f>IF(DA27&gt;0,M27/((1+Vychodiská!$C$178)^emisie_CO2!DA27),0)</f>
        <v>86528.497720471423</v>
      </c>
      <c r="BV27" s="62">
        <f>IF(DB27&gt;0,N27/((1+Vychodiská!$C$178)^emisie_CO2!DB27),0)</f>
        <v>90704.209818838688</v>
      </c>
      <c r="BW27" s="62">
        <f>IF(DC27&gt;0,O27/((1+Vychodiská!$C$178)^emisie_CO2!DC27),0)</f>
        <v>94286.025305296891</v>
      </c>
      <c r="BX27" s="62">
        <f>IF(DD27&gt;0,P27/((1+Vychodiská!$C$178)^emisie_CO2!DD27),0)</f>
        <v>97321.037027015671</v>
      </c>
      <c r="BY27" s="62">
        <f>IF(DE27&gt;0,Q27/((1+Vychodiská!$C$178)^emisie_CO2!DE27),0)</f>
        <v>99853.199502436328</v>
      </c>
      <c r="BZ27" s="62">
        <f>IF(DF27&gt;0,R27/((1+Vychodiská!$C$178)^emisie_CO2!DF27),0)</f>
        <v>101696.01316379364</v>
      </c>
      <c r="CA27" s="62">
        <f>IF(DG27&gt;0,S27/((1+Vychodiská!$C$178)^emisie_CO2!DG27),0)</f>
        <v>103136.89627349694</v>
      </c>
      <c r="CB27" s="62">
        <f>IF(DH27&gt;0,T27/((1+Vychodiská!$C$178)^emisie_CO2!DH27),0)</f>
        <v>104209.94921591824</v>
      </c>
      <c r="CC27" s="62">
        <f>IF(DI27&gt;0,U27/((1+Vychodiská!$C$178)^emisie_CO2!DI27),0)</f>
        <v>104946.93612692191</v>
      </c>
      <c r="CD27" s="62">
        <f>IF(DJ27&gt;0,V27/((1+Vychodiská!$C$178)^emisie_CO2!DJ27),0)</f>
        <v>105377.43006858754</v>
      </c>
      <c r="CE27" s="62">
        <f>IF(DK27&gt;0,W27/((1+Vychodiská!$C$178)^emisie_CO2!DK27),0)</f>
        <v>105528.94967538495</v>
      </c>
      <c r="CF27" s="62">
        <f>IF(DL27&gt;0,X27/((1+Vychodiská!$C$178)^emisie_CO2!DL27),0)</f>
        <v>105427.08775484888</v>
      </c>
      <c r="CG27" s="62">
        <f>IF(DM27&gt;0,Y27/((1+Vychodiská!$C$178)^emisie_CO2!DM27),0)</f>
        <v>105095.63229913621</v>
      </c>
      <c r="CH27" s="62">
        <f>IF(DN27&gt;0,Z27/((1+Vychodiská!$C$178)^emisie_CO2!DN27),0)</f>
        <v>104556.68033862783</v>
      </c>
      <c r="CI27" s="62">
        <f>IF(DO27&gt;0,AA27/((1+Vychodiská!$C$178)^emisie_CO2!DO27),0)</f>
        <v>103830.74504488184</v>
      </c>
      <c r="CJ27" s="62">
        <f>IF(DP27&gt;0,AB27/((1+Vychodiská!$C$178)^emisie_CO2!DP27),0)</f>
        <v>103076.52655787299</v>
      </c>
      <c r="CK27" s="62">
        <f>IF(DQ27&gt;0,AC27/((1+Vychodiská!$C$178)^emisie_CO2!DQ27),0)</f>
        <v>102158.69453664533</v>
      </c>
      <c r="CL27" s="62">
        <f>IF(DR27&gt;0,AD27/((1+Vychodiská!$C$178)^emisie_CO2!DR27),0)</f>
        <v>101094.54146855527</v>
      </c>
      <c r="CM27" s="62">
        <f>IF(DS27&gt;0,AE27/((1+Vychodiská!$C$178)^emisie_CO2!DS27),0)</f>
        <v>99900.083943148071</v>
      </c>
      <c r="CN27" s="62">
        <f>IF(DT27&gt;0,AF27/((1+Vychodiská!$C$178)^emisie_CO2!DT27),0)</f>
        <v>98590.144954245494</v>
      </c>
      <c r="CO27" s="62">
        <f>IF(DU27&gt;0,AG27/((1+Vychodiská!$C$178)^emisie_CO2!DU27),0)</f>
        <v>93895.376146900482</v>
      </c>
      <c r="CP27" s="62">
        <f>IF(DV27&gt;0,AH27/((1+Vychodiská!$C$178)^emisie_CO2!DV27),0)</f>
        <v>89424.167758952826</v>
      </c>
      <c r="CQ27" s="62">
        <f>IF(DW27&gt;0,AI27/((1+Vychodiská!$C$178)^emisie_CO2!DW27),0)</f>
        <v>85165.874056145578</v>
      </c>
      <c r="CR27" s="63">
        <f>IF(DX27&gt;0,AJ27/((1+Vychodiská!$C$178)^emisie_CO2!DX27),0)</f>
        <v>81110.356243948132</v>
      </c>
      <c r="CS27" s="66">
        <f t="shared" si="26"/>
        <v>2822968.6048467369</v>
      </c>
      <c r="CU27" s="61">
        <f t="shared" si="27"/>
        <v>2</v>
      </c>
      <c r="CV27" s="61">
        <f t="shared" si="28"/>
        <v>3</v>
      </c>
      <c r="CW27" s="61">
        <f t="shared" si="29"/>
        <v>4</v>
      </c>
      <c r="CX27" s="61">
        <f t="shared" si="30"/>
        <v>5</v>
      </c>
      <c r="CY27" s="61">
        <f t="shared" si="31"/>
        <v>6</v>
      </c>
      <c r="CZ27" s="61">
        <f t="shared" si="32"/>
        <v>7</v>
      </c>
      <c r="DA27" s="61">
        <f t="shared" si="33"/>
        <v>8</v>
      </c>
      <c r="DB27" s="61">
        <f t="shared" si="34"/>
        <v>9</v>
      </c>
      <c r="DC27" s="61">
        <f t="shared" si="35"/>
        <v>10</v>
      </c>
      <c r="DD27" s="61">
        <f t="shared" si="36"/>
        <v>11</v>
      </c>
      <c r="DE27" s="61">
        <f t="shared" si="37"/>
        <v>12</v>
      </c>
      <c r="DF27" s="61">
        <f t="shared" si="38"/>
        <v>13</v>
      </c>
      <c r="DG27" s="61">
        <f t="shared" si="39"/>
        <v>14</v>
      </c>
      <c r="DH27" s="61">
        <f t="shared" si="40"/>
        <v>15</v>
      </c>
      <c r="DI27" s="61">
        <f t="shared" si="41"/>
        <v>16</v>
      </c>
      <c r="DJ27" s="61">
        <f t="shared" si="42"/>
        <v>17</v>
      </c>
      <c r="DK27" s="61">
        <f t="shared" si="43"/>
        <v>18</v>
      </c>
      <c r="DL27" s="61">
        <f t="shared" si="44"/>
        <v>19</v>
      </c>
      <c r="DM27" s="61">
        <f t="shared" si="45"/>
        <v>20</v>
      </c>
      <c r="DN27" s="61">
        <f t="shared" si="46"/>
        <v>21</v>
      </c>
      <c r="DO27" s="61">
        <f t="shared" si="47"/>
        <v>22</v>
      </c>
      <c r="DP27" s="61">
        <f t="shared" si="48"/>
        <v>23</v>
      </c>
      <c r="DQ27" s="61">
        <f t="shared" si="49"/>
        <v>24</v>
      </c>
      <c r="DR27" s="61">
        <f t="shared" si="50"/>
        <v>25</v>
      </c>
      <c r="DS27" s="61">
        <f t="shared" si="51"/>
        <v>26</v>
      </c>
      <c r="DT27" s="61">
        <f t="shared" si="52"/>
        <v>27</v>
      </c>
      <c r="DU27" s="61">
        <f t="shared" si="53"/>
        <v>28</v>
      </c>
      <c r="DV27" s="61">
        <f t="shared" si="54"/>
        <v>29</v>
      </c>
      <c r="DW27" s="61">
        <f t="shared" si="55"/>
        <v>30</v>
      </c>
      <c r="DX27" s="377">
        <f t="shared" si="56"/>
        <v>31</v>
      </c>
    </row>
    <row r="28" spans="1:128" ht="28.5" customHeight="1" x14ac:dyDescent="0.45">
      <c r="A28" s="59">
        <f>Investície!A28</f>
        <v>26</v>
      </c>
      <c r="B28" s="60" t="str">
        <f>Investície!B28</f>
        <v>MHTH, a.s. - závod Martin</v>
      </c>
      <c r="C28" s="60" t="str">
        <f>Investície!C28</f>
        <v>Rekonštrukcia a modernizácia rozvodov centrálneho zásobovania teplom v meste Martin III. etapa</v>
      </c>
      <c r="D28" s="61">
        <f>INDEX(Data!$M:$M,MATCH(emisie_CO2!A28,Data!$A:$A,0))</f>
        <v>30</v>
      </c>
      <c r="E28" s="61" t="str">
        <f>INDEX(Data!$J:$J,MATCH(emisie_CO2!A28,Data!$A:$A,0))</f>
        <v>2024-2025</v>
      </c>
      <c r="F28" s="63">
        <f>INDEX(Data!$U:$U,MATCH(emisie_CO2!A28,Data!$A:$A,0))</f>
        <v>-331</v>
      </c>
      <c r="G28" s="62">
        <f>$F28*Vychodiská!$D$15*-1*IF(LEN($E28)=4,HLOOKUP($E28+G$2,Vychodiská!$G$24:$BN$25,2,0),HLOOKUP(VALUE(RIGHT($E28,4))+G$2,Vychodiská!$G$24:$BN$25,2,0))</f>
        <v>64611.199999999997</v>
      </c>
      <c r="H28" s="62">
        <f>$F28*Vychodiská!$D$15*-1*IF(LEN($E28)=4,HLOOKUP($E28+H$2,Vychodiská!$G$24:$BN$25,2,0),HLOOKUP(VALUE(RIGHT($E28,4))+H$2,Vychodiská!$G$24:$BN$25,2,0))</f>
        <v>70635.399999999994</v>
      </c>
      <c r="I28" s="62">
        <f>$F28*Vychodiská!$D$15*-1*IF(LEN($E28)=4,HLOOKUP($E28+I$2,Vychodiská!$G$24:$BN$25,2,0),HLOOKUP(VALUE(RIGHT($E28,4))+I$2,Vychodiská!$G$24:$BN$25,2,0))</f>
        <v>76659.599999999991</v>
      </c>
      <c r="J28" s="62">
        <f>$F28*Vychodiská!$D$15*-1*IF(LEN($E28)=4,HLOOKUP($E28+J$2,Vychodiská!$G$24:$BN$25,2,0),HLOOKUP(VALUE(RIGHT($E28,4))+J$2,Vychodiská!$G$24:$BN$25,2,0))</f>
        <v>82683.799999999988</v>
      </c>
      <c r="K28" s="62">
        <f>$F28*Vychodiská!$D$15*-1*IF(LEN($E28)=4,HLOOKUP($E28+K$2,Vychodiská!$G$24:$BN$25,2,0),HLOOKUP(VALUE(RIGHT($E28,4))+K$2,Vychodiská!$G$24:$BN$25,2,0))</f>
        <v>88708</v>
      </c>
      <c r="L28" s="62">
        <f>$F28*Vychodiská!$D$15*-1*IF(LEN($E28)=4,HLOOKUP($E28+L$2,Vychodiská!$G$24:$BN$25,2,0),HLOOKUP(VALUE(RIGHT($E28,4))+L$2,Vychodiská!$G$24:$BN$25,2,0))</f>
        <v>98638</v>
      </c>
      <c r="M28" s="62">
        <f>$F28*Vychodiská!$D$15*-1*IF(LEN($E28)=4,HLOOKUP($E28+M$2,Vychodiská!$G$24:$BN$25,2,0),HLOOKUP(VALUE(RIGHT($E28,4))+M$2,Vychodiská!$G$24:$BN$25,2,0))</f>
        <v>108568</v>
      </c>
      <c r="N28" s="62">
        <f>$F28*Vychodiská!$D$15*-1*IF(LEN($E28)=4,HLOOKUP($E28+N$2,Vychodiská!$G$24:$BN$25,2,0),HLOOKUP(VALUE(RIGHT($E28,4))+N$2,Vychodiská!$G$24:$BN$25,2,0))</f>
        <v>118498</v>
      </c>
      <c r="O28" s="62">
        <f>$F28*Vychodiská!$D$15*-1*IF(LEN($E28)=4,HLOOKUP($E28+O$2,Vychodiská!$G$24:$BN$25,2,0),HLOOKUP(VALUE(RIGHT($E28,4))+O$2,Vychodiská!$G$24:$BN$25,2,0))</f>
        <v>128428</v>
      </c>
      <c r="P28" s="62">
        <f>$F28*Vychodiská!$D$15*-1*IF(LEN($E28)=4,HLOOKUP($E28+P$2,Vychodiská!$G$24:$BN$25,2,0),HLOOKUP(VALUE(RIGHT($E28,4))+P$2,Vychodiská!$G$24:$BN$25,2,0))</f>
        <v>138358</v>
      </c>
      <c r="Q28" s="62">
        <f>$F28*Vychodiská!$D$15*-1*IF(LEN($E28)=4,HLOOKUP($E28+Q$2,Vychodiská!$G$24:$BN$25,2,0),HLOOKUP(VALUE(RIGHT($E28,4))+Q$2,Vychodiská!$G$24:$BN$25,2,0))</f>
        <v>147957</v>
      </c>
      <c r="R28" s="62">
        <f>$F28*Vychodiská!$D$15*-1*IF(LEN($E28)=4,HLOOKUP($E28+R$2,Vychodiská!$G$24:$BN$25,2,0),HLOOKUP(VALUE(RIGHT($E28,4))+R$2,Vychodiská!$G$24:$BN$25,2,0))</f>
        <v>157556</v>
      </c>
      <c r="S28" s="62">
        <f>$F28*Vychodiská!$D$15*-1*IF(LEN($E28)=4,HLOOKUP($E28+S$2,Vychodiská!$G$24:$BN$25,2,0),HLOOKUP(VALUE(RIGHT($E28,4))+S$2,Vychodiská!$G$24:$BN$25,2,0))</f>
        <v>167155</v>
      </c>
      <c r="T28" s="62">
        <f>$F28*Vychodiská!$D$15*-1*IF(LEN($E28)=4,HLOOKUP($E28+T$2,Vychodiská!$G$24:$BN$25,2,0),HLOOKUP(VALUE(RIGHT($E28,4))+T$2,Vychodiská!$G$24:$BN$25,2,0))</f>
        <v>176754</v>
      </c>
      <c r="U28" s="62">
        <f>$F28*Vychodiská!$D$15*-1*IF(LEN($E28)=4,HLOOKUP($E28+U$2,Vychodiská!$G$24:$BN$25,2,0),HLOOKUP(VALUE(RIGHT($E28,4))+U$2,Vychodiská!$G$24:$BN$25,2,0))</f>
        <v>186353</v>
      </c>
      <c r="V28" s="62">
        <f>$F28*Vychodiská!$D$15*-1*IF(LEN($E28)=4,HLOOKUP($E28+V$2,Vychodiská!$G$24:$BN$25,2,0),HLOOKUP(VALUE(RIGHT($E28,4))+V$2,Vychodiská!$G$24:$BN$25,2,0))</f>
        <v>195952</v>
      </c>
      <c r="W28" s="62">
        <f>$F28*Vychodiská!$D$15*-1*IF(LEN($E28)=4,HLOOKUP($E28+W$2,Vychodiská!$G$24:$BN$25,2,0),HLOOKUP(VALUE(RIGHT($E28,4))+W$2,Vychodiská!$G$24:$BN$25,2,0))</f>
        <v>205551</v>
      </c>
      <c r="X28" s="62">
        <f>$F28*Vychodiská!$D$15*-1*IF(LEN($E28)=4,HLOOKUP($E28+X$2,Vychodiská!$G$24:$BN$25,2,0),HLOOKUP(VALUE(RIGHT($E28,4))+X$2,Vychodiská!$G$24:$BN$25,2,0))</f>
        <v>215150</v>
      </c>
      <c r="Y28" s="62">
        <f>$F28*Vychodiská!$D$15*-1*IF(LEN($E28)=4,HLOOKUP($E28+Y$2,Vychodiská!$G$24:$BN$25,2,0),HLOOKUP(VALUE(RIGHT($E28,4))+Y$2,Vychodiská!$G$24:$BN$25,2,0))</f>
        <v>224749</v>
      </c>
      <c r="Z28" s="62">
        <f>$F28*Vychodiská!$D$15*-1*IF(LEN($E28)=4,HLOOKUP($E28+Z$2,Vychodiská!$G$24:$BN$25,2,0),HLOOKUP(VALUE(RIGHT($E28,4))+Z$2,Vychodiská!$G$24:$BN$25,2,0))</f>
        <v>234348</v>
      </c>
      <c r="AA28" s="62">
        <f>$F28*Vychodiská!$D$15*-1*IF(LEN($E28)=4,HLOOKUP($E28+AA$2,Vychodiská!$G$24:$BN$25,2,0),HLOOKUP(VALUE(RIGHT($E28,4))+AA$2,Vychodiská!$G$24:$BN$25,2,0))</f>
        <v>244278</v>
      </c>
      <c r="AB28" s="62">
        <f>$F28*Vychodiská!$D$15*-1*IF(LEN($E28)=4,HLOOKUP($E28+AB$2,Vychodiská!$G$24:$BN$25,2,0),HLOOKUP(VALUE(RIGHT($E28,4))+AB$2,Vychodiská!$G$24:$BN$25,2,0))</f>
        <v>254208</v>
      </c>
      <c r="AC28" s="62">
        <f>$F28*Vychodiská!$D$15*-1*IF(LEN($E28)=4,HLOOKUP($E28+AC$2,Vychodiská!$G$24:$BN$25,2,0),HLOOKUP(VALUE(RIGHT($E28,4))+AC$2,Vychodiská!$G$24:$BN$25,2,0))</f>
        <v>264138</v>
      </c>
      <c r="AD28" s="62">
        <f>$F28*Vychodiská!$D$15*-1*IF(LEN($E28)=4,HLOOKUP($E28+AD$2,Vychodiská!$G$24:$BN$25,2,0),HLOOKUP(VALUE(RIGHT($E28,4))+AD$2,Vychodiská!$G$24:$BN$25,2,0))</f>
        <v>274068</v>
      </c>
      <c r="AE28" s="62">
        <f>$F28*Vychodiská!$D$15*-1*IF(LEN($E28)=4,HLOOKUP($E28+AE$2,Vychodiská!$G$24:$BN$25,2,0),HLOOKUP(VALUE(RIGHT($E28,4))+AE$2,Vychodiská!$G$24:$BN$25,2,0))</f>
        <v>283998</v>
      </c>
      <c r="AF28" s="62">
        <f>$F28*Vychodiská!$D$15*-1*IF(LEN($E28)=4,HLOOKUP($E28+AF$2,Vychodiská!$G$24:$BN$25,2,0),HLOOKUP(VALUE(RIGHT($E28,4))+AF$2,Vychodiská!$G$24:$BN$25,2,0))</f>
        <v>283998</v>
      </c>
      <c r="AG28" s="62">
        <f>$F28*Vychodiská!$D$15*-1*IF(LEN($E28)=4,HLOOKUP($E28+AG$2,Vychodiská!$G$24:$BN$25,2,0),HLOOKUP(VALUE(RIGHT($E28,4))+AG$2,Vychodiská!$G$24:$BN$25,2,0))</f>
        <v>283998</v>
      </c>
      <c r="AH28" s="62">
        <f>$F28*Vychodiská!$D$15*-1*IF(LEN($E28)=4,HLOOKUP($E28+AH$2,Vychodiská!$G$24:$BN$25,2,0),HLOOKUP(VALUE(RIGHT($E28,4))+AH$2,Vychodiská!$G$24:$BN$25,2,0))</f>
        <v>283998</v>
      </c>
      <c r="AI28" s="62">
        <f>$F28*Vychodiská!$D$15*-1*IF(LEN($E28)=4,HLOOKUP($E28+AI$2,Vychodiská!$G$24:$BN$25,2,0),HLOOKUP(VALUE(RIGHT($E28,4))+AI$2,Vychodiská!$G$24:$BN$25,2,0))</f>
        <v>283998</v>
      </c>
      <c r="AJ28" s="63">
        <f>$F28*Vychodiská!$D$15*-1*IF(LEN($E28)=4,HLOOKUP($E28+AJ$2,Vychodiská!$G$24:$BN$25,2,0),HLOOKUP(VALUE(RIGHT($E28,4))+AJ$2,Vychodiská!$G$24:$BN$25,2,0))</f>
        <v>283998</v>
      </c>
      <c r="AK28" s="62">
        <f t="shared" si="25"/>
        <v>64611.199999999997</v>
      </c>
      <c r="AL28" s="62">
        <f>SUM($G28:H28)</f>
        <v>135246.59999999998</v>
      </c>
      <c r="AM28" s="62">
        <f>SUM($G28:I28)</f>
        <v>211906.19999999995</v>
      </c>
      <c r="AN28" s="62">
        <f>SUM($G28:J28)</f>
        <v>294589.99999999994</v>
      </c>
      <c r="AO28" s="62">
        <f>SUM($G28:K28)</f>
        <v>383297.99999999994</v>
      </c>
      <c r="AP28" s="62">
        <f>SUM($G28:L28)</f>
        <v>481935.99999999994</v>
      </c>
      <c r="AQ28" s="62">
        <f>SUM($G28:M28)</f>
        <v>590504</v>
      </c>
      <c r="AR28" s="62">
        <f>SUM($G28:N28)</f>
        <v>709002</v>
      </c>
      <c r="AS28" s="62">
        <f>SUM($G28:O28)</f>
        <v>837430</v>
      </c>
      <c r="AT28" s="62">
        <f>SUM($G28:P28)</f>
        <v>975788</v>
      </c>
      <c r="AU28" s="62">
        <f>SUM($G28:Q28)</f>
        <v>1123745</v>
      </c>
      <c r="AV28" s="62">
        <f>SUM($G28:R28)</f>
        <v>1281301</v>
      </c>
      <c r="AW28" s="62">
        <f>SUM($G28:S28)</f>
        <v>1448456</v>
      </c>
      <c r="AX28" s="62">
        <f>SUM($G28:T28)</f>
        <v>1625210</v>
      </c>
      <c r="AY28" s="62">
        <f>SUM($G28:U28)</f>
        <v>1811563</v>
      </c>
      <c r="AZ28" s="62">
        <f>SUM($G28:V28)</f>
        <v>2007515</v>
      </c>
      <c r="BA28" s="62">
        <f>SUM($G28:W28)</f>
        <v>2213066</v>
      </c>
      <c r="BB28" s="62">
        <f>SUM($G28:X28)</f>
        <v>2428216</v>
      </c>
      <c r="BC28" s="62">
        <f>SUM($G28:Y28)</f>
        <v>2652965</v>
      </c>
      <c r="BD28" s="62">
        <f>SUM($G28:Z28)</f>
        <v>2887313</v>
      </c>
      <c r="BE28" s="62">
        <f>SUM($G28:AA28)</f>
        <v>3131591</v>
      </c>
      <c r="BF28" s="62">
        <f>SUM($G28:AB28)</f>
        <v>3385799</v>
      </c>
      <c r="BG28" s="62">
        <f>SUM($G28:AC28)</f>
        <v>3649937</v>
      </c>
      <c r="BH28" s="62">
        <f>SUM($G28:AD28)</f>
        <v>3924005</v>
      </c>
      <c r="BI28" s="62">
        <f>SUM($G28:AE28)</f>
        <v>4208003</v>
      </c>
      <c r="BJ28" s="62">
        <f>SUM($G28:AF28)</f>
        <v>4492001</v>
      </c>
      <c r="BK28" s="62">
        <f>SUM($G28:AG28)</f>
        <v>4775999</v>
      </c>
      <c r="BL28" s="62">
        <f>SUM($G28:AH28)</f>
        <v>5059997</v>
      </c>
      <c r="BM28" s="62">
        <f>SUM($G28:AI28)</f>
        <v>5343995</v>
      </c>
      <c r="BN28" s="62">
        <f>SUM($G28:AJ28)</f>
        <v>5627993</v>
      </c>
      <c r="BO28" s="65">
        <f>IF(CU28&gt;0,G28/((1+Vychodiská!$C$178)^emisie_CO2!CU28),0)</f>
        <v>55813.583846236899</v>
      </c>
      <c r="BP28" s="62">
        <f>IF(CV28&gt;0,H28/((1+Vychodiská!$C$178)^emisie_CO2!CV28),0)</f>
        <v>58111.918387914498</v>
      </c>
      <c r="BQ28" s="62">
        <f>IF(CW28&gt;0,I28/((1+Vychodiská!$C$178)^emisie_CO2!CW28),0)</f>
        <v>60064.802511005466</v>
      </c>
      <c r="BR28" s="62">
        <f>IF(CX28&gt;0,J28/((1+Vychodiská!$C$178)^emisie_CO2!CX28),0)</f>
        <v>61699.924612423587</v>
      </c>
      <c r="BS28" s="62">
        <f>IF(CY28&gt;0,K28/((1+Vychodiská!$C$178)^emisie_CO2!CY28),0)</f>
        <v>63043.119433182816</v>
      </c>
      <c r="BT28" s="62">
        <f>IF(CZ28&gt;0,L28/((1+Vychodiská!$C$178)^emisie_CO2!CZ28),0)</f>
        <v>66762.080991785639</v>
      </c>
      <c r="BU28" s="62">
        <f>IF(DA28&gt;0,M28/((1+Vychodiská!$C$178)^emisie_CO2!DA28),0)</f>
        <v>69983.900815933812</v>
      </c>
      <c r="BV28" s="62">
        <f>IF(DB28&gt;0,N28/((1+Vychodiská!$C$178)^emisie_CO2!DB28),0)</f>
        <v>72747.492718072899</v>
      </c>
      <c r="BW28" s="62">
        <f>IF(DC28&gt;0,O28/((1+Vychodiská!$C$178)^emisie_CO2!DC28),0)</f>
        <v>75089.191738792986</v>
      </c>
      <c r="BX28" s="62">
        <f>IF(DD28&gt;0,P28/((1+Vychodiská!$C$178)^emisie_CO2!DD28),0)</f>
        <v>77042.911504210773</v>
      </c>
      <c r="BY28" s="62">
        <f>IF(DE28&gt;0,Q28/((1+Vychodiská!$C$178)^emisie_CO2!DE28),0)</f>
        <v>78464.75607742586</v>
      </c>
      <c r="BZ28" s="62">
        <f>IF(DF28&gt;0,R28/((1+Vychodiská!$C$178)^emisie_CO2!DF28),0)</f>
        <v>79576.486402161972</v>
      </c>
      <c r="CA28" s="62">
        <f>IF(DG28&gt;0,S28/((1+Vychodiská!$C$178)^emisie_CO2!DG28),0)</f>
        <v>80404.413031396121</v>
      </c>
      <c r="CB28" s="62">
        <f>IF(DH28&gt;0,T28/((1+Vychodiská!$C$178)^emisie_CO2!DH28),0)</f>
        <v>80973.043958067952</v>
      </c>
      <c r="CC28" s="62">
        <f>IF(DI28&gt;0,U28/((1+Vychodiská!$C$178)^emisie_CO2!DI28),0)</f>
        <v>81305.196626346093</v>
      </c>
      <c r="CD28" s="62">
        <f>IF(DJ28&gt;0,V28/((1+Vychodiská!$C$178)^emisie_CO2!DJ28),0)</f>
        <v>81422.103362593058</v>
      </c>
      <c r="CE28" s="62">
        <f>IF(DK28&gt;0,W28/((1+Vychodiská!$C$178)^emisie_CO2!DK28),0)</f>
        <v>81343.510598729554</v>
      </c>
      <c r="CF28" s="62">
        <f>IF(DL28&gt;0,X28/((1+Vychodiská!$C$178)^emisie_CO2!DL28),0)</f>
        <v>81087.772240126083</v>
      </c>
      <c r="CG28" s="62">
        <f>IF(DM28&gt;0,Y28/((1+Vychodiská!$C$178)^emisie_CO2!DM28),0)</f>
        <v>80671.937510689531</v>
      </c>
      <c r="CH28" s="62">
        <f>IF(DN28&gt;0,Z28/((1+Vychodiská!$C$178)^emisie_CO2!DN28),0)</f>
        <v>80111.833589407659</v>
      </c>
      <c r="CI28" s="62">
        <f>IF(DO28&gt;0,AA28/((1+Vychodiská!$C$178)^emisie_CO2!DO28),0)</f>
        <v>79529.907437426475</v>
      </c>
      <c r="CJ28" s="62">
        <f>IF(DP28&gt;0,AB28/((1+Vychodiská!$C$178)^emisie_CO2!DP28),0)</f>
        <v>78821.743337131949</v>
      </c>
      <c r="CK28" s="62">
        <f>IF(DQ28&gt;0,AC28/((1+Vychodiská!$C$178)^emisie_CO2!DQ28),0)</f>
        <v>78000.683510703486</v>
      </c>
      <c r="CL28" s="62">
        <f>IF(DR28&gt;0,AD28/((1+Vychodiská!$C$178)^emisie_CO2!DR28),0)</f>
        <v>77079.085746345008</v>
      </c>
      <c r="CM28" s="62">
        <f>IF(DS28&gt;0,AE28/((1+Vychodiská!$C$178)^emisie_CO2!DS28),0)</f>
        <v>76068.386899429504</v>
      </c>
      <c r="CN28" s="62">
        <f>IF(DT28&gt;0,AF28/((1+Vychodiská!$C$178)^emisie_CO2!DT28),0)</f>
        <v>72446.082761361438</v>
      </c>
      <c r="CO28" s="62">
        <f>IF(DU28&gt;0,AG28/((1+Vychodiská!$C$178)^emisie_CO2!DU28),0)</f>
        <v>68996.269296534694</v>
      </c>
      <c r="CP28" s="62">
        <f>IF(DV28&gt;0,AH28/((1+Vychodiská!$C$178)^emisie_CO2!DV28),0)</f>
        <v>65710.732663366405</v>
      </c>
      <c r="CQ28" s="62">
        <f>IF(DW28&gt;0,AI28/((1+Vychodiská!$C$178)^emisie_CO2!DW28),0)</f>
        <v>62581.650155587027</v>
      </c>
      <c r="CR28" s="63">
        <f>IF(DX28&gt;0,AJ28/((1+Vychodiská!$C$178)^emisie_CO2!DX28),0)</f>
        <v>59601.571576749549</v>
      </c>
      <c r="CS28" s="66">
        <f t="shared" si="26"/>
        <v>2184556.0933411391</v>
      </c>
      <c r="CU28" s="61">
        <f t="shared" si="27"/>
        <v>3</v>
      </c>
      <c r="CV28" s="61">
        <f t="shared" si="28"/>
        <v>4</v>
      </c>
      <c r="CW28" s="61">
        <f t="shared" si="29"/>
        <v>5</v>
      </c>
      <c r="CX28" s="61">
        <f t="shared" si="30"/>
        <v>6</v>
      </c>
      <c r="CY28" s="61">
        <f t="shared" si="31"/>
        <v>7</v>
      </c>
      <c r="CZ28" s="61">
        <f t="shared" si="32"/>
        <v>8</v>
      </c>
      <c r="DA28" s="61">
        <f t="shared" si="33"/>
        <v>9</v>
      </c>
      <c r="DB28" s="61">
        <f t="shared" si="34"/>
        <v>10</v>
      </c>
      <c r="DC28" s="61">
        <f t="shared" si="35"/>
        <v>11</v>
      </c>
      <c r="DD28" s="61">
        <f t="shared" si="36"/>
        <v>12</v>
      </c>
      <c r="DE28" s="61">
        <f t="shared" si="37"/>
        <v>13</v>
      </c>
      <c r="DF28" s="61">
        <f t="shared" si="38"/>
        <v>14</v>
      </c>
      <c r="DG28" s="61">
        <f t="shared" si="39"/>
        <v>15</v>
      </c>
      <c r="DH28" s="61">
        <f t="shared" si="40"/>
        <v>16</v>
      </c>
      <c r="DI28" s="61">
        <f t="shared" si="41"/>
        <v>17</v>
      </c>
      <c r="DJ28" s="61">
        <f t="shared" si="42"/>
        <v>18</v>
      </c>
      <c r="DK28" s="61">
        <f t="shared" si="43"/>
        <v>19</v>
      </c>
      <c r="DL28" s="61">
        <f t="shared" si="44"/>
        <v>20</v>
      </c>
      <c r="DM28" s="61">
        <f t="shared" si="45"/>
        <v>21</v>
      </c>
      <c r="DN28" s="61">
        <f t="shared" si="46"/>
        <v>22</v>
      </c>
      <c r="DO28" s="61">
        <f t="shared" si="47"/>
        <v>23</v>
      </c>
      <c r="DP28" s="61">
        <f t="shared" si="48"/>
        <v>24</v>
      </c>
      <c r="DQ28" s="61">
        <f t="shared" si="49"/>
        <v>25</v>
      </c>
      <c r="DR28" s="61">
        <f t="shared" si="50"/>
        <v>26</v>
      </c>
      <c r="DS28" s="61">
        <f t="shared" si="51"/>
        <v>27</v>
      </c>
      <c r="DT28" s="61">
        <f t="shared" si="52"/>
        <v>28</v>
      </c>
      <c r="DU28" s="61">
        <f t="shared" si="53"/>
        <v>29</v>
      </c>
      <c r="DV28" s="61">
        <f t="shared" si="54"/>
        <v>30</v>
      </c>
      <c r="DW28" s="61">
        <f t="shared" si="55"/>
        <v>31</v>
      </c>
      <c r="DX28" s="377">
        <f t="shared" si="56"/>
        <v>32</v>
      </c>
    </row>
    <row r="29" spans="1:128" ht="28.5" customHeight="1" x14ac:dyDescent="0.45">
      <c r="A29" s="59">
        <f>Investície!A29</f>
        <v>27</v>
      </c>
      <c r="B29" s="60" t="str">
        <f>Investície!B29</f>
        <v>MHTH, a.s. - závod Martin</v>
      </c>
      <c r="C29" s="60" t="str">
        <f>Investície!C29</f>
        <v>Nová TG1 v závode Martin</v>
      </c>
      <c r="D29" s="61">
        <f>INDEX(Data!$M:$M,MATCH(emisie_CO2!A29,Data!$A:$A,0))</f>
        <v>25</v>
      </c>
      <c r="E29" s="61" t="str">
        <f>INDEX(Data!$J:$J,MATCH(emisie_CO2!A29,Data!$A:$A,0))</f>
        <v>2024 - 2025</v>
      </c>
      <c r="F29" s="63">
        <f>INDEX(Data!$U:$U,MATCH(emisie_CO2!A29,Data!$A:$A,0))</f>
        <v>-6865</v>
      </c>
      <c r="G29" s="62">
        <f>$F29*Vychodiská!$D$15*-1*IF(LEN($E29)=4,HLOOKUP($E29+G$2,Vychodiská!$G$24:$BN$25,2,0),HLOOKUP(VALUE(RIGHT($E29,4))+G$2,Vychodiská!$G$24:$BN$25,2,0))</f>
        <v>1340048</v>
      </c>
      <c r="H29" s="62">
        <f>$F29*Vychodiská!$D$15*-1*IF(LEN($E29)=4,HLOOKUP($E29+H$2,Vychodiská!$G$24:$BN$25,2,0),HLOOKUP(VALUE(RIGHT($E29,4))+H$2,Vychodiská!$G$24:$BN$25,2,0))</f>
        <v>1464990.9999999998</v>
      </c>
      <c r="I29" s="62">
        <f>$F29*Vychodiská!$D$15*-1*IF(LEN($E29)=4,HLOOKUP($E29+I$2,Vychodiská!$G$24:$BN$25,2,0),HLOOKUP(VALUE(RIGHT($E29,4))+I$2,Vychodiská!$G$24:$BN$25,2,0))</f>
        <v>1589933.9999999998</v>
      </c>
      <c r="J29" s="62">
        <f>$F29*Vychodiská!$D$15*-1*IF(LEN($E29)=4,HLOOKUP($E29+J$2,Vychodiská!$G$24:$BN$25,2,0),HLOOKUP(VALUE(RIGHT($E29,4))+J$2,Vychodiská!$G$24:$BN$25,2,0))</f>
        <v>1714876.9999999998</v>
      </c>
      <c r="K29" s="62">
        <f>$F29*Vychodiská!$D$15*-1*IF(LEN($E29)=4,HLOOKUP($E29+K$2,Vychodiská!$G$24:$BN$25,2,0),HLOOKUP(VALUE(RIGHT($E29,4))+K$2,Vychodiská!$G$24:$BN$25,2,0))</f>
        <v>1839820</v>
      </c>
      <c r="L29" s="62">
        <f>$F29*Vychodiská!$D$15*-1*IF(LEN($E29)=4,HLOOKUP($E29+L$2,Vychodiská!$G$24:$BN$25,2,0),HLOOKUP(VALUE(RIGHT($E29,4))+L$2,Vychodiská!$G$24:$BN$25,2,0))</f>
        <v>2045770</v>
      </c>
      <c r="M29" s="62">
        <f>$F29*Vychodiská!$D$15*-1*IF(LEN($E29)=4,HLOOKUP($E29+M$2,Vychodiská!$G$24:$BN$25,2,0),HLOOKUP(VALUE(RIGHT($E29,4))+M$2,Vychodiská!$G$24:$BN$25,2,0))</f>
        <v>2251720</v>
      </c>
      <c r="N29" s="62">
        <f>$F29*Vychodiská!$D$15*-1*IF(LEN($E29)=4,HLOOKUP($E29+N$2,Vychodiská!$G$24:$BN$25,2,0),HLOOKUP(VALUE(RIGHT($E29,4))+N$2,Vychodiská!$G$24:$BN$25,2,0))</f>
        <v>2457670</v>
      </c>
      <c r="O29" s="62">
        <f>$F29*Vychodiská!$D$15*-1*IF(LEN($E29)=4,HLOOKUP($E29+O$2,Vychodiská!$G$24:$BN$25,2,0),HLOOKUP(VALUE(RIGHT($E29,4))+O$2,Vychodiská!$G$24:$BN$25,2,0))</f>
        <v>2663620</v>
      </c>
      <c r="P29" s="62">
        <f>$F29*Vychodiská!$D$15*-1*IF(LEN($E29)=4,HLOOKUP($E29+P$2,Vychodiská!$G$24:$BN$25,2,0),HLOOKUP(VALUE(RIGHT($E29,4))+P$2,Vychodiská!$G$24:$BN$25,2,0))</f>
        <v>2869570</v>
      </c>
      <c r="Q29" s="62">
        <f>$F29*Vychodiská!$D$15*-1*IF(LEN($E29)=4,HLOOKUP($E29+Q$2,Vychodiská!$G$24:$BN$25,2,0),HLOOKUP(VALUE(RIGHT($E29,4))+Q$2,Vychodiská!$G$24:$BN$25,2,0))</f>
        <v>3068655</v>
      </c>
      <c r="R29" s="62">
        <f>$F29*Vychodiská!$D$15*-1*IF(LEN($E29)=4,HLOOKUP($E29+R$2,Vychodiská!$G$24:$BN$25,2,0),HLOOKUP(VALUE(RIGHT($E29,4))+R$2,Vychodiská!$G$24:$BN$25,2,0))</f>
        <v>3267740</v>
      </c>
      <c r="S29" s="62">
        <f>$F29*Vychodiská!$D$15*-1*IF(LEN($E29)=4,HLOOKUP($E29+S$2,Vychodiská!$G$24:$BN$25,2,0),HLOOKUP(VALUE(RIGHT($E29,4))+S$2,Vychodiská!$G$24:$BN$25,2,0))</f>
        <v>3466825</v>
      </c>
      <c r="T29" s="62">
        <f>$F29*Vychodiská!$D$15*-1*IF(LEN($E29)=4,HLOOKUP($E29+T$2,Vychodiská!$G$24:$BN$25,2,0),HLOOKUP(VALUE(RIGHT($E29,4))+T$2,Vychodiská!$G$24:$BN$25,2,0))</f>
        <v>3665910</v>
      </c>
      <c r="U29" s="62">
        <f>$F29*Vychodiská!$D$15*-1*IF(LEN($E29)=4,HLOOKUP($E29+U$2,Vychodiská!$G$24:$BN$25,2,0),HLOOKUP(VALUE(RIGHT($E29,4))+U$2,Vychodiská!$G$24:$BN$25,2,0))</f>
        <v>3864995</v>
      </c>
      <c r="V29" s="62">
        <f>$F29*Vychodiská!$D$15*-1*IF(LEN($E29)=4,HLOOKUP($E29+V$2,Vychodiská!$G$24:$BN$25,2,0),HLOOKUP(VALUE(RIGHT($E29,4))+V$2,Vychodiská!$G$24:$BN$25,2,0))</f>
        <v>4064080</v>
      </c>
      <c r="W29" s="62">
        <f>$F29*Vychodiská!$D$15*-1*IF(LEN($E29)=4,HLOOKUP($E29+W$2,Vychodiská!$G$24:$BN$25,2,0),HLOOKUP(VALUE(RIGHT($E29,4))+W$2,Vychodiská!$G$24:$BN$25,2,0))</f>
        <v>4263165</v>
      </c>
      <c r="X29" s="62">
        <f>$F29*Vychodiská!$D$15*-1*IF(LEN($E29)=4,HLOOKUP($E29+X$2,Vychodiská!$G$24:$BN$25,2,0),HLOOKUP(VALUE(RIGHT($E29,4))+X$2,Vychodiská!$G$24:$BN$25,2,0))</f>
        <v>4462250</v>
      </c>
      <c r="Y29" s="62">
        <f>$F29*Vychodiská!$D$15*-1*IF(LEN($E29)=4,HLOOKUP($E29+Y$2,Vychodiská!$G$24:$BN$25,2,0),HLOOKUP(VALUE(RIGHT($E29,4))+Y$2,Vychodiská!$G$24:$BN$25,2,0))</f>
        <v>4661335</v>
      </c>
      <c r="Z29" s="62">
        <f>$F29*Vychodiská!$D$15*-1*IF(LEN($E29)=4,HLOOKUP($E29+Z$2,Vychodiská!$G$24:$BN$25,2,0),HLOOKUP(VALUE(RIGHT($E29,4))+Z$2,Vychodiská!$G$24:$BN$25,2,0))</f>
        <v>4860420</v>
      </c>
      <c r="AA29" s="62">
        <f>$F29*Vychodiská!$D$15*-1*IF(LEN($E29)=4,HLOOKUP($E29+AA$2,Vychodiská!$G$24:$BN$25,2,0),HLOOKUP(VALUE(RIGHT($E29,4))+AA$2,Vychodiská!$G$24:$BN$25,2,0))</f>
        <v>5066370</v>
      </c>
      <c r="AB29" s="62">
        <f>$F29*Vychodiská!$D$15*-1*IF(LEN($E29)=4,HLOOKUP($E29+AB$2,Vychodiská!$G$24:$BN$25,2,0),HLOOKUP(VALUE(RIGHT($E29,4))+AB$2,Vychodiská!$G$24:$BN$25,2,0))</f>
        <v>5272320</v>
      </c>
      <c r="AC29" s="62">
        <f>$F29*Vychodiská!$D$15*-1*IF(LEN($E29)=4,HLOOKUP($E29+AC$2,Vychodiská!$G$24:$BN$25,2,0),HLOOKUP(VALUE(RIGHT($E29,4))+AC$2,Vychodiská!$G$24:$BN$25,2,0))</f>
        <v>5478270</v>
      </c>
      <c r="AD29" s="62">
        <f>$F29*Vychodiská!$D$15*-1*IF(LEN($E29)=4,HLOOKUP($E29+AD$2,Vychodiská!$G$24:$BN$25,2,0),HLOOKUP(VALUE(RIGHT($E29,4))+AD$2,Vychodiská!$G$24:$BN$25,2,0))</f>
        <v>5684220</v>
      </c>
      <c r="AE29" s="62">
        <f>$F29*Vychodiská!$D$15*-1*IF(LEN($E29)=4,HLOOKUP($E29+AE$2,Vychodiská!$G$24:$BN$25,2,0),HLOOKUP(VALUE(RIGHT($E29,4))+AE$2,Vychodiská!$G$24:$BN$25,2,0))</f>
        <v>5890170</v>
      </c>
      <c r="AF29" s="62">
        <f>$F29*Vychodiská!$D$15*-1*IF(LEN($E29)=4,HLOOKUP($E29+AF$2,Vychodiská!$G$24:$BN$25,2,0),HLOOKUP(VALUE(RIGHT($E29,4))+AF$2,Vychodiská!$G$24:$BN$25,2,0))</f>
        <v>5890170</v>
      </c>
      <c r="AG29" s="62">
        <f>$F29*Vychodiská!$D$15*-1*IF(LEN($E29)=4,HLOOKUP($E29+AG$2,Vychodiská!$G$24:$BN$25,2,0),HLOOKUP(VALUE(RIGHT($E29,4))+AG$2,Vychodiská!$G$24:$BN$25,2,0))</f>
        <v>5890170</v>
      </c>
      <c r="AH29" s="62">
        <f>$F29*Vychodiská!$D$15*-1*IF(LEN($E29)=4,HLOOKUP($E29+AH$2,Vychodiská!$G$24:$BN$25,2,0),HLOOKUP(VALUE(RIGHT($E29,4))+AH$2,Vychodiská!$G$24:$BN$25,2,0))</f>
        <v>5890170</v>
      </c>
      <c r="AI29" s="62">
        <f>$F29*Vychodiská!$D$15*-1*IF(LEN($E29)=4,HLOOKUP($E29+AI$2,Vychodiská!$G$24:$BN$25,2,0),HLOOKUP(VALUE(RIGHT($E29,4))+AI$2,Vychodiská!$G$24:$BN$25,2,0))</f>
        <v>5890170</v>
      </c>
      <c r="AJ29" s="63">
        <f>$F29*Vychodiská!$D$15*-1*IF(LEN($E29)=4,HLOOKUP($E29+AJ$2,Vychodiská!$G$24:$BN$25,2,0),HLOOKUP(VALUE(RIGHT($E29,4))+AJ$2,Vychodiská!$G$24:$BN$25,2,0))</f>
        <v>5890170</v>
      </c>
      <c r="AK29" s="62">
        <f t="shared" si="25"/>
        <v>1340048</v>
      </c>
      <c r="AL29" s="62">
        <f>SUM($G29:H29)</f>
        <v>2805039</v>
      </c>
      <c r="AM29" s="62">
        <f>SUM($G29:I29)</f>
        <v>4394973</v>
      </c>
      <c r="AN29" s="62">
        <f>SUM($G29:J29)</f>
        <v>6109850</v>
      </c>
      <c r="AO29" s="62">
        <f>SUM($G29:K29)</f>
        <v>7949670</v>
      </c>
      <c r="AP29" s="62">
        <f>SUM($G29:L29)</f>
        <v>9995440</v>
      </c>
      <c r="AQ29" s="62">
        <f>SUM($G29:M29)</f>
        <v>12247160</v>
      </c>
      <c r="AR29" s="62">
        <f>SUM($G29:N29)</f>
        <v>14704830</v>
      </c>
      <c r="AS29" s="62">
        <f>SUM($G29:O29)</f>
        <v>17368450</v>
      </c>
      <c r="AT29" s="62">
        <f>SUM($G29:P29)</f>
        <v>20238020</v>
      </c>
      <c r="AU29" s="62">
        <f>SUM($G29:Q29)</f>
        <v>23306675</v>
      </c>
      <c r="AV29" s="62">
        <f>SUM($G29:R29)</f>
        <v>26574415</v>
      </c>
      <c r="AW29" s="62">
        <f>SUM($G29:S29)</f>
        <v>30041240</v>
      </c>
      <c r="AX29" s="62">
        <f>SUM($G29:T29)</f>
        <v>33707150</v>
      </c>
      <c r="AY29" s="62">
        <f>SUM($G29:U29)</f>
        <v>37572145</v>
      </c>
      <c r="AZ29" s="62">
        <f>SUM($G29:V29)</f>
        <v>41636225</v>
      </c>
      <c r="BA29" s="62">
        <f>SUM($G29:W29)</f>
        <v>45899390</v>
      </c>
      <c r="BB29" s="62">
        <f>SUM($G29:X29)</f>
        <v>50361640</v>
      </c>
      <c r="BC29" s="62">
        <f>SUM($G29:Y29)</f>
        <v>55022975</v>
      </c>
      <c r="BD29" s="62">
        <f>SUM($G29:Z29)</f>
        <v>59883395</v>
      </c>
      <c r="BE29" s="62">
        <f>SUM($G29:AA29)</f>
        <v>64949765</v>
      </c>
      <c r="BF29" s="62">
        <f>SUM($G29:AB29)</f>
        <v>70222085</v>
      </c>
      <c r="BG29" s="62">
        <f>SUM($G29:AC29)</f>
        <v>75700355</v>
      </c>
      <c r="BH29" s="62">
        <f>SUM($G29:AD29)</f>
        <v>81384575</v>
      </c>
      <c r="BI29" s="62">
        <f>SUM($G29:AE29)</f>
        <v>87274745</v>
      </c>
      <c r="BJ29" s="62">
        <f>SUM($G29:AF29)</f>
        <v>93164915</v>
      </c>
      <c r="BK29" s="62">
        <f>SUM($G29:AG29)</f>
        <v>99055085</v>
      </c>
      <c r="BL29" s="62">
        <f>SUM($G29:AH29)</f>
        <v>104945255</v>
      </c>
      <c r="BM29" s="62">
        <f>SUM($G29:AI29)</f>
        <v>110835425</v>
      </c>
      <c r="BN29" s="62">
        <f>SUM($G29:AJ29)</f>
        <v>116725595</v>
      </c>
      <c r="BO29" s="65">
        <f>IF(CU29&gt;0,G29/((1+Vychodiská!$C$178)^emisie_CO2!CU29),0)</f>
        <v>1157583.8462369074</v>
      </c>
      <c r="BP29" s="62">
        <f>IF(CV29&gt;0,H29/((1+Vychodiská!$C$178)^emisie_CO2!CV29),0)</f>
        <v>1205251.7212478337</v>
      </c>
      <c r="BQ29" s="62">
        <f>IF(CW29&gt;0,I29/((1+Vychodiská!$C$178)^emisie_CO2!CW29),0)</f>
        <v>1245754.8919578625</v>
      </c>
      <c r="BR29" s="62">
        <f>IF(CX29&gt;0,J29/((1+Vychodiská!$C$178)^emisie_CO2!CX29),0)</f>
        <v>1279667.6207380299</v>
      </c>
      <c r="BS29" s="62">
        <f>IF(CY29&gt;0,K29/((1+Vychodiská!$C$178)^emisie_CO2!CY29),0)</f>
        <v>1307525.7248</v>
      </c>
      <c r="BT29" s="62">
        <f>IF(CZ29&gt;0,L29/((1+Vychodiská!$C$178)^emisie_CO2!CZ29),0)</f>
        <v>1384657.6616574274</v>
      </c>
      <c r="BU29" s="62">
        <f>IF(DA29&gt;0,M29/((1+Vychodiská!$C$178)^emisie_CO2!DA29),0)</f>
        <v>1451478.7888259385</v>
      </c>
      <c r="BV29" s="62">
        <f>IF(DB29&gt;0,N29/((1+Vychodiská!$C$178)^emisie_CO2!DB29),0)</f>
        <v>1508796.1858295179</v>
      </c>
      <c r="BW29" s="62">
        <f>IF(DC29&gt;0,O29/((1+Vychodiská!$C$178)^emisie_CO2!DC29),0)</f>
        <v>1557363.4479964164</v>
      </c>
      <c r="BX29" s="62">
        <f>IF(DD29&gt;0,P29/((1+Vychodiská!$C$178)^emisie_CO2!DD29),0)</f>
        <v>1597883.9500797794</v>
      </c>
      <c r="BY29" s="62">
        <f>IF(DE29&gt;0,Q29/((1+Vychodiská!$C$178)^emisie_CO2!DE29),0)</f>
        <v>1627373.2642644367</v>
      </c>
      <c r="BZ29" s="62">
        <f>IF(DF29&gt;0,R29/((1+Vychodiská!$C$178)^emisie_CO2!DF29),0)</f>
        <v>1650430.7527215767</v>
      </c>
      <c r="CA29" s="62">
        <f>IF(DG29&gt;0,S29/((1+Vychodiská!$C$178)^emisie_CO2!DG29),0)</f>
        <v>1667602.1010892277</v>
      </c>
      <c r="CB29" s="62">
        <f>IF(DH29&gt;0,T29/((1+Vychodiská!$C$178)^emisie_CO2!DH29),0)</f>
        <v>1679395.609583494</v>
      </c>
      <c r="CC29" s="62">
        <f>IF(DI29&gt;0,U29/((1+Vychodiská!$C$178)^emisie_CO2!DI29),0)</f>
        <v>1686284.5161325254</v>
      </c>
      <c r="CD29" s="62">
        <f>IF(DJ29&gt;0,V29/((1+Vychodiská!$C$178)^emisie_CO2!DJ29),0)</f>
        <v>1688709.183033841</v>
      </c>
      <c r="CE29" s="62">
        <f>IF(DK29&gt;0,W29/((1+Vychodiská!$C$178)^emisie_CO2!DK29),0)</f>
        <v>1687079.1548648893</v>
      </c>
      <c r="CF29" s="62">
        <f>IF(DL29&gt;0,X29/((1+Vychodiská!$C$178)^emisie_CO2!DL29),0)</f>
        <v>1681775.0949500469</v>
      </c>
      <c r="CG29" s="62">
        <f>IF(DM29&gt;0,Y29/((1+Vychodiská!$C$178)^emisie_CO2!DM29),0)</f>
        <v>1673150.6072836365</v>
      </c>
      <c r="CH29" s="62">
        <f>IF(DN29&gt;0,Z29/((1+Vychodiská!$C$178)^emisie_CO2!DN29),0)</f>
        <v>1661533.9504268388</v>
      </c>
      <c r="CI29" s="62">
        <f>IF(DO29&gt;0,AA29/((1+Vychodiská!$C$178)^emisie_CO2!DO29),0)</f>
        <v>1649464.6965496459</v>
      </c>
      <c r="CJ29" s="62">
        <f>IF(DP29&gt;0,AB29/((1+Vychodiská!$C$178)^emisie_CO2!DP29),0)</f>
        <v>1634777.2447414224</v>
      </c>
      <c r="CK29" s="62">
        <f>IF(DQ29&gt;0,AC29/((1+Vychodiská!$C$178)^emisie_CO2!DQ29),0)</f>
        <v>1617748.3151086993</v>
      </c>
      <c r="CL29" s="62">
        <f>IF(DR29&gt;0,AD29/((1+Vychodiská!$C$178)^emisie_CO2!DR29),0)</f>
        <v>1598634.2104189079</v>
      </c>
      <c r="CM29" s="62">
        <f>IF(DS29&gt;0,AE29/((1+Vychodiská!$C$178)^emisie_CO2!DS29),0)</f>
        <v>1577672.1331256302</v>
      </c>
      <c r="CN29" s="62">
        <f>IF(DT29&gt;0,AF29/((1+Vychodiská!$C$178)^emisie_CO2!DT29),0)</f>
        <v>0</v>
      </c>
      <c r="CO29" s="62">
        <f>IF(DU29&gt;0,AG29/((1+Vychodiská!$C$178)^emisie_CO2!DU29),0)</f>
        <v>0</v>
      </c>
      <c r="CP29" s="62">
        <f>IF(DV29&gt;0,AH29/((1+Vychodiská!$C$178)^emisie_CO2!DV29),0)</f>
        <v>0</v>
      </c>
      <c r="CQ29" s="62">
        <f>IF(DW29&gt;0,AI29/((1+Vychodiská!$C$178)^emisie_CO2!DW29),0)</f>
        <v>0</v>
      </c>
      <c r="CR29" s="63">
        <f>IF(DX29&gt;0,AJ29/((1+Vychodiská!$C$178)^emisie_CO2!DX29),0)</f>
        <v>0</v>
      </c>
      <c r="CS29" s="66">
        <f t="shared" si="26"/>
        <v>38477594.67366454</v>
      </c>
      <c r="CU29" s="61">
        <f t="shared" si="27"/>
        <v>3</v>
      </c>
      <c r="CV29" s="61">
        <f t="shared" si="28"/>
        <v>4</v>
      </c>
      <c r="CW29" s="61">
        <f t="shared" si="29"/>
        <v>5</v>
      </c>
      <c r="CX29" s="61">
        <f t="shared" si="30"/>
        <v>6</v>
      </c>
      <c r="CY29" s="61">
        <f t="shared" si="31"/>
        <v>7</v>
      </c>
      <c r="CZ29" s="61">
        <f t="shared" si="32"/>
        <v>8</v>
      </c>
      <c r="DA29" s="61">
        <f t="shared" si="33"/>
        <v>9</v>
      </c>
      <c r="DB29" s="61">
        <f t="shared" si="34"/>
        <v>10</v>
      </c>
      <c r="DC29" s="61">
        <f t="shared" si="35"/>
        <v>11</v>
      </c>
      <c r="DD29" s="61">
        <f t="shared" si="36"/>
        <v>12</v>
      </c>
      <c r="DE29" s="61">
        <f t="shared" si="37"/>
        <v>13</v>
      </c>
      <c r="DF29" s="61">
        <f t="shared" si="38"/>
        <v>14</v>
      </c>
      <c r="DG29" s="61">
        <f t="shared" si="39"/>
        <v>15</v>
      </c>
      <c r="DH29" s="61">
        <f t="shared" si="40"/>
        <v>16</v>
      </c>
      <c r="DI29" s="61">
        <f t="shared" si="41"/>
        <v>17</v>
      </c>
      <c r="DJ29" s="61">
        <f t="shared" si="42"/>
        <v>18</v>
      </c>
      <c r="DK29" s="61">
        <f t="shared" si="43"/>
        <v>19</v>
      </c>
      <c r="DL29" s="61">
        <f t="shared" si="44"/>
        <v>20</v>
      </c>
      <c r="DM29" s="61">
        <f t="shared" si="45"/>
        <v>21</v>
      </c>
      <c r="DN29" s="61">
        <f t="shared" si="46"/>
        <v>22</v>
      </c>
      <c r="DO29" s="61">
        <f t="shared" si="47"/>
        <v>23</v>
      </c>
      <c r="DP29" s="61">
        <f t="shared" si="48"/>
        <v>24</v>
      </c>
      <c r="DQ29" s="61">
        <f t="shared" si="49"/>
        <v>25</v>
      </c>
      <c r="DR29" s="61">
        <f t="shared" si="50"/>
        <v>26</v>
      </c>
      <c r="DS29" s="61">
        <f t="shared" si="51"/>
        <v>27</v>
      </c>
      <c r="DT29" s="61">
        <f t="shared" si="52"/>
        <v>0</v>
      </c>
      <c r="DU29" s="61">
        <f t="shared" si="53"/>
        <v>0</v>
      </c>
      <c r="DV29" s="61">
        <f t="shared" si="54"/>
        <v>0</v>
      </c>
      <c r="DW29" s="61">
        <f t="shared" si="55"/>
        <v>0</v>
      </c>
      <c r="DX29" s="377">
        <f t="shared" si="56"/>
        <v>0</v>
      </c>
    </row>
    <row r="30" spans="1:128" ht="28.5" customHeight="1" x14ac:dyDescent="0.45">
      <c r="A30" s="59">
        <f>Investície!A30</f>
        <v>28</v>
      </c>
      <c r="B30" s="60" t="str">
        <f>Investície!B30</f>
        <v>MHTH, a.s. - závod Martin</v>
      </c>
      <c r="C30" s="60" t="str">
        <f>Investície!C30</f>
        <v>Skládka drevnej štiepky</v>
      </c>
      <c r="D30" s="61">
        <f>INDEX(Data!$M:$M,MATCH(emisie_CO2!A30,Data!$A:$A,0))</f>
        <v>20</v>
      </c>
      <c r="E30" s="61" t="str">
        <f>INDEX(Data!$J:$J,MATCH(emisie_CO2!A30,Data!$A:$A,0))</f>
        <v>2025-2026</v>
      </c>
      <c r="F30" s="63">
        <f>INDEX(Data!$U:$U,MATCH(emisie_CO2!A30,Data!$A:$A,0))</f>
        <v>0</v>
      </c>
      <c r="G30" s="62">
        <f>$F30*Vychodiská!$D$15*-1*IF(LEN($E30)=4,HLOOKUP($E30+G$2,Vychodiská!$G$24:$BN$25,2,0),HLOOKUP(VALUE(RIGHT($E30,4))+G$2,Vychodiská!$G$24:$BN$25,2,0))</f>
        <v>0</v>
      </c>
      <c r="H30" s="62">
        <f>$F30*Vychodiská!$D$15*-1*IF(LEN($E30)=4,HLOOKUP($E30+H$2,Vychodiská!$G$24:$BN$25,2,0),HLOOKUP(VALUE(RIGHT($E30,4))+H$2,Vychodiská!$G$24:$BN$25,2,0))</f>
        <v>0</v>
      </c>
      <c r="I30" s="62">
        <f>$F30*Vychodiská!$D$15*-1*IF(LEN($E30)=4,HLOOKUP($E30+I$2,Vychodiská!$G$24:$BN$25,2,0),HLOOKUP(VALUE(RIGHT($E30,4))+I$2,Vychodiská!$G$24:$BN$25,2,0))</f>
        <v>0</v>
      </c>
      <c r="J30" s="62">
        <f>$F30*Vychodiská!$D$15*-1*IF(LEN($E30)=4,HLOOKUP($E30+J$2,Vychodiská!$G$24:$BN$25,2,0),HLOOKUP(VALUE(RIGHT($E30,4))+J$2,Vychodiská!$G$24:$BN$25,2,0))</f>
        <v>0</v>
      </c>
      <c r="K30" s="62">
        <f>$F30*Vychodiská!$D$15*-1*IF(LEN($E30)=4,HLOOKUP($E30+K$2,Vychodiská!$G$24:$BN$25,2,0),HLOOKUP(VALUE(RIGHT($E30,4))+K$2,Vychodiská!$G$24:$BN$25,2,0))</f>
        <v>0</v>
      </c>
      <c r="L30" s="62">
        <f>$F30*Vychodiská!$D$15*-1*IF(LEN($E30)=4,HLOOKUP($E30+L$2,Vychodiská!$G$24:$BN$25,2,0),HLOOKUP(VALUE(RIGHT($E30,4))+L$2,Vychodiská!$G$24:$BN$25,2,0))</f>
        <v>0</v>
      </c>
      <c r="M30" s="62">
        <f>$F30*Vychodiská!$D$15*-1*IF(LEN($E30)=4,HLOOKUP($E30+M$2,Vychodiská!$G$24:$BN$25,2,0),HLOOKUP(VALUE(RIGHT($E30,4))+M$2,Vychodiská!$G$24:$BN$25,2,0))</f>
        <v>0</v>
      </c>
      <c r="N30" s="62">
        <f>$F30*Vychodiská!$D$15*-1*IF(LEN($E30)=4,HLOOKUP($E30+N$2,Vychodiská!$G$24:$BN$25,2,0),HLOOKUP(VALUE(RIGHT($E30,4))+N$2,Vychodiská!$G$24:$BN$25,2,0))</f>
        <v>0</v>
      </c>
      <c r="O30" s="62">
        <f>$F30*Vychodiská!$D$15*-1*IF(LEN($E30)=4,HLOOKUP($E30+O$2,Vychodiská!$G$24:$BN$25,2,0),HLOOKUP(VALUE(RIGHT($E30,4))+O$2,Vychodiská!$G$24:$BN$25,2,0))</f>
        <v>0</v>
      </c>
      <c r="P30" s="62">
        <f>$F30*Vychodiská!$D$15*-1*IF(LEN($E30)=4,HLOOKUP($E30+P$2,Vychodiská!$G$24:$BN$25,2,0),HLOOKUP(VALUE(RIGHT($E30,4))+P$2,Vychodiská!$G$24:$BN$25,2,0))</f>
        <v>0</v>
      </c>
      <c r="Q30" s="62">
        <f>$F30*Vychodiská!$D$15*-1*IF(LEN($E30)=4,HLOOKUP($E30+Q$2,Vychodiská!$G$24:$BN$25,2,0),HLOOKUP(VALUE(RIGHT($E30,4))+Q$2,Vychodiská!$G$24:$BN$25,2,0))</f>
        <v>0</v>
      </c>
      <c r="R30" s="62">
        <f>$F30*Vychodiská!$D$15*-1*IF(LEN($E30)=4,HLOOKUP($E30+R$2,Vychodiská!$G$24:$BN$25,2,0),HLOOKUP(VALUE(RIGHT($E30,4))+R$2,Vychodiská!$G$24:$BN$25,2,0))</f>
        <v>0</v>
      </c>
      <c r="S30" s="62">
        <f>$F30*Vychodiská!$D$15*-1*IF(LEN($E30)=4,HLOOKUP($E30+S$2,Vychodiská!$G$24:$BN$25,2,0),HLOOKUP(VALUE(RIGHT($E30,4))+S$2,Vychodiská!$G$24:$BN$25,2,0))</f>
        <v>0</v>
      </c>
      <c r="T30" s="62">
        <f>$F30*Vychodiská!$D$15*-1*IF(LEN($E30)=4,HLOOKUP($E30+T$2,Vychodiská!$G$24:$BN$25,2,0),HLOOKUP(VALUE(RIGHT($E30,4))+T$2,Vychodiská!$G$24:$BN$25,2,0))</f>
        <v>0</v>
      </c>
      <c r="U30" s="62">
        <f>$F30*Vychodiská!$D$15*-1*IF(LEN($E30)=4,HLOOKUP($E30+U$2,Vychodiská!$G$24:$BN$25,2,0),HLOOKUP(VALUE(RIGHT($E30,4))+U$2,Vychodiská!$G$24:$BN$25,2,0))</f>
        <v>0</v>
      </c>
      <c r="V30" s="62">
        <f>$F30*Vychodiská!$D$15*-1*IF(LEN($E30)=4,HLOOKUP($E30+V$2,Vychodiská!$G$24:$BN$25,2,0),HLOOKUP(VALUE(RIGHT($E30,4))+V$2,Vychodiská!$G$24:$BN$25,2,0))</f>
        <v>0</v>
      </c>
      <c r="W30" s="62">
        <f>$F30*Vychodiská!$D$15*-1*IF(LEN($E30)=4,HLOOKUP($E30+W$2,Vychodiská!$G$24:$BN$25,2,0),HLOOKUP(VALUE(RIGHT($E30,4))+W$2,Vychodiská!$G$24:$BN$25,2,0))</f>
        <v>0</v>
      </c>
      <c r="X30" s="62">
        <f>$F30*Vychodiská!$D$15*-1*IF(LEN($E30)=4,HLOOKUP($E30+X$2,Vychodiská!$G$24:$BN$25,2,0),HLOOKUP(VALUE(RIGHT($E30,4))+X$2,Vychodiská!$G$24:$BN$25,2,0))</f>
        <v>0</v>
      </c>
      <c r="Y30" s="62">
        <f>$F30*Vychodiská!$D$15*-1*IF(LEN($E30)=4,HLOOKUP($E30+Y$2,Vychodiská!$G$24:$BN$25,2,0),HLOOKUP(VALUE(RIGHT($E30,4))+Y$2,Vychodiská!$G$24:$BN$25,2,0))</f>
        <v>0</v>
      </c>
      <c r="Z30" s="62">
        <f>$F30*Vychodiská!$D$15*-1*IF(LEN($E30)=4,HLOOKUP($E30+Z$2,Vychodiská!$G$24:$BN$25,2,0),HLOOKUP(VALUE(RIGHT($E30,4))+Z$2,Vychodiská!$G$24:$BN$25,2,0))</f>
        <v>0</v>
      </c>
      <c r="AA30" s="62">
        <f>$F30*Vychodiská!$D$15*-1*IF(LEN($E30)=4,HLOOKUP($E30+AA$2,Vychodiská!$G$24:$BN$25,2,0),HLOOKUP(VALUE(RIGHT($E30,4))+AA$2,Vychodiská!$G$24:$BN$25,2,0))</f>
        <v>0</v>
      </c>
      <c r="AB30" s="62">
        <f>$F30*Vychodiská!$D$15*-1*IF(LEN($E30)=4,HLOOKUP($E30+AB$2,Vychodiská!$G$24:$BN$25,2,0),HLOOKUP(VALUE(RIGHT($E30,4))+AB$2,Vychodiská!$G$24:$BN$25,2,0))</f>
        <v>0</v>
      </c>
      <c r="AC30" s="62">
        <f>$F30*Vychodiská!$D$15*-1*IF(LEN($E30)=4,HLOOKUP($E30+AC$2,Vychodiská!$G$24:$BN$25,2,0),HLOOKUP(VALUE(RIGHT($E30,4))+AC$2,Vychodiská!$G$24:$BN$25,2,0))</f>
        <v>0</v>
      </c>
      <c r="AD30" s="62">
        <f>$F30*Vychodiská!$D$15*-1*IF(LEN($E30)=4,HLOOKUP($E30+AD$2,Vychodiská!$G$24:$BN$25,2,0),HLOOKUP(VALUE(RIGHT($E30,4))+AD$2,Vychodiská!$G$24:$BN$25,2,0))</f>
        <v>0</v>
      </c>
      <c r="AE30" s="62">
        <f>$F30*Vychodiská!$D$15*-1*IF(LEN($E30)=4,HLOOKUP($E30+AE$2,Vychodiská!$G$24:$BN$25,2,0),HLOOKUP(VALUE(RIGHT($E30,4))+AE$2,Vychodiská!$G$24:$BN$25,2,0))</f>
        <v>0</v>
      </c>
      <c r="AF30" s="62">
        <f>$F30*Vychodiská!$D$15*-1*IF(LEN($E30)=4,HLOOKUP($E30+AF$2,Vychodiská!$G$24:$BN$25,2,0),HLOOKUP(VALUE(RIGHT($E30,4))+AF$2,Vychodiská!$G$24:$BN$25,2,0))</f>
        <v>0</v>
      </c>
      <c r="AG30" s="62">
        <f>$F30*Vychodiská!$D$15*-1*IF(LEN($E30)=4,HLOOKUP($E30+AG$2,Vychodiská!$G$24:$BN$25,2,0),HLOOKUP(VALUE(RIGHT($E30,4))+AG$2,Vychodiská!$G$24:$BN$25,2,0))</f>
        <v>0</v>
      </c>
      <c r="AH30" s="62">
        <f>$F30*Vychodiská!$D$15*-1*IF(LEN($E30)=4,HLOOKUP($E30+AH$2,Vychodiská!$G$24:$BN$25,2,0),HLOOKUP(VALUE(RIGHT($E30,4))+AH$2,Vychodiská!$G$24:$BN$25,2,0))</f>
        <v>0</v>
      </c>
      <c r="AI30" s="62">
        <f>$F30*Vychodiská!$D$15*-1*IF(LEN($E30)=4,HLOOKUP($E30+AI$2,Vychodiská!$G$24:$BN$25,2,0),HLOOKUP(VALUE(RIGHT($E30,4))+AI$2,Vychodiská!$G$24:$BN$25,2,0))</f>
        <v>0</v>
      </c>
      <c r="AJ30" s="63">
        <f>$F30*Vychodiská!$D$15*-1*IF(LEN($E30)=4,HLOOKUP($E30+AJ$2,Vychodiská!$G$24:$BN$25,2,0),HLOOKUP(VALUE(RIGHT($E30,4))+AJ$2,Vychodiská!$G$24:$BN$25,2,0))</f>
        <v>0</v>
      </c>
      <c r="AK30" s="62">
        <f t="shared" si="25"/>
        <v>0</v>
      </c>
      <c r="AL30" s="62">
        <f>SUM($G30:H30)</f>
        <v>0</v>
      </c>
      <c r="AM30" s="62">
        <f>SUM($G30:I30)</f>
        <v>0</v>
      </c>
      <c r="AN30" s="62">
        <f>SUM($G30:J30)</f>
        <v>0</v>
      </c>
      <c r="AO30" s="62">
        <f>SUM($G30:K30)</f>
        <v>0</v>
      </c>
      <c r="AP30" s="62">
        <f>SUM($G30:L30)</f>
        <v>0</v>
      </c>
      <c r="AQ30" s="62">
        <f>SUM($G30:M30)</f>
        <v>0</v>
      </c>
      <c r="AR30" s="62">
        <f>SUM($G30:N30)</f>
        <v>0</v>
      </c>
      <c r="AS30" s="62">
        <f>SUM($G30:O30)</f>
        <v>0</v>
      </c>
      <c r="AT30" s="62">
        <f>SUM($G30:P30)</f>
        <v>0</v>
      </c>
      <c r="AU30" s="62">
        <f>SUM($G30:Q30)</f>
        <v>0</v>
      </c>
      <c r="AV30" s="62">
        <f>SUM($G30:R30)</f>
        <v>0</v>
      </c>
      <c r="AW30" s="62">
        <f>SUM($G30:S30)</f>
        <v>0</v>
      </c>
      <c r="AX30" s="62">
        <f>SUM($G30:T30)</f>
        <v>0</v>
      </c>
      <c r="AY30" s="62">
        <f>SUM($G30:U30)</f>
        <v>0</v>
      </c>
      <c r="AZ30" s="62">
        <f>SUM($G30:V30)</f>
        <v>0</v>
      </c>
      <c r="BA30" s="62">
        <f>SUM($G30:W30)</f>
        <v>0</v>
      </c>
      <c r="BB30" s="62">
        <f>SUM($G30:X30)</f>
        <v>0</v>
      </c>
      <c r="BC30" s="62">
        <f>SUM($G30:Y30)</f>
        <v>0</v>
      </c>
      <c r="BD30" s="62">
        <f>SUM($G30:Z30)</f>
        <v>0</v>
      </c>
      <c r="BE30" s="62">
        <f>SUM($G30:AA30)</f>
        <v>0</v>
      </c>
      <c r="BF30" s="62">
        <f>SUM($G30:AB30)</f>
        <v>0</v>
      </c>
      <c r="BG30" s="62">
        <f>SUM($G30:AC30)</f>
        <v>0</v>
      </c>
      <c r="BH30" s="62">
        <f>SUM($G30:AD30)</f>
        <v>0</v>
      </c>
      <c r="BI30" s="62">
        <f>SUM($G30:AE30)</f>
        <v>0</v>
      </c>
      <c r="BJ30" s="62">
        <f>SUM($G30:AF30)</f>
        <v>0</v>
      </c>
      <c r="BK30" s="62">
        <f>SUM($G30:AG30)</f>
        <v>0</v>
      </c>
      <c r="BL30" s="62">
        <f>SUM($G30:AH30)</f>
        <v>0</v>
      </c>
      <c r="BM30" s="62">
        <f>SUM($G30:AI30)</f>
        <v>0</v>
      </c>
      <c r="BN30" s="62">
        <f>SUM($G30:AJ30)</f>
        <v>0</v>
      </c>
      <c r="BO30" s="65">
        <f>IF(CU30&gt;0,G30/((1+Vychodiská!$C$178)^emisie_CO2!CU30),0)</f>
        <v>0</v>
      </c>
      <c r="BP30" s="62">
        <f>IF(CV30&gt;0,H30/((1+Vychodiská!$C$178)^emisie_CO2!CV30),0)</f>
        <v>0</v>
      </c>
      <c r="BQ30" s="62">
        <f>IF(CW30&gt;0,I30/((1+Vychodiská!$C$178)^emisie_CO2!CW30),0)</f>
        <v>0</v>
      </c>
      <c r="BR30" s="62">
        <f>IF(CX30&gt;0,J30/((1+Vychodiská!$C$178)^emisie_CO2!CX30),0)</f>
        <v>0</v>
      </c>
      <c r="BS30" s="62">
        <f>IF(CY30&gt;0,K30/((1+Vychodiská!$C$178)^emisie_CO2!CY30),0)</f>
        <v>0</v>
      </c>
      <c r="BT30" s="62">
        <f>IF(CZ30&gt;0,L30/((1+Vychodiská!$C$178)^emisie_CO2!CZ30),0)</f>
        <v>0</v>
      </c>
      <c r="BU30" s="62">
        <f>IF(DA30&gt;0,M30/((1+Vychodiská!$C$178)^emisie_CO2!DA30),0)</f>
        <v>0</v>
      </c>
      <c r="BV30" s="62">
        <f>IF(DB30&gt;0,N30/((1+Vychodiská!$C$178)^emisie_CO2!DB30),0)</f>
        <v>0</v>
      </c>
      <c r="BW30" s="62">
        <f>IF(DC30&gt;0,O30/((1+Vychodiská!$C$178)^emisie_CO2!DC30),0)</f>
        <v>0</v>
      </c>
      <c r="BX30" s="62">
        <f>IF(DD30&gt;0,P30/((1+Vychodiská!$C$178)^emisie_CO2!DD30),0)</f>
        <v>0</v>
      </c>
      <c r="BY30" s="62">
        <f>IF(DE30&gt;0,Q30/((1+Vychodiská!$C$178)^emisie_CO2!DE30),0)</f>
        <v>0</v>
      </c>
      <c r="BZ30" s="62">
        <f>IF(DF30&gt;0,R30/((1+Vychodiská!$C$178)^emisie_CO2!DF30),0)</f>
        <v>0</v>
      </c>
      <c r="CA30" s="62">
        <f>IF(DG30&gt;0,S30/((1+Vychodiská!$C$178)^emisie_CO2!DG30),0)</f>
        <v>0</v>
      </c>
      <c r="CB30" s="62">
        <f>IF(DH30&gt;0,T30/((1+Vychodiská!$C$178)^emisie_CO2!DH30),0)</f>
        <v>0</v>
      </c>
      <c r="CC30" s="62">
        <f>IF(DI30&gt;0,U30/((1+Vychodiská!$C$178)^emisie_CO2!DI30),0)</f>
        <v>0</v>
      </c>
      <c r="CD30" s="62">
        <f>IF(DJ30&gt;0,V30/((1+Vychodiská!$C$178)^emisie_CO2!DJ30),0)</f>
        <v>0</v>
      </c>
      <c r="CE30" s="62">
        <f>IF(DK30&gt;0,W30/((1+Vychodiská!$C$178)^emisie_CO2!DK30),0)</f>
        <v>0</v>
      </c>
      <c r="CF30" s="62">
        <f>IF(DL30&gt;0,X30/((1+Vychodiská!$C$178)^emisie_CO2!DL30),0)</f>
        <v>0</v>
      </c>
      <c r="CG30" s="62">
        <f>IF(DM30&gt;0,Y30/((1+Vychodiská!$C$178)^emisie_CO2!DM30),0)</f>
        <v>0</v>
      </c>
      <c r="CH30" s="62">
        <f>IF(DN30&gt;0,Z30/((1+Vychodiská!$C$178)^emisie_CO2!DN30),0)</f>
        <v>0</v>
      </c>
      <c r="CI30" s="62">
        <f>IF(DO30&gt;0,AA30/((1+Vychodiská!$C$178)^emisie_CO2!DO30),0)</f>
        <v>0</v>
      </c>
      <c r="CJ30" s="62">
        <f>IF(DP30&gt;0,AB30/((1+Vychodiská!$C$178)^emisie_CO2!DP30),0)</f>
        <v>0</v>
      </c>
      <c r="CK30" s="62">
        <f>IF(DQ30&gt;0,AC30/((1+Vychodiská!$C$178)^emisie_CO2!DQ30),0)</f>
        <v>0</v>
      </c>
      <c r="CL30" s="62">
        <f>IF(DR30&gt;0,AD30/((1+Vychodiská!$C$178)^emisie_CO2!DR30),0)</f>
        <v>0</v>
      </c>
      <c r="CM30" s="62">
        <f>IF(DS30&gt;0,AE30/((1+Vychodiská!$C$178)^emisie_CO2!DS30),0)</f>
        <v>0</v>
      </c>
      <c r="CN30" s="62">
        <f>IF(DT30&gt;0,AF30/((1+Vychodiská!$C$178)^emisie_CO2!DT30),0)</f>
        <v>0</v>
      </c>
      <c r="CO30" s="62">
        <f>IF(DU30&gt;0,AG30/((1+Vychodiská!$C$178)^emisie_CO2!DU30),0)</f>
        <v>0</v>
      </c>
      <c r="CP30" s="62">
        <f>IF(DV30&gt;0,AH30/((1+Vychodiská!$C$178)^emisie_CO2!DV30),0)</f>
        <v>0</v>
      </c>
      <c r="CQ30" s="62">
        <f>IF(DW30&gt;0,AI30/((1+Vychodiská!$C$178)^emisie_CO2!DW30),0)</f>
        <v>0</v>
      </c>
      <c r="CR30" s="63">
        <f>IF(DX30&gt;0,AJ30/((1+Vychodiská!$C$178)^emisie_CO2!DX30),0)</f>
        <v>0</v>
      </c>
      <c r="CS30" s="66">
        <f t="shared" si="26"/>
        <v>0</v>
      </c>
      <c r="CU30" s="61">
        <f t="shared" si="27"/>
        <v>3</v>
      </c>
      <c r="CV30" s="61">
        <f t="shared" si="28"/>
        <v>4</v>
      </c>
      <c r="CW30" s="61">
        <f t="shared" si="29"/>
        <v>5</v>
      </c>
      <c r="CX30" s="61">
        <f t="shared" si="30"/>
        <v>6</v>
      </c>
      <c r="CY30" s="61">
        <f t="shared" si="31"/>
        <v>7</v>
      </c>
      <c r="CZ30" s="61">
        <f t="shared" si="32"/>
        <v>8</v>
      </c>
      <c r="DA30" s="61">
        <f t="shared" si="33"/>
        <v>9</v>
      </c>
      <c r="DB30" s="61">
        <f t="shared" si="34"/>
        <v>10</v>
      </c>
      <c r="DC30" s="61">
        <f t="shared" si="35"/>
        <v>11</v>
      </c>
      <c r="DD30" s="61">
        <f t="shared" si="36"/>
        <v>12</v>
      </c>
      <c r="DE30" s="61">
        <f t="shared" si="37"/>
        <v>13</v>
      </c>
      <c r="DF30" s="61">
        <f t="shared" si="38"/>
        <v>14</v>
      </c>
      <c r="DG30" s="61">
        <f t="shared" si="39"/>
        <v>15</v>
      </c>
      <c r="DH30" s="61">
        <f t="shared" si="40"/>
        <v>16</v>
      </c>
      <c r="DI30" s="61">
        <f t="shared" si="41"/>
        <v>17</v>
      </c>
      <c r="DJ30" s="61">
        <f t="shared" si="42"/>
        <v>18</v>
      </c>
      <c r="DK30" s="61">
        <f t="shared" si="43"/>
        <v>19</v>
      </c>
      <c r="DL30" s="61">
        <f t="shared" si="44"/>
        <v>20</v>
      </c>
      <c r="DM30" s="61">
        <f t="shared" si="45"/>
        <v>21</v>
      </c>
      <c r="DN30" s="61">
        <f t="shared" si="46"/>
        <v>22</v>
      </c>
      <c r="DO30" s="61">
        <f t="shared" si="47"/>
        <v>0</v>
      </c>
      <c r="DP30" s="61">
        <f t="shared" si="48"/>
        <v>0</v>
      </c>
      <c r="DQ30" s="61">
        <f t="shared" si="49"/>
        <v>0</v>
      </c>
      <c r="DR30" s="61">
        <f t="shared" si="50"/>
        <v>0</v>
      </c>
      <c r="DS30" s="61">
        <f t="shared" si="51"/>
        <v>0</v>
      </c>
      <c r="DT30" s="61">
        <f t="shared" si="52"/>
        <v>0</v>
      </c>
      <c r="DU30" s="61">
        <f t="shared" si="53"/>
        <v>0</v>
      </c>
      <c r="DV30" s="61">
        <f t="shared" si="54"/>
        <v>0</v>
      </c>
      <c r="DW30" s="61">
        <f t="shared" si="55"/>
        <v>0</v>
      </c>
      <c r="DX30" s="377">
        <f t="shared" si="56"/>
        <v>0</v>
      </c>
    </row>
    <row r="31" spans="1:128" ht="33" x14ac:dyDescent="0.45">
      <c r="A31" s="59">
        <f>Investície!A31</f>
        <v>29</v>
      </c>
      <c r="B31" s="60" t="str">
        <f>Investície!B31</f>
        <v>MHTH, a.s. - závod Martin</v>
      </c>
      <c r="C31" s="60" t="str">
        <f>Investície!C31</f>
        <v>Rekonštrukcia a modernizácia rozvodov centrálneho zásobovania teplom v meste Martin IV. etapa</v>
      </c>
      <c r="D31" s="61">
        <f>INDEX(Data!$M:$M,MATCH(emisie_CO2!A31,Data!$A:$A,0))</f>
        <v>30</v>
      </c>
      <c r="E31" s="61" t="str">
        <f>INDEX(Data!$J:$J,MATCH(emisie_CO2!A31,Data!$A:$A,0))</f>
        <v>2025-2026</v>
      </c>
      <c r="F31" s="63">
        <f>INDEX(Data!$U:$U,MATCH(emisie_CO2!A31,Data!$A:$A,0))</f>
        <v>-57.587000000000003</v>
      </c>
      <c r="G31" s="62">
        <f>$F31*Vychodiská!$D$15*-1*IF(LEN($E31)=4,HLOOKUP($E31+G$2,Vychodiská!$G$24:$BN$25,2,0),HLOOKUP(VALUE(RIGHT($E31,4))+G$2,Vychodiská!$G$24:$BN$25,2,0))</f>
        <v>12289.065799999998</v>
      </c>
      <c r="H31" s="62">
        <f>$F31*Vychodiská!$D$15*-1*IF(LEN($E31)=4,HLOOKUP($E31+H$2,Vychodiská!$G$24:$BN$25,2,0),HLOOKUP(VALUE(RIGHT($E31,4))+H$2,Vychodiská!$G$24:$BN$25,2,0))</f>
        <v>13337.149199999998</v>
      </c>
      <c r="I31" s="62">
        <f>$F31*Vychodiská!$D$15*-1*IF(LEN($E31)=4,HLOOKUP($E31+I$2,Vychodiská!$G$24:$BN$25,2,0),HLOOKUP(VALUE(RIGHT($E31,4))+I$2,Vychodiská!$G$24:$BN$25,2,0))</f>
        <v>14385.232599999998</v>
      </c>
      <c r="J31" s="62">
        <f>$F31*Vychodiská!$D$15*-1*IF(LEN($E31)=4,HLOOKUP($E31+J$2,Vychodiská!$G$24:$BN$25,2,0),HLOOKUP(VALUE(RIGHT($E31,4))+J$2,Vychodiská!$G$24:$BN$25,2,0))</f>
        <v>15433.316000000001</v>
      </c>
      <c r="K31" s="62">
        <f>$F31*Vychodiská!$D$15*-1*IF(LEN($E31)=4,HLOOKUP($E31+K$2,Vychodiská!$G$24:$BN$25,2,0),HLOOKUP(VALUE(RIGHT($E31,4))+K$2,Vychodiská!$G$24:$BN$25,2,0))</f>
        <v>17160.925999999999</v>
      </c>
      <c r="L31" s="62">
        <f>$F31*Vychodiská!$D$15*-1*IF(LEN($E31)=4,HLOOKUP($E31+L$2,Vychodiská!$G$24:$BN$25,2,0),HLOOKUP(VALUE(RIGHT($E31,4))+L$2,Vychodiská!$G$24:$BN$25,2,0))</f>
        <v>18888.536</v>
      </c>
      <c r="M31" s="62">
        <f>$F31*Vychodiská!$D$15*-1*IF(LEN($E31)=4,HLOOKUP($E31+M$2,Vychodiská!$G$24:$BN$25,2,0),HLOOKUP(VALUE(RIGHT($E31,4))+M$2,Vychodiská!$G$24:$BN$25,2,0))</f>
        <v>20616.146000000001</v>
      </c>
      <c r="N31" s="62">
        <f>$F31*Vychodiská!$D$15*-1*IF(LEN($E31)=4,HLOOKUP($E31+N$2,Vychodiská!$G$24:$BN$25,2,0),HLOOKUP(VALUE(RIGHT($E31,4))+N$2,Vychodiská!$G$24:$BN$25,2,0))</f>
        <v>22343.756000000001</v>
      </c>
      <c r="O31" s="62">
        <f>$F31*Vychodiská!$D$15*-1*IF(LEN($E31)=4,HLOOKUP($E31+O$2,Vychodiská!$G$24:$BN$25,2,0),HLOOKUP(VALUE(RIGHT($E31,4))+O$2,Vychodiská!$G$24:$BN$25,2,0))</f>
        <v>24071.366000000002</v>
      </c>
      <c r="P31" s="62">
        <f>$F31*Vychodiská!$D$15*-1*IF(LEN($E31)=4,HLOOKUP($E31+P$2,Vychodiská!$G$24:$BN$25,2,0),HLOOKUP(VALUE(RIGHT($E31,4))+P$2,Vychodiská!$G$24:$BN$25,2,0))</f>
        <v>25741.389000000003</v>
      </c>
      <c r="Q31" s="62">
        <f>$F31*Vychodiská!$D$15*-1*IF(LEN($E31)=4,HLOOKUP($E31+Q$2,Vychodiská!$G$24:$BN$25,2,0),HLOOKUP(VALUE(RIGHT($E31,4))+Q$2,Vychodiská!$G$24:$BN$25,2,0))</f>
        <v>27411.412</v>
      </c>
      <c r="R31" s="62">
        <f>$F31*Vychodiská!$D$15*-1*IF(LEN($E31)=4,HLOOKUP($E31+R$2,Vychodiská!$G$24:$BN$25,2,0),HLOOKUP(VALUE(RIGHT($E31,4))+R$2,Vychodiská!$G$24:$BN$25,2,0))</f>
        <v>29081.435000000001</v>
      </c>
      <c r="S31" s="62">
        <f>$F31*Vychodiská!$D$15*-1*IF(LEN($E31)=4,HLOOKUP($E31+S$2,Vychodiská!$G$24:$BN$25,2,0),HLOOKUP(VALUE(RIGHT($E31,4))+S$2,Vychodiská!$G$24:$BN$25,2,0))</f>
        <v>30751.458000000002</v>
      </c>
      <c r="T31" s="62">
        <f>$F31*Vychodiská!$D$15*-1*IF(LEN($E31)=4,HLOOKUP($E31+T$2,Vychodiská!$G$24:$BN$25,2,0),HLOOKUP(VALUE(RIGHT($E31,4))+T$2,Vychodiská!$G$24:$BN$25,2,0))</f>
        <v>32421.481000000003</v>
      </c>
      <c r="U31" s="62">
        <f>$F31*Vychodiská!$D$15*-1*IF(LEN($E31)=4,HLOOKUP($E31+U$2,Vychodiská!$G$24:$BN$25,2,0),HLOOKUP(VALUE(RIGHT($E31,4))+U$2,Vychodiská!$G$24:$BN$25,2,0))</f>
        <v>34091.504000000001</v>
      </c>
      <c r="V31" s="62">
        <f>$F31*Vychodiská!$D$15*-1*IF(LEN($E31)=4,HLOOKUP($E31+V$2,Vychodiská!$G$24:$BN$25,2,0),HLOOKUP(VALUE(RIGHT($E31,4))+V$2,Vychodiská!$G$24:$BN$25,2,0))</f>
        <v>35761.527000000002</v>
      </c>
      <c r="W31" s="62">
        <f>$F31*Vychodiská!$D$15*-1*IF(LEN($E31)=4,HLOOKUP($E31+W$2,Vychodiská!$G$24:$BN$25,2,0),HLOOKUP(VALUE(RIGHT($E31,4))+W$2,Vychodiská!$G$24:$BN$25,2,0))</f>
        <v>37431.550000000003</v>
      </c>
      <c r="X31" s="62">
        <f>$F31*Vychodiská!$D$15*-1*IF(LEN($E31)=4,HLOOKUP($E31+X$2,Vychodiská!$G$24:$BN$25,2,0),HLOOKUP(VALUE(RIGHT($E31,4))+X$2,Vychodiská!$G$24:$BN$25,2,0))</f>
        <v>39101.573000000004</v>
      </c>
      <c r="Y31" s="62">
        <f>$F31*Vychodiská!$D$15*-1*IF(LEN($E31)=4,HLOOKUP($E31+Y$2,Vychodiská!$G$24:$BN$25,2,0),HLOOKUP(VALUE(RIGHT($E31,4))+Y$2,Vychodiská!$G$24:$BN$25,2,0))</f>
        <v>40771.596000000005</v>
      </c>
      <c r="Z31" s="62">
        <f>$F31*Vychodiská!$D$15*-1*IF(LEN($E31)=4,HLOOKUP($E31+Z$2,Vychodiská!$G$24:$BN$25,2,0),HLOOKUP(VALUE(RIGHT($E31,4))+Z$2,Vychodiská!$G$24:$BN$25,2,0))</f>
        <v>42499.206000000006</v>
      </c>
      <c r="AA31" s="62">
        <f>$F31*Vychodiská!$D$15*-1*IF(LEN($E31)=4,HLOOKUP($E31+AA$2,Vychodiská!$G$24:$BN$25,2,0),HLOOKUP(VALUE(RIGHT($E31,4))+AA$2,Vychodiská!$G$24:$BN$25,2,0))</f>
        <v>44226.816000000006</v>
      </c>
      <c r="AB31" s="62">
        <f>$F31*Vychodiská!$D$15*-1*IF(LEN($E31)=4,HLOOKUP($E31+AB$2,Vychodiská!$G$24:$BN$25,2,0),HLOOKUP(VALUE(RIGHT($E31,4))+AB$2,Vychodiská!$G$24:$BN$25,2,0))</f>
        <v>45954.425999999999</v>
      </c>
      <c r="AC31" s="62">
        <f>$F31*Vychodiská!$D$15*-1*IF(LEN($E31)=4,HLOOKUP($E31+AC$2,Vychodiská!$G$24:$BN$25,2,0),HLOOKUP(VALUE(RIGHT($E31,4))+AC$2,Vychodiská!$G$24:$BN$25,2,0))</f>
        <v>47682.036</v>
      </c>
      <c r="AD31" s="62">
        <f>$F31*Vychodiská!$D$15*-1*IF(LEN($E31)=4,HLOOKUP($E31+AD$2,Vychodiská!$G$24:$BN$25,2,0),HLOOKUP(VALUE(RIGHT($E31,4))+AD$2,Vychodiská!$G$24:$BN$25,2,0))</f>
        <v>49409.646000000001</v>
      </c>
      <c r="AE31" s="62">
        <f>$F31*Vychodiská!$D$15*-1*IF(LEN($E31)=4,HLOOKUP($E31+AE$2,Vychodiská!$G$24:$BN$25,2,0),HLOOKUP(VALUE(RIGHT($E31,4))+AE$2,Vychodiská!$G$24:$BN$25,2,0))</f>
        <v>49409.646000000001</v>
      </c>
      <c r="AF31" s="62">
        <f>$F31*Vychodiská!$D$15*-1*IF(LEN($E31)=4,HLOOKUP($E31+AF$2,Vychodiská!$G$24:$BN$25,2,0),HLOOKUP(VALUE(RIGHT($E31,4))+AF$2,Vychodiská!$G$24:$BN$25,2,0))</f>
        <v>49409.646000000001</v>
      </c>
      <c r="AG31" s="62">
        <f>$F31*Vychodiská!$D$15*-1*IF(LEN($E31)=4,HLOOKUP($E31+AG$2,Vychodiská!$G$24:$BN$25,2,0),HLOOKUP(VALUE(RIGHT($E31,4))+AG$2,Vychodiská!$G$24:$BN$25,2,0))</f>
        <v>49409.646000000001</v>
      </c>
      <c r="AH31" s="62">
        <f>$F31*Vychodiská!$D$15*-1*IF(LEN($E31)=4,HLOOKUP($E31+AH$2,Vychodiská!$G$24:$BN$25,2,0),HLOOKUP(VALUE(RIGHT($E31,4))+AH$2,Vychodiská!$G$24:$BN$25,2,0))</f>
        <v>49409.646000000001</v>
      </c>
      <c r="AI31" s="62">
        <f>$F31*Vychodiská!$D$15*-1*IF(LEN($E31)=4,HLOOKUP($E31+AI$2,Vychodiská!$G$24:$BN$25,2,0),HLOOKUP(VALUE(RIGHT($E31,4))+AI$2,Vychodiská!$G$24:$BN$25,2,0))</f>
        <v>49409.646000000001</v>
      </c>
      <c r="AJ31" s="63">
        <f>$F31*Vychodiská!$D$15*-1*IF(LEN($E31)=4,HLOOKUP($E31+AJ$2,Vychodiská!$G$24:$BN$25,2,0),HLOOKUP(VALUE(RIGHT($E31,4))+AJ$2,Vychodiská!$G$24:$BN$25,2,0))</f>
        <v>49409.646000000001</v>
      </c>
      <c r="AK31" s="62">
        <f t="shared" ref="AK31:AK38" si="57">G31</f>
        <v>12289.065799999998</v>
      </c>
      <c r="AL31" s="62">
        <f>SUM($G31:H31)</f>
        <v>25626.214999999997</v>
      </c>
      <c r="AM31" s="62">
        <f>SUM($G31:I31)</f>
        <v>40011.447599999992</v>
      </c>
      <c r="AN31" s="62">
        <f>SUM($G31:J31)</f>
        <v>55444.763599999991</v>
      </c>
      <c r="AO31" s="62">
        <f>SUM($G31:K31)</f>
        <v>72605.689599999983</v>
      </c>
      <c r="AP31" s="62">
        <f>SUM($G31:L31)</f>
        <v>91494.225599999976</v>
      </c>
      <c r="AQ31" s="62">
        <f>SUM($G31:M31)</f>
        <v>112110.37159999998</v>
      </c>
      <c r="AR31" s="62">
        <f>SUM($G31:N31)</f>
        <v>134454.12759999998</v>
      </c>
      <c r="AS31" s="62">
        <f>SUM($G31:O31)</f>
        <v>158525.49359999999</v>
      </c>
      <c r="AT31" s="62">
        <f>SUM($G31:P31)</f>
        <v>184266.88259999998</v>
      </c>
      <c r="AU31" s="62">
        <f>SUM($G31:Q31)</f>
        <v>211678.29459999999</v>
      </c>
      <c r="AV31" s="62">
        <f>SUM($G31:R31)</f>
        <v>240759.72959999999</v>
      </c>
      <c r="AW31" s="62">
        <f>SUM($G31:S31)</f>
        <v>271511.1876</v>
      </c>
      <c r="AX31" s="62">
        <f>SUM($G31:T31)</f>
        <v>303932.66860000003</v>
      </c>
      <c r="AY31" s="62">
        <f>SUM($G31:U31)</f>
        <v>338024.17260000005</v>
      </c>
      <c r="AZ31" s="62">
        <f>SUM($G31:V31)</f>
        <v>373785.69960000005</v>
      </c>
      <c r="BA31" s="62">
        <f>SUM($G31:W31)</f>
        <v>411217.24960000004</v>
      </c>
      <c r="BB31" s="62">
        <f>SUM($G31:X31)</f>
        <v>450318.82260000007</v>
      </c>
      <c r="BC31" s="62">
        <f>SUM($G31:Y31)</f>
        <v>491090.41860000009</v>
      </c>
      <c r="BD31" s="62">
        <f>SUM($G31:Z31)</f>
        <v>533589.6246000001</v>
      </c>
      <c r="BE31" s="62">
        <f>SUM($G31:AA31)</f>
        <v>577816.44060000009</v>
      </c>
      <c r="BF31" s="62">
        <f>SUM($G31:AB31)</f>
        <v>623770.86660000007</v>
      </c>
      <c r="BG31" s="62">
        <f>SUM($G31:AC31)</f>
        <v>671452.90260000003</v>
      </c>
      <c r="BH31" s="62">
        <f>SUM($G31:AD31)</f>
        <v>720862.54859999998</v>
      </c>
      <c r="BI31" s="62">
        <f>SUM($G31:AE31)</f>
        <v>770272.19459999993</v>
      </c>
      <c r="BJ31" s="62">
        <f>SUM($G31:AF31)</f>
        <v>819681.84059999988</v>
      </c>
      <c r="BK31" s="62">
        <f>SUM($G31:AG31)</f>
        <v>869091.48659999983</v>
      </c>
      <c r="BL31" s="62">
        <f>SUM($G31:AH31)</f>
        <v>918501.13259999978</v>
      </c>
      <c r="BM31" s="62">
        <f>SUM($G31:AI31)</f>
        <v>967910.77859999973</v>
      </c>
      <c r="BN31" s="62">
        <f>SUM($G31:AJ31)</f>
        <v>1017320.4245999997</v>
      </c>
      <c r="BO31" s="65">
        <f>IF(CU31&gt;0,G31/((1+Vychodiská!$C$178)^emisie_CO2!CU31),0)</f>
        <v>10615.757088867291</v>
      </c>
      <c r="BP31" s="62">
        <f>IF(CV31&gt;0,H31/((1+Vychodiská!$C$178)^emisie_CO2!CV31),0)</f>
        <v>10972.505653508568</v>
      </c>
      <c r="BQ31" s="62">
        <f>IF(CW31&gt;0,I31/((1+Vychodiská!$C$178)^emisie_CO2!CW31),0)</f>
        <v>11271.206152835101</v>
      </c>
      <c r="BR31" s="62">
        <f>IF(CX31&gt;0,J31/((1+Vychodiská!$C$178)^emisie_CO2!CX31),0)</f>
        <v>11516.578020358413</v>
      </c>
      <c r="BS31" s="62">
        <f>IF(CY31&gt;0,K31/((1+Vychodiská!$C$178)^emisie_CO2!CY31),0)</f>
        <v>12195.949715944584</v>
      </c>
      <c r="BT31" s="62">
        <f>IF(CZ31&gt;0,L31/((1+Vychodiská!$C$178)^emisie_CO2!CZ31),0)</f>
        <v>12784.504655895891</v>
      </c>
      <c r="BU31" s="62">
        <f>IF(DA31&gt;0,M31/((1+Vychodiská!$C$178)^emisie_CO2!DA31),0)</f>
        <v>13289.351529647876</v>
      </c>
      <c r="BV31" s="62">
        <f>IF(DB31&gt;0,N31/((1+Vychodiská!$C$178)^emisie_CO2!DB31),0)</f>
        <v>13717.127942280862</v>
      </c>
      <c r="BW31" s="62">
        <f>IF(DC31&gt;0,O31/((1+Vychodiská!$C$178)^emisie_CO2!DC31),0)</f>
        <v>14074.029160219441</v>
      </c>
      <c r="BX31" s="62">
        <f>IF(DD31&gt;0,P31/((1+Vychodiská!$C$178)^emisie_CO2!DD31),0)</f>
        <v>14333.768591064232</v>
      </c>
      <c r="BY31" s="62">
        <f>IF(DE31&gt;0,Q31/((1+Vychodiská!$C$178)^emisie_CO2!DE31),0)</f>
        <v>14536.857034934639</v>
      </c>
      <c r="BZ31" s="62">
        <f>IF(DF31&gt;0,R31/((1+Vychodiská!$C$178)^emisie_CO2!DF31),0)</f>
        <v>14688.100845622237</v>
      </c>
      <c r="CA31" s="62">
        <f>IF(DG31&gt;0,S31/((1+Vychodiská!$C$178)^emisie_CO2!DG31),0)</f>
        <v>14791.977089226351</v>
      </c>
      <c r="CB31" s="62">
        <f>IF(DH31&gt;0,T31/((1+Vychodiská!$C$178)^emisie_CO2!DH31),0)</f>
        <v>14852.654006125265</v>
      </c>
      <c r="CC31" s="62">
        <f>IF(DI31&gt;0,U31/((1+Vychodiská!$C$178)^emisie_CO2!DI31),0)</f>
        <v>14874.010270872292</v>
      </c>
      <c r="CD31" s="62">
        <f>IF(DJ31&gt;0,V31/((1+Vychodiská!$C$178)^emisie_CO2!DJ31),0)</f>
        <v>14859.653118101181</v>
      </c>
      <c r="CE31" s="62">
        <f>IF(DK31&gt;0,W31/((1+Vychodiská!$C$178)^emisie_CO2!DK31),0)</f>
        <v>14812.935398766609</v>
      </c>
      <c r="CF31" s="62">
        <f>IF(DL31&gt;0,X31/((1+Vychodiská!$C$178)^emisie_CO2!DL31),0)</f>
        <v>14736.971627490884</v>
      </c>
      <c r="CG31" s="62">
        <f>IF(DM31&gt;0,Y31/((1+Vychodiská!$C$178)^emisie_CO2!DM31),0)</f>
        <v>14634.653078425621</v>
      </c>
      <c r="CH31" s="62">
        <f>IF(DN31&gt;0,Z31/((1+Vychodiská!$C$178)^emisie_CO2!DN31),0)</f>
        <v>14528.348092383789</v>
      </c>
      <c r="CI31" s="62">
        <f>IF(DO31&gt;0,AA31/((1+Vychodiská!$C$178)^emisie_CO2!DO31),0)</f>
        <v>14398.982236354042</v>
      </c>
      <c r="CJ31" s="62">
        <f>IF(DP31&gt;0,AB31/((1+Vychodiská!$C$178)^emisie_CO2!DP31),0)</f>
        <v>14248.992838058688</v>
      </c>
      <c r="CK31" s="62">
        <f>IF(DQ31&gt;0,AC31/((1+Vychodiská!$C$178)^emisie_CO2!DQ31),0)</f>
        <v>14080.637390992473</v>
      </c>
      <c r="CL31" s="62">
        <f>IF(DR31&gt;0,AD31/((1+Vychodiská!$C$178)^emisie_CO2!DR31),0)</f>
        <v>13896.00515467166</v>
      </c>
      <c r="CM31" s="62">
        <f>IF(DS31&gt;0,AE31/((1+Vychodiská!$C$178)^emisie_CO2!DS31),0)</f>
        <v>13234.29062349682</v>
      </c>
      <c r="CN31" s="62">
        <f>IF(DT31&gt;0,AF31/((1+Vychodiská!$C$178)^emisie_CO2!DT31),0)</f>
        <v>12604.08630809221</v>
      </c>
      <c r="CO31" s="62">
        <f>IF(DU31&gt;0,AG31/((1+Vychodiská!$C$178)^emisie_CO2!DU31),0)</f>
        <v>12003.891721992579</v>
      </c>
      <c r="CP31" s="62">
        <f>IF(DV31&gt;0,AH31/((1+Vychodiská!$C$178)^emisie_CO2!DV31),0)</f>
        <v>11432.277830469127</v>
      </c>
      <c r="CQ31" s="62">
        <f>IF(DW31&gt;0,AI31/((1+Vychodiská!$C$178)^emisie_CO2!DW31),0)</f>
        <v>10887.88364806583</v>
      </c>
      <c r="CR31" s="63">
        <f>IF(DX31&gt;0,AJ31/((1+Vychodiská!$C$178)^emisie_CO2!DX31),0)</f>
        <v>10369.412998157935</v>
      </c>
      <c r="CS31" s="66">
        <f t="shared" ref="CS31:CS38" si="58">SUM(BO31:CR31)</f>
        <v>399243.39982292254</v>
      </c>
      <c r="CU31" s="61">
        <f t="shared" ref="CU31:CU38" si="59">(VALUE(RIGHT(E31,4))-VALUE(LEFT(E31,4)))+2</f>
        <v>3</v>
      </c>
      <c r="CV31" s="61">
        <f t="shared" ref="CV31:CV38" si="60">IF(CU31=0,0,IF(CV$2&gt;$D31,0,CU31+1))</f>
        <v>4</v>
      </c>
      <c r="CW31" s="61">
        <f t="shared" ref="CW31:CW38" si="61">IF(CV31=0,0,IF(CW$2&gt;$D31,0,CV31+1))</f>
        <v>5</v>
      </c>
      <c r="CX31" s="61">
        <f t="shared" ref="CX31:CX38" si="62">IF(CW31=0,0,IF(CX$2&gt;$D31,0,CW31+1))</f>
        <v>6</v>
      </c>
      <c r="CY31" s="61">
        <f t="shared" ref="CY31:CY38" si="63">IF(CX31=0,0,IF(CY$2&gt;$D31,0,CX31+1))</f>
        <v>7</v>
      </c>
      <c r="CZ31" s="61">
        <f t="shared" ref="CZ31:CZ38" si="64">IF(CY31=0,0,IF(CZ$2&gt;$D31,0,CY31+1))</f>
        <v>8</v>
      </c>
      <c r="DA31" s="61">
        <f t="shared" ref="DA31:DA38" si="65">IF(CZ31=0,0,IF(DA$2&gt;$D31,0,CZ31+1))</f>
        <v>9</v>
      </c>
      <c r="DB31" s="61">
        <f t="shared" ref="DB31:DB38" si="66">IF(DA31=0,0,IF(DB$2&gt;$D31,0,DA31+1))</f>
        <v>10</v>
      </c>
      <c r="DC31" s="61">
        <f t="shared" ref="DC31:DC38" si="67">IF(DB31=0,0,IF(DC$2&gt;$D31,0,DB31+1))</f>
        <v>11</v>
      </c>
      <c r="DD31" s="61">
        <f t="shared" ref="DD31:DD38" si="68">IF(DC31=0,0,IF(DD$2&gt;$D31,0,DC31+1))</f>
        <v>12</v>
      </c>
      <c r="DE31" s="61">
        <f t="shared" ref="DE31:DE38" si="69">IF(DD31=0,0,IF(DE$2&gt;$D31,0,DD31+1))</f>
        <v>13</v>
      </c>
      <c r="DF31" s="61">
        <f t="shared" ref="DF31:DF38" si="70">IF(DE31=0,0,IF(DF$2&gt;$D31,0,DE31+1))</f>
        <v>14</v>
      </c>
      <c r="DG31" s="61">
        <f t="shared" ref="DG31:DG38" si="71">IF(DF31=0,0,IF(DG$2&gt;$D31,0,DF31+1))</f>
        <v>15</v>
      </c>
      <c r="DH31" s="61">
        <f t="shared" ref="DH31:DH38" si="72">IF(DG31=0,0,IF(DH$2&gt;$D31,0,DG31+1))</f>
        <v>16</v>
      </c>
      <c r="DI31" s="61">
        <f t="shared" ref="DI31:DI38" si="73">IF(DH31=0,0,IF(DI$2&gt;$D31,0,DH31+1))</f>
        <v>17</v>
      </c>
      <c r="DJ31" s="61">
        <f t="shared" ref="DJ31:DJ38" si="74">IF(DI31=0,0,IF(DJ$2&gt;$D31,0,DI31+1))</f>
        <v>18</v>
      </c>
      <c r="DK31" s="61">
        <f t="shared" ref="DK31:DK38" si="75">IF(DJ31=0,0,IF(DK$2&gt;$D31,0,DJ31+1))</f>
        <v>19</v>
      </c>
      <c r="DL31" s="61">
        <f t="shared" ref="DL31:DL38" si="76">IF(DK31=0,0,IF(DL$2&gt;$D31,0,DK31+1))</f>
        <v>20</v>
      </c>
      <c r="DM31" s="61">
        <f t="shared" ref="DM31:DM38" si="77">IF(DL31=0,0,IF(DM$2&gt;$D31,0,DL31+1))</f>
        <v>21</v>
      </c>
      <c r="DN31" s="61">
        <f t="shared" ref="DN31:DN38" si="78">IF(DM31=0,0,IF(DN$2&gt;$D31,0,DM31+1))</f>
        <v>22</v>
      </c>
      <c r="DO31" s="61">
        <f t="shared" ref="DO31:DO38" si="79">IF(DN31=0,0,IF(DO$2&gt;$D31,0,DN31+1))</f>
        <v>23</v>
      </c>
      <c r="DP31" s="61">
        <f t="shared" ref="DP31:DP38" si="80">IF(DO31=0,0,IF(DP$2&gt;$D31,0,DO31+1))</f>
        <v>24</v>
      </c>
      <c r="DQ31" s="61">
        <f t="shared" ref="DQ31:DQ38" si="81">IF(DP31=0,0,IF(DQ$2&gt;$D31,0,DP31+1))</f>
        <v>25</v>
      </c>
      <c r="DR31" s="61">
        <f t="shared" ref="DR31:DR38" si="82">IF(DQ31=0,0,IF(DR$2&gt;$D31,0,DQ31+1))</f>
        <v>26</v>
      </c>
      <c r="DS31" s="61">
        <f t="shared" ref="DS31:DS38" si="83">IF(DR31=0,0,IF(DS$2&gt;$D31,0,DR31+1))</f>
        <v>27</v>
      </c>
      <c r="DT31" s="61">
        <f t="shared" ref="DT31:DT38" si="84">IF(DS31=0,0,IF(DT$2&gt;$D31,0,DS31+1))</f>
        <v>28</v>
      </c>
      <c r="DU31" s="61">
        <f t="shared" ref="DU31:DU38" si="85">IF(DT31=0,0,IF(DU$2&gt;$D31,0,DT31+1))</f>
        <v>29</v>
      </c>
      <c r="DV31" s="61">
        <f t="shared" ref="DV31:DV38" si="86">IF(DU31=0,0,IF(DV$2&gt;$D31,0,DU31+1))</f>
        <v>30</v>
      </c>
      <c r="DW31" s="61">
        <f t="shared" ref="DW31:DW38" si="87">IF(DV31=0,0,IF(DW$2&gt;$D31,0,DV31+1))</f>
        <v>31</v>
      </c>
      <c r="DX31" s="377">
        <f t="shared" ref="DX31:DX38" si="88">IF(DW31=0,0,IF(DX$2&gt;$D31,0,DW31+1))</f>
        <v>32</v>
      </c>
    </row>
    <row r="32" spans="1:128" ht="33" x14ac:dyDescent="0.45">
      <c r="A32" s="59">
        <f>Investície!A32</f>
        <v>30</v>
      </c>
      <c r="B32" s="60" t="str">
        <f>Investície!B32</f>
        <v>MHTH, a.s. - závod Martin</v>
      </c>
      <c r="C32" s="60" t="str">
        <f>Investície!C32</f>
        <v>Rekonštrukcia a modernizácia rozvodov centrálneho zásobovania teplom v meste Martin V. etapa</v>
      </c>
      <c r="D32" s="61">
        <f>INDEX(Data!$M:$M,MATCH(emisie_CO2!A32,Data!$A:$A,0))</f>
        <v>30</v>
      </c>
      <c r="E32" s="61" t="str">
        <f>INDEX(Data!$J:$J,MATCH(emisie_CO2!A32,Data!$A:$A,0))</f>
        <v>2025-2026</v>
      </c>
      <c r="F32" s="63">
        <f>INDEX(Data!$U:$U,MATCH(emisie_CO2!A32,Data!$A:$A,0))</f>
        <v>-357</v>
      </c>
      <c r="G32" s="62">
        <f>$F32*Vychodiská!$D$15*-1*IF(LEN($E32)=4,HLOOKUP($E32+G$2,Vychodiská!$G$24:$BN$25,2,0),HLOOKUP(VALUE(RIGHT($E32,4))+G$2,Vychodiská!$G$24:$BN$25,2,0))</f>
        <v>76183.799999999988</v>
      </c>
      <c r="H32" s="62">
        <f>$F32*Vychodiská!$D$15*-1*IF(LEN($E32)=4,HLOOKUP($E32+H$2,Vychodiská!$G$24:$BN$25,2,0),HLOOKUP(VALUE(RIGHT($E32,4))+H$2,Vychodiská!$G$24:$BN$25,2,0))</f>
        <v>82681.199999999983</v>
      </c>
      <c r="I32" s="62">
        <f>$F32*Vychodiská!$D$15*-1*IF(LEN($E32)=4,HLOOKUP($E32+I$2,Vychodiská!$G$24:$BN$25,2,0),HLOOKUP(VALUE(RIGHT($E32,4))+I$2,Vychodiská!$G$24:$BN$25,2,0))</f>
        <v>89178.599999999977</v>
      </c>
      <c r="J32" s="62">
        <f>$F32*Vychodiská!$D$15*-1*IF(LEN($E32)=4,HLOOKUP($E32+J$2,Vychodiská!$G$24:$BN$25,2,0),HLOOKUP(VALUE(RIGHT($E32,4))+J$2,Vychodiská!$G$24:$BN$25,2,0))</f>
        <v>95676</v>
      </c>
      <c r="K32" s="62">
        <f>$F32*Vychodiská!$D$15*-1*IF(LEN($E32)=4,HLOOKUP($E32+K$2,Vychodiská!$G$24:$BN$25,2,0),HLOOKUP(VALUE(RIGHT($E32,4))+K$2,Vychodiská!$G$24:$BN$25,2,0))</f>
        <v>106386</v>
      </c>
      <c r="L32" s="62">
        <f>$F32*Vychodiská!$D$15*-1*IF(LEN($E32)=4,HLOOKUP($E32+L$2,Vychodiská!$G$24:$BN$25,2,0),HLOOKUP(VALUE(RIGHT($E32,4))+L$2,Vychodiská!$G$24:$BN$25,2,0))</f>
        <v>117096</v>
      </c>
      <c r="M32" s="62">
        <f>$F32*Vychodiská!$D$15*-1*IF(LEN($E32)=4,HLOOKUP($E32+M$2,Vychodiská!$G$24:$BN$25,2,0),HLOOKUP(VALUE(RIGHT($E32,4))+M$2,Vychodiská!$G$24:$BN$25,2,0))</f>
        <v>127806</v>
      </c>
      <c r="N32" s="62">
        <f>$F32*Vychodiská!$D$15*-1*IF(LEN($E32)=4,HLOOKUP($E32+N$2,Vychodiská!$G$24:$BN$25,2,0),HLOOKUP(VALUE(RIGHT($E32,4))+N$2,Vychodiská!$G$24:$BN$25,2,0))</f>
        <v>138516</v>
      </c>
      <c r="O32" s="62">
        <f>$F32*Vychodiská!$D$15*-1*IF(LEN($E32)=4,HLOOKUP($E32+O$2,Vychodiská!$G$24:$BN$25,2,0),HLOOKUP(VALUE(RIGHT($E32,4))+O$2,Vychodiská!$G$24:$BN$25,2,0))</f>
        <v>149226</v>
      </c>
      <c r="P32" s="62">
        <f>$F32*Vychodiská!$D$15*-1*IF(LEN($E32)=4,HLOOKUP($E32+P$2,Vychodiská!$G$24:$BN$25,2,0),HLOOKUP(VALUE(RIGHT($E32,4))+P$2,Vychodiská!$G$24:$BN$25,2,0))</f>
        <v>159579</v>
      </c>
      <c r="Q32" s="62">
        <f>$F32*Vychodiská!$D$15*-1*IF(LEN($E32)=4,HLOOKUP($E32+Q$2,Vychodiská!$G$24:$BN$25,2,0),HLOOKUP(VALUE(RIGHT($E32,4))+Q$2,Vychodiská!$G$24:$BN$25,2,0))</f>
        <v>169932</v>
      </c>
      <c r="R32" s="62">
        <f>$F32*Vychodiská!$D$15*-1*IF(LEN($E32)=4,HLOOKUP($E32+R$2,Vychodiská!$G$24:$BN$25,2,0),HLOOKUP(VALUE(RIGHT($E32,4))+R$2,Vychodiská!$G$24:$BN$25,2,0))</f>
        <v>180285</v>
      </c>
      <c r="S32" s="62">
        <f>$F32*Vychodiská!$D$15*-1*IF(LEN($E32)=4,HLOOKUP($E32+S$2,Vychodiská!$G$24:$BN$25,2,0),HLOOKUP(VALUE(RIGHT($E32,4))+S$2,Vychodiská!$G$24:$BN$25,2,0))</f>
        <v>190638</v>
      </c>
      <c r="T32" s="62">
        <f>$F32*Vychodiská!$D$15*-1*IF(LEN($E32)=4,HLOOKUP($E32+T$2,Vychodiská!$G$24:$BN$25,2,0),HLOOKUP(VALUE(RIGHT($E32,4))+T$2,Vychodiská!$G$24:$BN$25,2,0))</f>
        <v>200991</v>
      </c>
      <c r="U32" s="62">
        <f>$F32*Vychodiská!$D$15*-1*IF(LEN($E32)=4,HLOOKUP($E32+U$2,Vychodiská!$G$24:$BN$25,2,0),HLOOKUP(VALUE(RIGHT($E32,4))+U$2,Vychodiská!$G$24:$BN$25,2,0))</f>
        <v>211344</v>
      </c>
      <c r="V32" s="62">
        <f>$F32*Vychodiská!$D$15*-1*IF(LEN($E32)=4,HLOOKUP($E32+V$2,Vychodiská!$G$24:$BN$25,2,0),HLOOKUP(VALUE(RIGHT($E32,4))+V$2,Vychodiská!$G$24:$BN$25,2,0))</f>
        <v>221697</v>
      </c>
      <c r="W32" s="62">
        <f>$F32*Vychodiská!$D$15*-1*IF(LEN($E32)=4,HLOOKUP($E32+W$2,Vychodiská!$G$24:$BN$25,2,0),HLOOKUP(VALUE(RIGHT($E32,4))+W$2,Vychodiská!$G$24:$BN$25,2,0))</f>
        <v>232050</v>
      </c>
      <c r="X32" s="62">
        <f>$F32*Vychodiská!$D$15*-1*IF(LEN($E32)=4,HLOOKUP($E32+X$2,Vychodiská!$G$24:$BN$25,2,0),HLOOKUP(VALUE(RIGHT($E32,4))+X$2,Vychodiská!$G$24:$BN$25,2,0))</f>
        <v>242403</v>
      </c>
      <c r="Y32" s="62">
        <f>$F32*Vychodiská!$D$15*-1*IF(LEN($E32)=4,HLOOKUP($E32+Y$2,Vychodiská!$G$24:$BN$25,2,0),HLOOKUP(VALUE(RIGHT($E32,4))+Y$2,Vychodiská!$G$24:$BN$25,2,0))</f>
        <v>252756</v>
      </c>
      <c r="Z32" s="62">
        <f>$F32*Vychodiská!$D$15*-1*IF(LEN($E32)=4,HLOOKUP($E32+Z$2,Vychodiská!$G$24:$BN$25,2,0),HLOOKUP(VALUE(RIGHT($E32,4))+Z$2,Vychodiská!$G$24:$BN$25,2,0))</f>
        <v>263466</v>
      </c>
      <c r="AA32" s="62">
        <f>$F32*Vychodiská!$D$15*-1*IF(LEN($E32)=4,HLOOKUP($E32+AA$2,Vychodiská!$G$24:$BN$25,2,0),HLOOKUP(VALUE(RIGHT($E32,4))+AA$2,Vychodiská!$G$24:$BN$25,2,0))</f>
        <v>274176</v>
      </c>
      <c r="AB32" s="62">
        <f>$F32*Vychodiská!$D$15*-1*IF(LEN($E32)=4,HLOOKUP($E32+AB$2,Vychodiská!$G$24:$BN$25,2,0),HLOOKUP(VALUE(RIGHT($E32,4))+AB$2,Vychodiská!$G$24:$BN$25,2,0))</f>
        <v>284886</v>
      </c>
      <c r="AC32" s="62">
        <f>$F32*Vychodiská!$D$15*-1*IF(LEN($E32)=4,HLOOKUP($E32+AC$2,Vychodiská!$G$24:$BN$25,2,0),HLOOKUP(VALUE(RIGHT($E32,4))+AC$2,Vychodiská!$G$24:$BN$25,2,0))</f>
        <v>295596</v>
      </c>
      <c r="AD32" s="62">
        <f>$F32*Vychodiská!$D$15*-1*IF(LEN($E32)=4,HLOOKUP($E32+AD$2,Vychodiská!$G$24:$BN$25,2,0),HLOOKUP(VALUE(RIGHT($E32,4))+AD$2,Vychodiská!$G$24:$BN$25,2,0))</f>
        <v>306306</v>
      </c>
      <c r="AE32" s="62">
        <f>$F32*Vychodiská!$D$15*-1*IF(LEN($E32)=4,HLOOKUP($E32+AE$2,Vychodiská!$G$24:$BN$25,2,0),HLOOKUP(VALUE(RIGHT($E32,4))+AE$2,Vychodiská!$G$24:$BN$25,2,0))</f>
        <v>306306</v>
      </c>
      <c r="AF32" s="62">
        <f>$F32*Vychodiská!$D$15*-1*IF(LEN($E32)=4,HLOOKUP($E32+AF$2,Vychodiská!$G$24:$BN$25,2,0),HLOOKUP(VALUE(RIGHT($E32,4))+AF$2,Vychodiská!$G$24:$BN$25,2,0))</f>
        <v>306306</v>
      </c>
      <c r="AG32" s="62">
        <f>$F32*Vychodiská!$D$15*-1*IF(LEN($E32)=4,HLOOKUP($E32+AG$2,Vychodiská!$G$24:$BN$25,2,0),HLOOKUP(VALUE(RIGHT($E32,4))+AG$2,Vychodiská!$G$24:$BN$25,2,0))</f>
        <v>306306</v>
      </c>
      <c r="AH32" s="62">
        <f>$F32*Vychodiská!$D$15*-1*IF(LEN($E32)=4,HLOOKUP($E32+AH$2,Vychodiská!$G$24:$BN$25,2,0),HLOOKUP(VALUE(RIGHT($E32,4))+AH$2,Vychodiská!$G$24:$BN$25,2,0))</f>
        <v>306306</v>
      </c>
      <c r="AI32" s="62">
        <f>$F32*Vychodiská!$D$15*-1*IF(LEN($E32)=4,HLOOKUP($E32+AI$2,Vychodiská!$G$24:$BN$25,2,0),HLOOKUP(VALUE(RIGHT($E32,4))+AI$2,Vychodiská!$G$24:$BN$25,2,0))</f>
        <v>306306</v>
      </c>
      <c r="AJ32" s="63">
        <f>$F32*Vychodiská!$D$15*-1*IF(LEN($E32)=4,HLOOKUP($E32+AJ$2,Vychodiská!$G$24:$BN$25,2,0),HLOOKUP(VALUE(RIGHT($E32,4))+AJ$2,Vychodiská!$G$24:$BN$25,2,0))</f>
        <v>306306</v>
      </c>
      <c r="AK32" s="62">
        <f t="shared" si="57"/>
        <v>76183.799999999988</v>
      </c>
      <c r="AL32" s="62">
        <f>SUM($G32:H32)</f>
        <v>158864.99999999997</v>
      </c>
      <c r="AM32" s="62">
        <f>SUM($G32:I32)</f>
        <v>248043.59999999995</v>
      </c>
      <c r="AN32" s="62">
        <f>SUM($G32:J32)</f>
        <v>343719.6</v>
      </c>
      <c r="AO32" s="62">
        <f>SUM($G32:K32)</f>
        <v>450105.59999999998</v>
      </c>
      <c r="AP32" s="62">
        <f>SUM($G32:L32)</f>
        <v>567201.6</v>
      </c>
      <c r="AQ32" s="62">
        <f>SUM($G32:M32)</f>
        <v>695007.6</v>
      </c>
      <c r="AR32" s="62">
        <f>SUM($G32:N32)</f>
        <v>833523.6</v>
      </c>
      <c r="AS32" s="62">
        <f>SUM($G32:O32)</f>
        <v>982749.6</v>
      </c>
      <c r="AT32" s="62">
        <f>SUM($G32:P32)</f>
        <v>1142328.6000000001</v>
      </c>
      <c r="AU32" s="62">
        <f>SUM($G32:Q32)</f>
        <v>1312260.6000000001</v>
      </c>
      <c r="AV32" s="62">
        <f>SUM($G32:R32)</f>
        <v>1492545.6</v>
      </c>
      <c r="AW32" s="62">
        <f>SUM($G32:S32)</f>
        <v>1683183.6</v>
      </c>
      <c r="AX32" s="62">
        <f>SUM($G32:T32)</f>
        <v>1884174.6</v>
      </c>
      <c r="AY32" s="62">
        <f>SUM($G32:U32)</f>
        <v>2095518.6</v>
      </c>
      <c r="AZ32" s="62">
        <f>SUM($G32:V32)</f>
        <v>2317215.6</v>
      </c>
      <c r="BA32" s="62">
        <f>SUM($G32:W32)</f>
        <v>2549265.6</v>
      </c>
      <c r="BB32" s="62">
        <f>SUM($G32:X32)</f>
        <v>2791668.6</v>
      </c>
      <c r="BC32" s="62">
        <f>SUM($G32:Y32)</f>
        <v>3044424.6</v>
      </c>
      <c r="BD32" s="62">
        <f>SUM($G32:Z32)</f>
        <v>3307890.6</v>
      </c>
      <c r="BE32" s="62">
        <f>SUM($G32:AA32)</f>
        <v>3582066.6</v>
      </c>
      <c r="BF32" s="62">
        <f>SUM($G32:AB32)</f>
        <v>3866952.6</v>
      </c>
      <c r="BG32" s="62">
        <f>SUM($G32:AC32)</f>
        <v>4162548.6</v>
      </c>
      <c r="BH32" s="62">
        <f>SUM($G32:AD32)</f>
        <v>4468854.5999999996</v>
      </c>
      <c r="BI32" s="62">
        <f>SUM($G32:AE32)</f>
        <v>4775160.5999999996</v>
      </c>
      <c r="BJ32" s="62">
        <f>SUM($G32:AF32)</f>
        <v>5081466.5999999996</v>
      </c>
      <c r="BK32" s="62">
        <f>SUM($G32:AG32)</f>
        <v>5387772.5999999996</v>
      </c>
      <c r="BL32" s="62">
        <f>SUM($G32:AH32)</f>
        <v>5694078.5999999996</v>
      </c>
      <c r="BM32" s="62">
        <f>SUM($G32:AI32)</f>
        <v>6000384.5999999996</v>
      </c>
      <c r="BN32" s="62">
        <f>SUM($G32:AJ32)</f>
        <v>6306690.5999999996</v>
      </c>
      <c r="BO32" s="65">
        <f>IF(CU32&gt;0,G32/((1+Vychodiská!$C$178)^emisie_CO2!CU32),0)</f>
        <v>65810.430839002249</v>
      </c>
      <c r="BP32" s="62">
        <f>IF(CV32&gt;0,H32/((1+Vychodiská!$C$178)^emisie_CO2!CV32),0)</f>
        <v>68022.027858762536</v>
      </c>
      <c r="BQ32" s="62">
        <f>IF(CW32&gt;0,I32/((1+Vychodiská!$C$178)^emisie_CO2!CW32),0)</f>
        <v>69873.76658902409</v>
      </c>
      <c r="BR32" s="62">
        <f>IF(CX32&gt;0,J32/((1+Vychodiská!$C$178)^emisie_CO2!CX32),0)</f>
        <v>71394.904288605991</v>
      </c>
      <c r="BS32" s="62">
        <f>IF(CY32&gt;0,K32/((1+Vychodiská!$C$178)^emisie_CO2!CY32),0)</f>
        <v>75606.543987223107</v>
      </c>
      <c r="BT32" s="62">
        <f>IF(CZ32&gt;0,L32/((1+Vychodiská!$C$178)^emisie_CO2!CZ32),0)</f>
        <v>79255.181936111156</v>
      </c>
      <c r="BU32" s="62">
        <f>IF(DA32&gt;0,M32/((1+Vychodiská!$C$178)^emisie_CO2!DA32),0)</f>
        <v>82384.887146131805</v>
      </c>
      <c r="BV32" s="62">
        <f>IF(DB32&gt;0,N32/((1+Vychodiská!$C$178)^emisie_CO2!DB32),0)</f>
        <v>85036.808227451824</v>
      </c>
      <c r="BW32" s="62">
        <f>IF(DC32&gt;0,O32/((1+Vychodiská!$C$178)^emisie_CO2!DC32),0)</f>
        <v>87249.351593212705</v>
      </c>
      <c r="BX32" s="62">
        <f>IF(DD32&gt;0,P32/((1+Vychodiská!$C$178)^emisie_CO2!DD32),0)</f>
        <v>88859.55835535677</v>
      </c>
      <c r="BY32" s="62">
        <f>IF(DE32&gt;0,Q32/((1+Vychodiská!$C$178)^emisie_CO2!DE32),0)</f>
        <v>90118.567757856217</v>
      </c>
      <c r="BZ32" s="62">
        <f>IF(DF32&gt;0,R32/((1+Vychodiská!$C$178)^emisie_CO2!DF32),0)</f>
        <v>91056.175905797121</v>
      </c>
      <c r="CA32" s="62">
        <f>IF(DG32&gt;0,S32/((1+Vychodiská!$C$178)^emisie_CO2!DG32),0)</f>
        <v>91700.137545866368</v>
      </c>
      <c r="CB32" s="62">
        <f>IF(DH32&gt;0,T32/((1+Vychodiská!$C$178)^emisie_CO2!DH32),0)</f>
        <v>92076.292916573526</v>
      </c>
      <c r="CC32" s="62">
        <f>IF(DI32&gt;0,U32/((1+Vychodiská!$C$178)^emisie_CO2!DI32),0)</f>
        <v>92208.687146429031</v>
      </c>
      <c r="CD32" s="62">
        <f>IF(DJ32&gt;0,V32/((1+Vychodiská!$C$178)^emisie_CO2!DJ32),0)</f>
        <v>92119.682622156412</v>
      </c>
      <c r="CE32" s="62">
        <f>IF(DK32&gt;0,W32/((1+Vychodiská!$C$178)^emisie_CO2!DK32),0)</f>
        <v>91830.064725713775</v>
      </c>
      <c r="CF32" s="62">
        <f>IF(DL32&gt;0,X32/((1+Vychodiská!$C$178)^emisie_CO2!DL32),0)</f>
        <v>91359.14131686397</v>
      </c>
      <c r="CG32" s="62">
        <f>IF(DM32&gt;0,Y32/((1+Vychodiská!$C$178)^emisie_CO2!DM32),0)</f>
        <v>90724.836317188703</v>
      </c>
      <c r="CH32" s="62">
        <f>IF(DN32&gt;0,Z32/((1+Vychodiská!$C$178)^emisie_CO2!DN32),0)</f>
        <v>90065.818135707916</v>
      </c>
      <c r="CI32" s="62">
        <f>IF(DO32&gt;0,AA32/((1+Vychodiská!$C$178)^emisie_CO2!DO32),0)</f>
        <v>89263.838338138696</v>
      </c>
      <c r="CJ32" s="62">
        <f>IF(DP32&gt;0,AB32/((1+Vychodiská!$C$178)^emisie_CO2!DP32),0)</f>
        <v>88334.006688783091</v>
      </c>
      <c r="CK32" s="62">
        <f>IF(DQ32&gt;0,AC32/((1+Vychodiská!$C$178)^emisie_CO2!DQ32),0)</f>
        <v>87290.318102771693</v>
      </c>
      <c r="CL32" s="62">
        <f>IF(DR32&gt;0,AD32/((1+Vychodiská!$C$178)^emisie_CO2!DR32),0)</f>
        <v>86145.724559671158</v>
      </c>
      <c r="CM32" s="62">
        <f>IF(DS32&gt;0,AE32/((1+Vychodiská!$C$178)^emisie_CO2!DS32),0)</f>
        <v>82043.547199686815</v>
      </c>
      <c r="CN32" s="62">
        <f>IF(DT32&gt;0,AF32/((1+Vychodiská!$C$178)^emisie_CO2!DT32),0)</f>
        <v>78136.711618749352</v>
      </c>
      <c r="CO32" s="62">
        <f>IF(DU32&gt;0,AG32/((1+Vychodiská!$C$178)^emisie_CO2!DU32),0)</f>
        <v>74415.915827380319</v>
      </c>
      <c r="CP32" s="62">
        <f>IF(DV32&gt;0,AH32/((1+Vychodiská!$C$178)^emisie_CO2!DV32),0)</f>
        <v>70872.300787981279</v>
      </c>
      <c r="CQ32" s="62">
        <f>IF(DW32&gt;0,AI32/((1+Vychodiská!$C$178)^emisie_CO2!DW32),0)</f>
        <v>67497.429321886913</v>
      </c>
      <c r="CR32" s="63">
        <f>IF(DX32&gt;0,AJ32/((1+Vychodiská!$C$178)^emisie_CO2!DX32),0)</f>
        <v>64283.266020844683</v>
      </c>
      <c r="CS32" s="66">
        <f t="shared" si="58"/>
        <v>2475035.9236769299</v>
      </c>
      <c r="CU32" s="61">
        <f t="shared" si="59"/>
        <v>3</v>
      </c>
      <c r="CV32" s="61">
        <f t="shared" si="60"/>
        <v>4</v>
      </c>
      <c r="CW32" s="61">
        <f t="shared" si="61"/>
        <v>5</v>
      </c>
      <c r="CX32" s="61">
        <f t="shared" si="62"/>
        <v>6</v>
      </c>
      <c r="CY32" s="61">
        <f t="shared" si="63"/>
        <v>7</v>
      </c>
      <c r="CZ32" s="61">
        <f t="shared" si="64"/>
        <v>8</v>
      </c>
      <c r="DA32" s="61">
        <f t="shared" si="65"/>
        <v>9</v>
      </c>
      <c r="DB32" s="61">
        <f t="shared" si="66"/>
        <v>10</v>
      </c>
      <c r="DC32" s="61">
        <f t="shared" si="67"/>
        <v>11</v>
      </c>
      <c r="DD32" s="61">
        <f t="shared" si="68"/>
        <v>12</v>
      </c>
      <c r="DE32" s="61">
        <f t="shared" si="69"/>
        <v>13</v>
      </c>
      <c r="DF32" s="61">
        <f t="shared" si="70"/>
        <v>14</v>
      </c>
      <c r="DG32" s="61">
        <f t="shared" si="71"/>
        <v>15</v>
      </c>
      <c r="DH32" s="61">
        <f t="shared" si="72"/>
        <v>16</v>
      </c>
      <c r="DI32" s="61">
        <f t="shared" si="73"/>
        <v>17</v>
      </c>
      <c r="DJ32" s="61">
        <f t="shared" si="74"/>
        <v>18</v>
      </c>
      <c r="DK32" s="61">
        <f t="shared" si="75"/>
        <v>19</v>
      </c>
      <c r="DL32" s="61">
        <f t="shared" si="76"/>
        <v>20</v>
      </c>
      <c r="DM32" s="61">
        <f t="shared" si="77"/>
        <v>21</v>
      </c>
      <c r="DN32" s="61">
        <f t="shared" si="78"/>
        <v>22</v>
      </c>
      <c r="DO32" s="61">
        <f t="shared" si="79"/>
        <v>23</v>
      </c>
      <c r="DP32" s="61">
        <f t="shared" si="80"/>
        <v>24</v>
      </c>
      <c r="DQ32" s="61">
        <f t="shared" si="81"/>
        <v>25</v>
      </c>
      <c r="DR32" s="61">
        <f t="shared" si="82"/>
        <v>26</v>
      </c>
      <c r="DS32" s="61">
        <f t="shared" si="83"/>
        <v>27</v>
      </c>
      <c r="DT32" s="61">
        <f t="shared" si="84"/>
        <v>28</v>
      </c>
      <c r="DU32" s="61">
        <f t="shared" si="85"/>
        <v>29</v>
      </c>
      <c r="DV32" s="61">
        <f t="shared" si="86"/>
        <v>30</v>
      </c>
      <c r="DW32" s="61">
        <f t="shared" si="87"/>
        <v>31</v>
      </c>
      <c r="DX32" s="377">
        <f t="shared" si="88"/>
        <v>32</v>
      </c>
    </row>
    <row r="33" spans="1:128" ht="33" x14ac:dyDescent="0.45">
      <c r="A33" s="59">
        <f>Investície!A33</f>
        <v>31</v>
      </c>
      <c r="B33" s="60" t="str">
        <f>Investície!B33</f>
        <v>MHTH, a.s. - závod Martin</v>
      </c>
      <c r="C33" s="60" t="str">
        <f>Investície!C33</f>
        <v>Nová automatizovaná CHÚV</v>
      </c>
      <c r="D33" s="61">
        <f>INDEX(Data!$M:$M,MATCH(emisie_CO2!A33,Data!$A:$A,0))</f>
        <v>30</v>
      </c>
      <c r="E33" s="61" t="str">
        <f>INDEX(Data!$J:$J,MATCH(emisie_CO2!A33,Data!$A:$A,0))</f>
        <v>2026-2027</v>
      </c>
      <c r="F33" s="63">
        <f>INDEX(Data!$U:$U,MATCH(emisie_CO2!A33,Data!$A:$A,0))</f>
        <v>0</v>
      </c>
      <c r="G33" s="62">
        <f>$F33*Vychodiská!$D$15*-1*IF(LEN($E33)=4,HLOOKUP($E33+G$2,Vychodiská!$G$24:$BN$25,2,0),HLOOKUP(VALUE(RIGHT($E33,4))+G$2,Vychodiská!$G$24:$BN$25,2,0))</f>
        <v>0</v>
      </c>
      <c r="H33" s="62">
        <f>$F33*Vychodiská!$D$15*-1*IF(LEN($E33)=4,HLOOKUP($E33+H$2,Vychodiská!$G$24:$BN$25,2,0),HLOOKUP(VALUE(RIGHT($E33,4))+H$2,Vychodiská!$G$24:$BN$25,2,0))</f>
        <v>0</v>
      </c>
      <c r="I33" s="62">
        <f>$F33*Vychodiská!$D$15*-1*IF(LEN($E33)=4,HLOOKUP($E33+I$2,Vychodiská!$G$24:$BN$25,2,0),HLOOKUP(VALUE(RIGHT($E33,4))+I$2,Vychodiská!$G$24:$BN$25,2,0))</f>
        <v>0</v>
      </c>
      <c r="J33" s="62">
        <f>$F33*Vychodiská!$D$15*-1*IF(LEN($E33)=4,HLOOKUP($E33+J$2,Vychodiská!$G$24:$BN$25,2,0),HLOOKUP(VALUE(RIGHT($E33,4))+J$2,Vychodiská!$G$24:$BN$25,2,0))</f>
        <v>0</v>
      </c>
      <c r="K33" s="62">
        <f>$F33*Vychodiská!$D$15*-1*IF(LEN($E33)=4,HLOOKUP($E33+K$2,Vychodiská!$G$24:$BN$25,2,0),HLOOKUP(VALUE(RIGHT($E33,4))+K$2,Vychodiská!$G$24:$BN$25,2,0))</f>
        <v>0</v>
      </c>
      <c r="L33" s="62">
        <f>$F33*Vychodiská!$D$15*-1*IF(LEN($E33)=4,HLOOKUP($E33+L$2,Vychodiská!$G$24:$BN$25,2,0),HLOOKUP(VALUE(RIGHT($E33,4))+L$2,Vychodiská!$G$24:$BN$25,2,0))</f>
        <v>0</v>
      </c>
      <c r="M33" s="62">
        <f>$F33*Vychodiská!$D$15*-1*IF(LEN($E33)=4,HLOOKUP($E33+M$2,Vychodiská!$G$24:$BN$25,2,0),HLOOKUP(VALUE(RIGHT($E33,4))+M$2,Vychodiská!$G$24:$BN$25,2,0))</f>
        <v>0</v>
      </c>
      <c r="N33" s="62">
        <f>$F33*Vychodiská!$D$15*-1*IF(LEN($E33)=4,HLOOKUP($E33+N$2,Vychodiská!$G$24:$BN$25,2,0),HLOOKUP(VALUE(RIGHT($E33,4))+N$2,Vychodiská!$G$24:$BN$25,2,0))</f>
        <v>0</v>
      </c>
      <c r="O33" s="62">
        <f>$F33*Vychodiská!$D$15*-1*IF(LEN($E33)=4,HLOOKUP($E33+O$2,Vychodiská!$G$24:$BN$25,2,0),HLOOKUP(VALUE(RIGHT($E33,4))+O$2,Vychodiská!$G$24:$BN$25,2,0))</f>
        <v>0</v>
      </c>
      <c r="P33" s="62">
        <f>$F33*Vychodiská!$D$15*-1*IF(LEN($E33)=4,HLOOKUP($E33+P$2,Vychodiská!$G$24:$BN$25,2,0),HLOOKUP(VALUE(RIGHT($E33,4))+P$2,Vychodiská!$G$24:$BN$25,2,0))</f>
        <v>0</v>
      </c>
      <c r="Q33" s="62">
        <f>$F33*Vychodiská!$D$15*-1*IF(LEN($E33)=4,HLOOKUP($E33+Q$2,Vychodiská!$G$24:$BN$25,2,0),HLOOKUP(VALUE(RIGHT($E33,4))+Q$2,Vychodiská!$G$24:$BN$25,2,0))</f>
        <v>0</v>
      </c>
      <c r="R33" s="62">
        <f>$F33*Vychodiská!$D$15*-1*IF(LEN($E33)=4,HLOOKUP($E33+R$2,Vychodiská!$G$24:$BN$25,2,0),HLOOKUP(VALUE(RIGHT($E33,4))+R$2,Vychodiská!$G$24:$BN$25,2,0))</f>
        <v>0</v>
      </c>
      <c r="S33" s="62">
        <f>$F33*Vychodiská!$D$15*-1*IF(LEN($E33)=4,HLOOKUP($E33+S$2,Vychodiská!$G$24:$BN$25,2,0),HLOOKUP(VALUE(RIGHT($E33,4))+S$2,Vychodiská!$G$24:$BN$25,2,0))</f>
        <v>0</v>
      </c>
      <c r="T33" s="62">
        <f>$F33*Vychodiská!$D$15*-1*IF(LEN($E33)=4,HLOOKUP($E33+T$2,Vychodiská!$G$24:$BN$25,2,0),HLOOKUP(VALUE(RIGHT($E33,4))+T$2,Vychodiská!$G$24:$BN$25,2,0))</f>
        <v>0</v>
      </c>
      <c r="U33" s="62">
        <f>$F33*Vychodiská!$D$15*-1*IF(LEN($E33)=4,HLOOKUP($E33+U$2,Vychodiská!$G$24:$BN$25,2,0),HLOOKUP(VALUE(RIGHT($E33,4))+U$2,Vychodiská!$G$24:$BN$25,2,0))</f>
        <v>0</v>
      </c>
      <c r="V33" s="62">
        <f>$F33*Vychodiská!$D$15*-1*IF(LEN($E33)=4,HLOOKUP($E33+V$2,Vychodiská!$G$24:$BN$25,2,0),HLOOKUP(VALUE(RIGHT($E33,4))+V$2,Vychodiská!$G$24:$BN$25,2,0))</f>
        <v>0</v>
      </c>
      <c r="W33" s="62">
        <f>$F33*Vychodiská!$D$15*-1*IF(LEN($E33)=4,HLOOKUP($E33+W$2,Vychodiská!$G$24:$BN$25,2,0),HLOOKUP(VALUE(RIGHT($E33,4))+W$2,Vychodiská!$G$24:$BN$25,2,0))</f>
        <v>0</v>
      </c>
      <c r="X33" s="62">
        <f>$F33*Vychodiská!$D$15*-1*IF(LEN($E33)=4,HLOOKUP($E33+X$2,Vychodiská!$G$24:$BN$25,2,0),HLOOKUP(VALUE(RIGHT($E33,4))+X$2,Vychodiská!$G$24:$BN$25,2,0))</f>
        <v>0</v>
      </c>
      <c r="Y33" s="62">
        <f>$F33*Vychodiská!$D$15*-1*IF(LEN($E33)=4,HLOOKUP($E33+Y$2,Vychodiská!$G$24:$BN$25,2,0),HLOOKUP(VALUE(RIGHT($E33,4))+Y$2,Vychodiská!$G$24:$BN$25,2,0))</f>
        <v>0</v>
      </c>
      <c r="Z33" s="62">
        <f>$F33*Vychodiská!$D$15*-1*IF(LEN($E33)=4,HLOOKUP($E33+Z$2,Vychodiská!$G$24:$BN$25,2,0),HLOOKUP(VALUE(RIGHT($E33,4))+Z$2,Vychodiská!$G$24:$BN$25,2,0))</f>
        <v>0</v>
      </c>
      <c r="AA33" s="62">
        <f>$F33*Vychodiská!$D$15*-1*IF(LEN($E33)=4,HLOOKUP($E33+AA$2,Vychodiská!$G$24:$BN$25,2,0),HLOOKUP(VALUE(RIGHT($E33,4))+AA$2,Vychodiská!$G$24:$BN$25,2,0))</f>
        <v>0</v>
      </c>
      <c r="AB33" s="62">
        <f>$F33*Vychodiská!$D$15*-1*IF(LEN($E33)=4,HLOOKUP($E33+AB$2,Vychodiská!$G$24:$BN$25,2,0),HLOOKUP(VALUE(RIGHT($E33,4))+AB$2,Vychodiská!$G$24:$BN$25,2,0))</f>
        <v>0</v>
      </c>
      <c r="AC33" s="62">
        <f>$F33*Vychodiská!$D$15*-1*IF(LEN($E33)=4,HLOOKUP($E33+AC$2,Vychodiská!$G$24:$BN$25,2,0),HLOOKUP(VALUE(RIGHT($E33,4))+AC$2,Vychodiská!$G$24:$BN$25,2,0))</f>
        <v>0</v>
      </c>
      <c r="AD33" s="62">
        <f>$F33*Vychodiská!$D$15*-1*IF(LEN($E33)=4,HLOOKUP($E33+AD$2,Vychodiská!$G$24:$BN$25,2,0),HLOOKUP(VALUE(RIGHT($E33,4))+AD$2,Vychodiská!$G$24:$BN$25,2,0))</f>
        <v>0</v>
      </c>
      <c r="AE33" s="62">
        <f>$F33*Vychodiská!$D$15*-1*IF(LEN($E33)=4,HLOOKUP($E33+AE$2,Vychodiská!$G$24:$BN$25,2,0),HLOOKUP(VALUE(RIGHT($E33,4))+AE$2,Vychodiská!$G$24:$BN$25,2,0))</f>
        <v>0</v>
      </c>
      <c r="AF33" s="62">
        <f>$F33*Vychodiská!$D$15*-1*IF(LEN($E33)=4,HLOOKUP($E33+AF$2,Vychodiská!$G$24:$BN$25,2,0),HLOOKUP(VALUE(RIGHT($E33,4))+AF$2,Vychodiská!$G$24:$BN$25,2,0))</f>
        <v>0</v>
      </c>
      <c r="AG33" s="62">
        <f>$F33*Vychodiská!$D$15*-1*IF(LEN($E33)=4,HLOOKUP($E33+AG$2,Vychodiská!$G$24:$BN$25,2,0),HLOOKUP(VALUE(RIGHT($E33,4))+AG$2,Vychodiská!$G$24:$BN$25,2,0))</f>
        <v>0</v>
      </c>
      <c r="AH33" s="62">
        <f>$F33*Vychodiská!$D$15*-1*IF(LEN($E33)=4,HLOOKUP($E33+AH$2,Vychodiská!$G$24:$BN$25,2,0),HLOOKUP(VALUE(RIGHT($E33,4))+AH$2,Vychodiská!$G$24:$BN$25,2,0))</f>
        <v>0</v>
      </c>
      <c r="AI33" s="62">
        <f>$F33*Vychodiská!$D$15*-1*IF(LEN($E33)=4,HLOOKUP($E33+AI$2,Vychodiská!$G$24:$BN$25,2,0),HLOOKUP(VALUE(RIGHT($E33,4))+AI$2,Vychodiská!$G$24:$BN$25,2,0))</f>
        <v>0</v>
      </c>
      <c r="AJ33" s="63">
        <f>$F33*Vychodiská!$D$15*-1*IF(LEN($E33)=4,HLOOKUP($E33+AJ$2,Vychodiská!$G$24:$BN$25,2,0),HLOOKUP(VALUE(RIGHT($E33,4))+AJ$2,Vychodiská!$G$24:$BN$25,2,0))</f>
        <v>0</v>
      </c>
      <c r="AK33" s="62">
        <f t="shared" si="57"/>
        <v>0</v>
      </c>
      <c r="AL33" s="62">
        <f>SUM($G33:H33)</f>
        <v>0</v>
      </c>
      <c r="AM33" s="62">
        <f>SUM($G33:I33)</f>
        <v>0</v>
      </c>
      <c r="AN33" s="62">
        <f>SUM($G33:J33)</f>
        <v>0</v>
      </c>
      <c r="AO33" s="62">
        <f>SUM($G33:K33)</f>
        <v>0</v>
      </c>
      <c r="AP33" s="62">
        <f>SUM($G33:L33)</f>
        <v>0</v>
      </c>
      <c r="AQ33" s="62">
        <f>SUM($G33:M33)</f>
        <v>0</v>
      </c>
      <c r="AR33" s="62">
        <f>SUM($G33:N33)</f>
        <v>0</v>
      </c>
      <c r="AS33" s="62">
        <f>SUM($G33:O33)</f>
        <v>0</v>
      </c>
      <c r="AT33" s="62">
        <f>SUM($G33:P33)</f>
        <v>0</v>
      </c>
      <c r="AU33" s="62">
        <f>SUM($G33:Q33)</f>
        <v>0</v>
      </c>
      <c r="AV33" s="62">
        <f>SUM($G33:R33)</f>
        <v>0</v>
      </c>
      <c r="AW33" s="62">
        <f>SUM($G33:S33)</f>
        <v>0</v>
      </c>
      <c r="AX33" s="62">
        <f>SUM($G33:T33)</f>
        <v>0</v>
      </c>
      <c r="AY33" s="62">
        <f>SUM($G33:U33)</f>
        <v>0</v>
      </c>
      <c r="AZ33" s="62">
        <f>SUM($G33:V33)</f>
        <v>0</v>
      </c>
      <c r="BA33" s="62">
        <f>SUM($G33:W33)</f>
        <v>0</v>
      </c>
      <c r="BB33" s="62">
        <f>SUM($G33:X33)</f>
        <v>0</v>
      </c>
      <c r="BC33" s="62">
        <f>SUM($G33:Y33)</f>
        <v>0</v>
      </c>
      <c r="BD33" s="62">
        <f>SUM($G33:Z33)</f>
        <v>0</v>
      </c>
      <c r="BE33" s="62">
        <f>SUM($G33:AA33)</f>
        <v>0</v>
      </c>
      <c r="BF33" s="62">
        <f>SUM($G33:AB33)</f>
        <v>0</v>
      </c>
      <c r="BG33" s="62">
        <f>SUM($G33:AC33)</f>
        <v>0</v>
      </c>
      <c r="BH33" s="62">
        <f>SUM($G33:AD33)</f>
        <v>0</v>
      </c>
      <c r="BI33" s="62">
        <f>SUM($G33:AE33)</f>
        <v>0</v>
      </c>
      <c r="BJ33" s="62">
        <f>SUM($G33:AF33)</f>
        <v>0</v>
      </c>
      <c r="BK33" s="62">
        <f>SUM($G33:AG33)</f>
        <v>0</v>
      </c>
      <c r="BL33" s="62">
        <f>SUM($G33:AH33)</f>
        <v>0</v>
      </c>
      <c r="BM33" s="62">
        <f>SUM($G33:AI33)</f>
        <v>0</v>
      </c>
      <c r="BN33" s="62">
        <f>SUM($G33:AJ33)</f>
        <v>0</v>
      </c>
      <c r="BO33" s="65">
        <f>IF(CU33&gt;0,G33/((1+Vychodiská!$C$178)^emisie_CO2!CU33),0)</f>
        <v>0</v>
      </c>
      <c r="BP33" s="62">
        <f>IF(CV33&gt;0,H33/((1+Vychodiská!$C$178)^emisie_CO2!CV33),0)</f>
        <v>0</v>
      </c>
      <c r="BQ33" s="62">
        <f>IF(CW33&gt;0,I33/((1+Vychodiská!$C$178)^emisie_CO2!CW33),0)</f>
        <v>0</v>
      </c>
      <c r="BR33" s="62">
        <f>IF(CX33&gt;0,J33/((1+Vychodiská!$C$178)^emisie_CO2!CX33),0)</f>
        <v>0</v>
      </c>
      <c r="BS33" s="62">
        <f>IF(CY33&gt;0,K33/((1+Vychodiská!$C$178)^emisie_CO2!CY33),0)</f>
        <v>0</v>
      </c>
      <c r="BT33" s="62">
        <f>IF(CZ33&gt;0,L33/((1+Vychodiská!$C$178)^emisie_CO2!CZ33),0)</f>
        <v>0</v>
      </c>
      <c r="BU33" s="62">
        <f>IF(DA33&gt;0,M33/((1+Vychodiská!$C$178)^emisie_CO2!DA33),0)</f>
        <v>0</v>
      </c>
      <c r="BV33" s="62">
        <f>IF(DB33&gt;0,N33/((1+Vychodiská!$C$178)^emisie_CO2!DB33),0)</f>
        <v>0</v>
      </c>
      <c r="BW33" s="62">
        <f>IF(DC33&gt;0,O33/((1+Vychodiská!$C$178)^emisie_CO2!DC33),0)</f>
        <v>0</v>
      </c>
      <c r="BX33" s="62">
        <f>IF(DD33&gt;0,P33/((1+Vychodiská!$C$178)^emisie_CO2!DD33),0)</f>
        <v>0</v>
      </c>
      <c r="BY33" s="62">
        <f>IF(DE33&gt;0,Q33/((1+Vychodiská!$C$178)^emisie_CO2!DE33),0)</f>
        <v>0</v>
      </c>
      <c r="BZ33" s="62">
        <f>IF(DF33&gt;0,R33/((1+Vychodiská!$C$178)^emisie_CO2!DF33),0)</f>
        <v>0</v>
      </c>
      <c r="CA33" s="62">
        <f>IF(DG33&gt;0,S33/((1+Vychodiská!$C$178)^emisie_CO2!DG33),0)</f>
        <v>0</v>
      </c>
      <c r="CB33" s="62">
        <f>IF(DH33&gt;0,T33/((1+Vychodiská!$C$178)^emisie_CO2!DH33),0)</f>
        <v>0</v>
      </c>
      <c r="CC33" s="62">
        <f>IF(DI33&gt;0,U33/((1+Vychodiská!$C$178)^emisie_CO2!DI33),0)</f>
        <v>0</v>
      </c>
      <c r="CD33" s="62">
        <f>IF(DJ33&gt;0,V33/((1+Vychodiská!$C$178)^emisie_CO2!DJ33),0)</f>
        <v>0</v>
      </c>
      <c r="CE33" s="62">
        <f>IF(DK33&gt;0,W33/((1+Vychodiská!$C$178)^emisie_CO2!DK33),0)</f>
        <v>0</v>
      </c>
      <c r="CF33" s="62">
        <f>IF(DL33&gt;0,X33/((1+Vychodiská!$C$178)^emisie_CO2!DL33),0)</f>
        <v>0</v>
      </c>
      <c r="CG33" s="62">
        <f>IF(DM33&gt;0,Y33/((1+Vychodiská!$C$178)^emisie_CO2!DM33),0)</f>
        <v>0</v>
      </c>
      <c r="CH33" s="62">
        <f>IF(DN33&gt;0,Z33/((1+Vychodiská!$C$178)^emisie_CO2!DN33),0)</f>
        <v>0</v>
      </c>
      <c r="CI33" s="62">
        <f>IF(DO33&gt;0,AA33/((1+Vychodiská!$C$178)^emisie_CO2!DO33),0)</f>
        <v>0</v>
      </c>
      <c r="CJ33" s="62">
        <f>IF(DP33&gt;0,AB33/((1+Vychodiská!$C$178)^emisie_CO2!DP33),0)</f>
        <v>0</v>
      </c>
      <c r="CK33" s="62">
        <f>IF(DQ33&gt;0,AC33/((1+Vychodiská!$C$178)^emisie_CO2!DQ33),0)</f>
        <v>0</v>
      </c>
      <c r="CL33" s="62">
        <f>IF(DR33&gt;0,AD33/((1+Vychodiská!$C$178)^emisie_CO2!DR33),0)</f>
        <v>0</v>
      </c>
      <c r="CM33" s="62">
        <f>IF(DS33&gt;0,AE33/((1+Vychodiská!$C$178)^emisie_CO2!DS33),0)</f>
        <v>0</v>
      </c>
      <c r="CN33" s="62">
        <f>IF(DT33&gt;0,AF33/((1+Vychodiská!$C$178)^emisie_CO2!DT33),0)</f>
        <v>0</v>
      </c>
      <c r="CO33" s="62">
        <f>IF(DU33&gt;0,AG33/((1+Vychodiská!$C$178)^emisie_CO2!DU33),0)</f>
        <v>0</v>
      </c>
      <c r="CP33" s="62">
        <f>IF(DV33&gt;0,AH33/((1+Vychodiská!$C$178)^emisie_CO2!DV33),0)</f>
        <v>0</v>
      </c>
      <c r="CQ33" s="62">
        <f>IF(DW33&gt;0,AI33/((1+Vychodiská!$C$178)^emisie_CO2!DW33),0)</f>
        <v>0</v>
      </c>
      <c r="CR33" s="63">
        <f>IF(DX33&gt;0,AJ33/((1+Vychodiská!$C$178)^emisie_CO2!DX33),0)</f>
        <v>0</v>
      </c>
      <c r="CS33" s="66">
        <f t="shared" si="58"/>
        <v>0</v>
      </c>
      <c r="CU33" s="61">
        <f t="shared" si="59"/>
        <v>3</v>
      </c>
      <c r="CV33" s="61">
        <f t="shared" si="60"/>
        <v>4</v>
      </c>
      <c r="CW33" s="61">
        <f t="shared" si="61"/>
        <v>5</v>
      </c>
      <c r="CX33" s="61">
        <f t="shared" si="62"/>
        <v>6</v>
      </c>
      <c r="CY33" s="61">
        <f t="shared" si="63"/>
        <v>7</v>
      </c>
      <c r="CZ33" s="61">
        <f t="shared" si="64"/>
        <v>8</v>
      </c>
      <c r="DA33" s="61">
        <f t="shared" si="65"/>
        <v>9</v>
      </c>
      <c r="DB33" s="61">
        <f t="shared" si="66"/>
        <v>10</v>
      </c>
      <c r="DC33" s="61">
        <f t="shared" si="67"/>
        <v>11</v>
      </c>
      <c r="DD33" s="61">
        <f t="shared" si="68"/>
        <v>12</v>
      </c>
      <c r="DE33" s="61">
        <f t="shared" si="69"/>
        <v>13</v>
      </c>
      <c r="DF33" s="61">
        <f t="shared" si="70"/>
        <v>14</v>
      </c>
      <c r="DG33" s="61">
        <f t="shared" si="71"/>
        <v>15</v>
      </c>
      <c r="DH33" s="61">
        <f t="shared" si="72"/>
        <v>16</v>
      </c>
      <c r="DI33" s="61">
        <f t="shared" si="73"/>
        <v>17</v>
      </c>
      <c r="DJ33" s="61">
        <f t="shared" si="74"/>
        <v>18</v>
      </c>
      <c r="DK33" s="61">
        <f t="shared" si="75"/>
        <v>19</v>
      </c>
      <c r="DL33" s="61">
        <f t="shared" si="76"/>
        <v>20</v>
      </c>
      <c r="DM33" s="61">
        <f t="shared" si="77"/>
        <v>21</v>
      </c>
      <c r="DN33" s="61">
        <f t="shared" si="78"/>
        <v>22</v>
      </c>
      <c r="DO33" s="61">
        <f t="shared" si="79"/>
        <v>23</v>
      </c>
      <c r="DP33" s="61">
        <f t="shared" si="80"/>
        <v>24</v>
      </c>
      <c r="DQ33" s="61">
        <f t="shared" si="81"/>
        <v>25</v>
      </c>
      <c r="DR33" s="61">
        <f t="shared" si="82"/>
        <v>26</v>
      </c>
      <c r="DS33" s="61">
        <f t="shared" si="83"/>
        <v>27</v>
      </c>
      <c r="DT33" s="61">
        <f t="shared" si="84"/>
        <v>28</v>
      </c>
      <c r="DU33" s="61">
        <f t="shared" si="85"/>
        <v>29</v>
      </c>
      <c r="DV33" s="61">
        <f t="shared" si="86"/>
        <v>30</v>
      </c>
      <c r="DW33" s="61">
        <f t="shared" si="87"/>
        <v>31</v>
      </c>
      <c r="DX33" s="377">
        <f t="shared" si="88"/>
        <v>32</v>
      </c>
    </row>
    <row r="34" spans="1:128" ht="33" x14ac:dyDescent="0.45">
      <c r="A34" s="59">
        <f>Investície!A34</f>
        <v>32</v>
      </c>
      <c r="B34" s="60" t="str">
        <f>Investície!B34</f>
        <v>MHTH, a.s. - závod Martin</v>
      </c>
      <c r="C34" s="60" t="str">
        <f>Investície!C34</f>
        <v>Suchý odber popolčeka</v>
      </c>
      <c r="D34" s="61">
        <f>INDEX(Data!$M:$M,MATCH(emisie_CO2!A34,Data!$A:$A,0))</f>
        <v>30</v>
      </c>
      <c r="E34" s="61" t="str">
        <f>INDEX(Data!$J:$J,MATCH(emisie_CO2!A34,Data!$A:$A,0))</f>
        <v>2025-2026</v>
      </c>
      <c r="F34" s="63">
        <f>INDEX(Data!$U:$U,MATCH(emisie_CO2!A34,Data!$A:$A,0))</f>
        <v>0</v>
      </c>
      <c r="G34" s="62">
        <f>$F34*Vychodiská!$D$15*-1*IF(LEN($E34)=4,HLOOKUP($E34+G$2,Vychodiská!$G$24:$BN$25,2,0),HLOOKUP(VALUE(RIGHT($E34,4))+G$2,Vychodiská!$G$24:$BN$25,2,0))</f>
        <v>0</v>
      </c>
      <c r="H34" s="62">
        <f>$F34*Vychodiská!$D$15*-1*IF(LEN($E34)=4,HLOOKUP($E34+H$2,Vychodiská!$G$24:$BN$25,2,0),HLOOKUP(VALUE(RIGHT($E34,4))+H$2,Vychodiská!$G$24:$BN$25,2,0))</f>
        <v>0</v>
      </c>
      <c r="I34" s="62">
        <f>$F34*Vychodiská!$D$15*-1*IF(LEN($E34)=4,HLOOKUP($E34+I$2,Vychodiská!$G$24:$BN$25,2,0),HLOOKUP(VALUE(RIGHT($E34,4))+I$2,Vychodiská!$G$24:$BN$25,2,0))</f>
        <v>0</v>
      </c>
      <c r="J34" s="62">
        <f>$F34*Vychodiská!$D$15*-1*IF(LEN($E34)=4,HLOOKUP($E34+J$2,Vychodiská!$G$24:$BN$25,2,0),HLOOKUP(VALUE(RIGHT($E34,4))+J$2,Vychodiská!$G$24:$BN$25,2,0))</f>
        <v>0</v>
      </c>
      <c r="K34" s="62">
        <f>$F34*Vychodiská!$D$15*-1*IF(LEN($E34)=4,HLOOKUP($E34+K$2,Vychodiská!$G$24:$BN$25,2,0),HLOOKUP(VALUE(RIGHT($E34,4))+K$2,Vychodiská!$G$24:$BN$25,2,0))</f>
        <v>0</v>
      </c>
      <c r="L34" s="62">
        <f>$F34*Vychodiská!$D$15*-1*IF(LEN($E34)=4,HLOOKUP($E34+L$2,Vychodiská!$G$24:$BN$25,2,0),HLOOKUP(VALUE(RIGHT($E34,4))+L$2,Vychodiská!$G$24:$BN$25,2,0))</f>
        <v>0</v>
      </c>
      <c r="M34" s="62">
        <f>$F34*Vychodiská!$D$15*-1*IF(LEN($E34)=4,HLOOKUP($E34+M$2,Vychodiská!$G$24:$BN$25,2,0),HLOOKUP(VALUE(RIGHT($E34,4))+M$2,Vychodiská!$G$24:$BN$25,2,0))</f>
        <v>0</v>
      </c>
      <c r="N34" s="62">
        <f>$F34*Vychodiská!$D$15*-1*IF(LEN($E34)=4,HLOOKUP($E34+N$2,Vychodiská!$G$24:$BN$25,2,0),HLOOKUP(VALUE(RIGHT($E34,4))+N$2,Vychodiská!$G$24:$BN$25,2,0))</f>
        <v>0</v>
      </c>
      <c r="O34" s="62">
        <f>$F34*Vychodiská!$D$15*-1*IF(LEN($E34)=4,HLOOKUP($E34+O$2,Vychodiská!$G$24:$BN$25,2,0),HLOOKUP(VALUE(RIGHT($E34,4))+O$2,Vychodiská!$G$24:$BN$25,2,0))</f>
        <v>0</v>
      </c>
      <c r="P34" s="62">
        <f>$F34*Vychodiská!$D$15*-1*IF(LEN($E34)=4,HLOOKUP($E34+P$2,Vychodiská!$G$24:$BN$25,2,0),HLOOKUP(VALUE(RIGHT($E34,4))+P$2,Vychodiská!$G$24:$BN$25,2,0))</f>
        <v>0</v>
      </c>
      <c r="Q34" s="62">
        <f>$F34*Vychodiská!$D$15*-1*IF(LEN($E34)=4,HLOOKUP($E34+Q$2,Vychodiská!$G$24:$BN$25,2,0),HLOOKUP(VALUE(RIGHT($E34,4))+Q$2,Vychodiská!$G$24:$BN$25,2,0))</f>
        <v>0</v>
      </c>
      <c r="R34" s="62">
        <f>$F34*Vychodiská!$D$15*-1*IF(LEN($E34)=4,HLOOKUP($E34+R$2,Vychodiská!$G$24:$BN$25,2,0),HLOOKUP(VALUE(RIGHT($E34,4))+R$2,Vychodiská!$G$24:$BN$25,2,0))</f>
        <v>0</v>
      </c>
      <c r="S34" s="62">
        <f>$F34*Vychodiská!$D$15*-1*IF(LEN($E34)=4,HLOOKUP($E34+S$2,Vychodiská!$G$24:$BN$25,2,0),HLOOKUP(VALUE(RIGHT($E34,4))+S$2,Vychodiská!$G$24:$BN$25,2,0))</f>
        <v>0</v>
      </c>
      <c r="T34" s="62">
        <f>$F34*Vychodiská!$D$15*-1*IF(LEN($E34)=4,HLOOKUP($E34+T$2,Vychodiská!$G$24:$BN$25,2,0),HLOOKUP(VALUE(RIGHT($E34,4))+T$2,Vychodiská!$G$24:$BN$25,2,0))</f>
        <v>0</v>
      </c>
      <c r="U34" s="62">
        <f>$F34*Vychodiská!$D$15*-1*IF(LEN($E34)=4,HLOOKUP($E34+U$2,Vychodiská!$G$24:$BN$25,2,0),HLOOKUP(VALUE(RIGHT($E34,4))+U$2,Vychodiská!$G$24:$BN$25,2,0))</f>
        <v>0</v>
      </c>
      <c r="V34" s="62">
        <f>$F34*Vychodiská!$D$15*-1*IF(LEN($E34)=4,HLOOKUP($E34+V$2,Vychodiská!$G$24:$BN$25,2,0),HLOOKUP(VALUE(RIGHT($E34,4))+V$2,Vychodiská!$G$24:$BN$25,2,0))</f>
        <v>0</v>
      </c>
      <c r="W34" s="62">
        <f>$F34*Vychodiská!$D$15*-1*IF(LEN($E34)=4,HLOOKUP($E34+W$2,Vychodiská!$G$24:$BN$25,2,0),HLOOKUP(VALUE(RIGHT($E34,4))+W$2,Vychodiská!$G$24:$BN$25,2,0))</f>
        <v>0</v>
      </c>
      <c r="X34" s="62">
        <f>$F34*Vychodiská!$D$15*-1*IF(LEN($E34)=4,HLOOKUP($E34+X$2,Vychodiská!$G$24:$BN$25,2,0),HLOOKUP(VALUE(RIGHT($E34,4))+X$2,Vychodiská!$G$24:$BN$25,2,0))</f>
        <v>0</v>
      </c>
      <c r="Y34" s="62">
        <f>$F34*Vychodiská!$D$15*-1*IF(LEN($E34)=4,HLOOKUP($E34+Y$2,Vychodiská!$G$24:$BN$25,2,0),HLOOKUP(VALUE(RIGHT($E34,4))+Y$2,Vychodiská!$G$24:$BN$25,2,0))</f>
        <v>0</v>
      </c>
      <c r="Z34" s="62">
        <f>$F34*Vychodiská!$D$15*-1*IF(LEN($E34)=4,HLOOKUP($E34+Z$2,Vychodiská!$G$24:$BN$25,2,0),HLOOKUP(VALUE(RIGHT($E34,4))+Z$2,Vychodiská!$G$24:$BN$25,2,0))</f>
        <v>0</v>
      </c>
      <c r="AA34" s="62">
        <f>$F34*Vychodiská!$D$15*-1*IF(LEN($E34)=4,HLOOKUP($E34+AA$2,Vychodiská!$G$24:$BN$25,2,0),HLOOKUP(VALUE(RIGHT($E34,4))+AA$2,Vychodiská!$G$24:$BN$25,2,0))</f>
        <v>0</v>
      </c>
      <c r="AB34" s="62">
        <f>$F34*Vychodiská!$D$15*-1*IF(LEN($E34)=4,HLOOKUP($E34+AB$2,Vychodiská!$G$24:$BN$25,2,0),HLOOKUP(VALUE(RIGHT($E34,4))+AB$2,Vychodiská!$G$24:$BN$25,2,0))</f>
        <v>0</v>
      </c>
      <c r="AC34" s="62">
        <f>$F34*Vychodiská!$D$15*-1*IF(LEN($E34)=4,HLOOKUP($E34+AC$2,Vychodiská!$G$24:$BN$25,2,0),HLOOKUP(VALUE(RIGHT($E34,4))+AC$2,Vychodiská!$G$24:$BN$25,2,0))</f>
        <v>0</v>
      </c>
      <c r="AD34" s="62">
        <f>$F34*Vychodiská!$D$15*-1*IF(LEN($E34)=4,HLOOKUP($E34+AD$2,Vychodiská!$G$24:$BN$25,2,0),HLOOKUP(VALUE(RIGHT($E34,4))+AD$2,Vychodiská!$G$24:$BN$25,2,0))</f>
        <v>0</v>
      </c>
      <c r="AE34" s="62">
        <f>$F34*Vychodiská!$D$15*-1*IF(LEN($E34)=4,HLOOKUP($E34+AE$2,Vychodiská!$G$24:$BN$25,2,0),HLOOKUP(VALUE(RIGHT($E34,4))+AE$2,Vychodiská!$G$24:$BN$25,2,0))</f>
        <v>0</v>
      </c>
      <c r="AF34" s="62">
        <f>$F34*Vychodiská!$D$15*-1*IF(LEN($E34)=4,HLOOKUP($E34+AF$2,Vychodiská!$G$24:$BN$25,2,0),HLOOKUP(VALUE(RIGHT($E34,4))+AF$2,Vychodiská!$G$24:$BN$25,2,0))</f>
        <v>0</v>
      </c>
      <c r="AG34" s="62">
        <f>$F34*Vychodiská!$D$15*-1*IF(LEN($E34)=4,HLOOKUP($E34+AG$2,Vychodiská!$G$24:$BN$25,2,0),HLOOKUP(VALUE(RIGHT($E34,4))+AG$2,Vychodiská!$G$24:$BN$25,2,0))</f>
        <v>0</v>
      </c>
      <c r="AH34" s="62">
        <f>$F34*Vychodiská!$D$15*-1*IF(LEN($E34)=4,HLOOKUP($E34+AH$2,Vychodiská!$G$24:$BN$25,2,0),HLOOKUP(VALUE(RIGHT($E34,4))+AH$2,Vychodiská!$G$24:$BN$25,2,0))</f>
        <v>0</v>
      </c>
      <c r="AI34" s="62">
        <f>$F34*Vychodiská!$D$15*-1*IF(LEN($E34)=4,HLOOKUP($E34+AI$2,Vychodiská!$G$24:$BN$25,2,0),HLOOKUP(VALUE(RIGHT($E34,4))+AI$2,Vychodiská!$G$24:$BN$25,2,0))</f>
        <v>0</v>
      </c>
      <c r="AJ34" s="63">
        <f>$F34*Vychodiská!$D$15*-1*IF(LEN($E34)=4,HLOOKUP($E34+AJ$2,Vychodiská!$G$24:$BN$25,2,0),HLOOKUP(VALUE(RIGHT($E34,4))+AJ$2,Vychodiská!$G$24:$BN$25,2,0))</f>
        <v>0</v>
      </c>
      <c r="AK34" s="62">
        <f t="shared" si="57"/>
        <v>0</v>
      </c>
      <c r="AL34" s="62">
        <f>SUM($G34:H34)</f>
        <v>0</v>
      </c>
      <c r="AM34" s="62">
        <f>SUM($G34:I34)</f>
        <v>0</v>
      </c>
      <c r="AN34" s="62">
        <f>SUM($G34:J34)</f>
        <v>0</v>
      </c>
      <c r="AO34" s="62">
        <f>SUM($G34:K34)</f>
        <v>0</v>
      </c>
      <c r="AP34" s="62">
        <f>SUM($G34:L34)</f>
        <v>0</v>
      </c>
      <c r="AQ34" s="62">
        <f>SUM($G34:M34)</f>
        <v>0</v>
      </c>
      <c r="AR34" s="62">
        <f>SUM($G34:N34)</f>
        <v>0</v>
      </c>
      <c r="AS34" s="62">
        <f>SUM($G34:O34)</f>
        <v>0</v>
      </c>
      <c r="AT34" s="62">
        <f>SUM($G34:P34)</f>
        <v>0</v>
      </c>
      <c r="AU34" s="62">
        <f>SUM($G34:Q34)</f>
        <v>0</v>
      </c>
      <c r="AV34" s="62">
        <f>SUM($G34:R34)</f>
        <v>0</v>
      </c>
      <c r="AW34" s="62">
        <f>SUM($G34:S34)</f>
        <v>0</v>
      </c>
      <c r="AX34" s="62">
        <f>SUM($G34:T34)</f>
        <v>0</v>
      </c>
      <c r="AY34" s="62">
        <f>SUM($G34:U34)</f>
        <v>0</v>
      </c>
      <c r="AZ34" s="62">
        <f>SUM($G34:V34)</f>
        <v>0</v>
      </c>
      <c r="BA34" s="62">
        <f>SUM($G34:W34)</f>
        <v>0</v>
      </c>
      <c r="BB34" s="62">
        <f>SUM($G34:X34)</f>
        <v>0</v>
      </c>
      <c r="BC34" s="62">
        <f>SUM($G34:Y34)</f>
        <v>0</v>
      </c>
      <c r="BD34" s="62">
        <f>SUM($G34:Z34)</f>
        <v>0</v>
      </c>
      <c r="BE34" s="62">
        <f>SUM($G34:AA34)</f>
        <v>0</v>
      </c>
      <c r="BF34" s="62">
        <f>SUM($G34:AB34)</f>
        <v>0</v>
      </c>
      <c r="BG34" s="62">
        <f>SUM($G34:AC34)</f>
        <v>0</v>
      </c>
      <c r="BH34" s="62">
        <f>SUM($G34:AD34)</f>
        <v>0</v>
      </c>
      <c r="BI34" s="62">
        <f>SUM($G34:AE34)</f>
        <v>0</v>
      </c>
      <c r="BJ34" s="62">
        <f>SUM($G34:AF34)</f>
        <v>0</v>
      </c>
      <c r="BK34" s="62">
        <f>SUM($G34:AG34)</f>
        <v>0</v>
      </c>
      <c r="BL34" s="62">
        <f>SUM($G34:AH34)</f>
        <v>0</v>
      </c>
      <c r="BM34" s="62">
        <f>SUM($G34:AI34)</f>
        <v>0</v>
      </c>
      <c r="BN34" s="62">
        <f>SUM($G34:AJ34)</f>
        <v>0</v>
      </c>
      <c r="BO34" s="65">
        <f>IF(CU34&gt;0,G34/((1+Vychodiská!$C$178)^emisie_CO2!CU34),0)</f>
        <v>0</v>
      </c>
      <c r="BP34" s="62">
        <f>IF(CV34&gt;0,H34/((1+Vychodiská!$C$178)^emisie_CO2!CV34),0)</f>
        <v>0</v>
      </c>
      <c r="BQ34" s="62">
        <f>IF(CW34&gt;0,I34/((1+Vychodiská!$C$178)^emisie_CO2!CW34),0)</f>
        <v>0</v>
      </c>
      <c r="BR34" s="62">
        <f>IF(CX34&gt;0,J34/((1+Vychodiská!$C$178)^emisie_CO2!CX34),0)</f>
        <v>0</v>
      </c>
      <c r="BS34" s="62">
        <f>IF(CY34&gt;0,K34/((1+Vychodiská!$C$178)^emisie_CO2!CY34),0)</f>
        <v>0</v>
      </c>
      <c r="BT34" s="62">
        <f>IF(CZ34&gt;0,L34/((1+Vychodiská!$C$178)^emisie_CO2!CZ34),0)</f>
        <v>0</v>
      </c>
      <c r="BU34" s="62">
        <f>IF(DA34&gt;0,M34/((1+Vychodiská!$C$178)^emisie_CO2!DA34),0)</f>
        <v>0</v>
      </c>
      <c r="BV34" s="62">
        <f>IF(DB34&gt;0,N34/((1+Vychodiská!$C$178)^emisie_CO2!DB34),0)</f>
        <v>0</v>
      </c>
      <c r="BW34" s="62">
        <f>IF(DC34&gt;0,O34/((1+Vychodiská!$C$178)^emisie_CO2!DC34),0)</f>
        <v>0</v>
      </c>
      <c r="BX34" s="62">
        <f>IF(DD34&gt;0,P34/((1+Vychodiská!$C$178)^emisie_CO2!DD34),0)</f>
        <v>0</v>
      </c>
      <c r="BY34" s="62">
        <f>IF(DE34&gt;0,Q34/((1+Vychodiská!$C$178)^emisie_CO2!DE34),0)</f>
        <v>0</v>
      </c>
      <c r="BZ34" s="62">
        <f>IF(DF34&gt;0,R34/((1+Vychodiská!$C$178)^emisie_CO2!DF34),0)</f>
        <v>0</v>
      </c>
      <c r="CA34" s="62">
        <f>IF(DG34&gt;0,S34/((1+Vychodiská!$C$178)^emisie_CO2!DG34),0)</f>
        <v>0</v>
      </c>
      <c r="CB34" s="62">
        <f>IF(DH34&gt;0,T34/((1+Vychodiská!$C$178)^emisie_CO2!DH34),0)</f>
        <v>0</v>
      </c>
      <c r="CC34" s="62">
        <f>IF(DI34&gt;0,U34/((1+Vychodiská!$C$178)^emisie_CO2!DI34),0)</f>
        <v>0</v>
      </c>
      <c r="CD34" s="62">
        <f>IF(DJ34&gt;0,V34/((1+Vychodiská!$C$178)^emisie_CO2!DJ34),0)</f>
        <v>0</v>
      </c>
      <c r="CE34" s="62">
        <f>IF(DK34&gt;0,W34/((1+Vychodiská!$C$178)^emisie_CO2!DK34),0)</f>
        <v>0</v>
      </c>
      <c r="CF34" s="62">
        <f>IF(DL34&gt;0,X34/((1+Vychodiská!$C$178)^emisie_CO2!DL34),0)</f>
        <v>0</v>
      </c>
      <c r="CG34" s="62">
        <f>IF(DM34&gt;0,Y34/((1+Vychodiská!$C$178)^emisie_CO2!DM34),0)</f>
        <v>0</v>
      </c>
      <c r="CH34" s="62">
        <f>IF(DN34&gt;0,Z34/((1+Vychodiská!$C$178)^emisie_CO2!DN34),0)</f>
        <v>0</v>
      </c>
      <c r="CI34" s="62">
        <f>IF(DO34&gt;0,AA34/((1+Vychodiská!$C$178)^emisie_CO2!DO34),0)</f>
        <v>0</v>
      </c>
      <c r="CJ34" s="62">
        <f>IF(DP34&gt;0,AB34/((1+Vychodiská!$C$178)^emisie_CO2!DP34),0)</f>
        <v>0</v>
      </c>
      <c r="CK34" s="62">
        <f>IF(DQ34&gt;0,AC34/((1+Vychodiská!$C$178)^emisie_CO2!DQ34),0)</f>
        <v>0</v>
      </c>
      <c r="CL34" s="62">
        <f>IF(DR34&gt;0,AD34/((1+Vychodiská!$C$178)^emisie_CO2!DR34),0)</f>
        <v>0</v>
      </c>
      <c r="CM34" s="62">
        <f>IF(DS34&gt;0,AE34/((1+Vychodiská!$C$178)^emisie_CO2!DS34),0)</f>
        <v>0</v>
      </c>
      <c r="CN34" s="62">
        <f>IF(DT34&gt;0,AF34/((1+Vychodiská!$C$178)^emisie_CO2!DT34),0)</f>
        <v>0</v>
      </c>
      <c r="CO34" s="62">
        <f>IF(DU34&gt;0,AG34/((1+Vychodiská!$C$178)^emisie_CO2!DU34),0)</f>
        <v>0</v>
      </c>
      <c r="CP34" s="62">
        <f>IF(DV34&gt;0,AH34/((1+Vychodiská!$C$178)^emisie_CO2!DV34),0)</f>
        <v>0</v>
      </c>
      <c r="CQ34" s="62">
        <f>IF(DW34&gt;0,AI34/((1+Vychodiská!$C$178)^emisie_CO2!DW34),0)</f>
        <v>0</v>
      </c>
      <c r="CR34" s="63">
        <f>IF(DX34&gt;0,AJ34/((1+Vychodiská!$C$178)^emisie_CO2!DX34),0)</f>
        <v>0</v>
      </c>
      <c r="CS34" s="66">
        <f t="shared" si="58"/>
        <v>0</v>
      </c>
      <c r="CU34" s="61">
        <f t="shared" si="59"/>
        <v>3</v>
      </c>
      <c r="CV34" s="61">
        <f t="shared" si="60"/>
        <v>4</v>
      </c>
      <c r="CW34" s="61">
        <f t="shared" si="61"/>
        <v>5</v>
      </c>
      <c r="CX34" s="61">
        <f t="shared" si="62"/>
        <v>6</v>
      </c>
      <c r="CY34" s="61">
        <f t="shared" si="63"/>
        <v>7</v>
      </c>
      <c r="CZ34" s="61">
        <f t="shared" si="64"/>
        <v>8</v>
      </c>
      <c r="DA34" s="61">
        <f t="shared" si="65"/>
        <v>9</v>
      </c>
      <c r="DB34" s="61">
        <f t="shared" si="66"/>
        <v>10</v>
      </c>
      <c r="DC34" s="61">
        <f t="shared" si="67"/>
        <v>11</v>
      </c>
      <c r="DD34" s="61">
        <f t="shared" si="68"/>
        <v>12</v>
      </c>
      <c r="DE34" s="61">
        <f t="shared" si="69"/>
        <v>13</v>
      </c>
      <c r="DF34" s="61">
        <f t="shared" si="70"/>
        <v>14</v>
      </c>
      <c r="DG34" s="61">
        <f t="shared" si="71"/>
        <v>15</v>
      </c>
      <c r="DH34" s="61">
        <f t="shared" si="72"/>
        <v>16</v>
      </c>
      <c r="DI34" s="61">
        <f t="shared" si="73"/>
        <v>17</v>
      </c>
      <c r="DJ34" s="61">
        <f t="shared" si="74"/>
        <v>18</v>
      </c>
      <c r="DK34" s="61">
        <f t="shared" si="75"/>
        <v>19</v>
      </c>
      <c r="DL34" s="61">
        <f t="shared" si="76"/>
        <v>20</v>
      </c>
      <c r="DM34" s="61">
        <f t="shared" si="77"/>
        <v>21</v>
      </c>
      <c r="DN34" s="61">
        <f t="shared" si="78"/>
        <v>22</v>
      </c>
      <c r="DO34" s="61">
        <f t="shared" si="79"/>
        <v>23</v>
      </c>
      <c r="DP34" s="61">
        <f t="shared" si="80"/>
        <v>24</v>
      </c>
      <c r="DQ34" s="61">
        <f t="shared" si="81"/>
        <v>25</v>
      </c>
      <c r="DR34" s="61">
        <f t="shared" si="82"/>
        <v>26</v>
      </c>
      <c r="DS34" s="61">
        <f t="shared" si="83"/>
        <v>27</v>
      </c>
      <c r="DT34" s="61">
        <f t="shared" si="84"/>
        <v>28</v>
      </c>
      <c r="DU34" s="61">
        <f t="shared" si="85"/>
        <v>29</v>
      </c>
      <c r="DV34" s="61">
        <f t="shared" si="86"/>
        <v>30</v>
      </c>
      <c r="DW34" s="61">
        <f t="shared" si="87"/>
        <v>31</v>
      </c>
      <c r="DX34" s="377">
        <f t="shared" si="88"/>
        <v>32</v>
      </c>
    </row>
    <row r="35" spans="1:128" ht="33" x14ac:dyDescent="0.45">
      <c r="A35" s="59">
        <f>Investície!A35</f>
        <v>33</v>
      </c>
      <c r="B35" s="60" t="str">
        <f>Investície!B35</f>
        <v>MHTH, a.s. - závod Zvolen</v>
      </c>
      <c r="C35" s="60" t="str">
        <f>Investície!C35</f>
        <v>Rekonštrukcia horúcovodného potrubia vetiev Zvolen-Sekier a Zvolen-Zlatý Potok /časť SO 300 HV Rozvod Zvolen-Sekier</v>
      </c>
      <c r="D35" s="61">
        <f>INDEX(Data!$M:$M,MATCH(emisie_CO2!A35,Data!$A:$A,0))</f>
        <v>30</v>
      </c>
      <c r="E35" s="61" t="str">
        <f>INDEX(Data!$J:$J,MATCH(emisie_CO2!A35,Data!$A:$A,0))</f>
        <v>2024 - 2026</v>
      </c>
      <c r="F35" s="63">
        <f>INDEX(Data!$U:$U,MATCH(emisie_CO2!A35,Data!$A:$A,0))</f>
        <v>-15.167</v>
      </c>
      <c r="G35" s="62">
        <f>$F35*Vychodiská!$D$15*-1*IF(LEN($E35)=4,HLOOKUP($E35+G$2,Vychodiská!$G$24:$BN$25,2,0),HLOOKUP(VALUE(RIGHT($E35,4))+G$2,Vychodiská!$G$24:$BN$25,2,0))</f>
        <v>3236.6377999999995</v>
      </c>
      <c r="H35" s="62">
        <f>$F35*Vychodiská!$D$15*-1*IF(LEN($E35)=4,HLOOKUP($E35+H$2,Vychodiská!$G$24:$BN$25,2,0),HLOOKUP(VALUE(RIGHT($E35,4))+H$2,Vychodiská!$G$24:$BN$25,2,0))</f>
        <v>3512.6771999999996</v>
      </c>
      <c r="I35" s="62">
        <f>$F35*Vychodiská!$D$15*-1*IF(LEN($E35)=4,HLOOKUP($E35+I$2,Vychodiská!$G$24:$BN$25,2,0),HLOOKUP(VALUE(RIGHT($E35,4))+I$2,Vychodiská!$G$24:$BN$25,2,0))</f>
        <v>3788.7165999999993</v>
      </c>
      <c r="J35" s="62">
        <f>$F35*Vychodiská!$D$15*-1*IF(LEN($E35)=4,HLOOKUP($E35+J$2,Vychodiská!$G$24:$BN$25,2,0),HLOOKUP(VALUE(RIGHT($E35,4))+J$2,Vychodiská!$G$24:$BN$25,2,0))</f>
        <v>4064.7559999999999</v>
      </c>
      <c r="K35" s="62">
        <f>$F35*Vychodiská!$D$15*-1*IF(LEN($E35)=4,HLOOKUP($E35+K$2,Vychodiská!$G$24:$BN$25,2,0),HLOOKUP(VALUE(RIGHT($E35,4))+K$2,Vychodiská!$G$24:$BN$25,2,0))</f>
        <v>4519.7659999999996</v>
      </c>
      <c r="L35" s="62">
        <f>$F35*Vychodiská!$D$15*-1*IF(LEN($E35)=4,HLOOKUP($E35+L$2,Vychodiská!$G$24:$BN$25,2,0),HLOOKUP(VALUE(RIGHT($E35,4))+L$2,Vychodiská!$G$24:$BN$25,2,0))</f>
        <v>4974.7759999999998</v>
      </c>
      <c r="M35" s="62">
        <f>$F35*Vychodiská!$D$15*-1*IF(LEN($E35)=4,HLOOKUP($E35+M$2,Vychodiská!$G$24:$BN$25,2,0),HLOOKUP(VALUE(RIGHT($E35,4))+M$2,Vychodiská!$G$24:$BN$25,2,0))</f>
        <v>5429.7860000000001</v>
      </c>
      <c r="N35" s="62">
        <f>$F35*Vychodiská!$D$15*-1*IF(LEN($E35)=4,HLOOKUP($E35+N$2,Vychodiská!$G$24:$BN$25,2,0),HLOOKUP(VALUE(RIGHT($E35,4))+N$2,Vychodiská!$G$24:$BN$25,2,0))</f>
        <v>5884.7960000000003</v>
      </c>
      <c r="O35" s="62">
        <f>$F35*Vychodiská!$D$15*-1*IF(LEN($E35)=4,HLOOKUP($E35+O$2,Vychodiská!$G$24:$BN$25,2,0),HLOOKUP(VALUE(RIGHT($E35,4))+O$2,Vychodiská!$G$24:$BN$25,2,0))</f>
        <v>6339.8059999999996</v>
      </c>
      <c r="P35" s="62">
        <f>$F35*Vychodiská!$D$15*-1*IF(LEN($E35)=4,HLOOKUP($E35+P$2,Vychodiská!$G$24:$BN$25,2,0),HLOOKUP(VALUE(RIGHT($E35,4))+P$2,Vychodiská!$G$24:$BN$25,2,0))</f>
        <v>6779.6490000000003</v>
      </c>
      <c r="Q35" s="62">
        <f>$F35*Vychodiská!$D$15*-1*IF(LEN($E35)=4,HLOOKUP($E35+Q$2,Vychodiská!$G$24:$BN$25,2,0),HLOOKUP(VALUE(RIGHT($E35,4))+Q$2,Vychodiská!$G$24:$BN$25,2,0))</f>
        <v>7219.4920000000002</v>
      </c>
      <c r="R35" s="62">
        <f>$F35*Vychodiská!$D$15*-1*IF(LEN($E35)=4,HLOOKUP($E35+R$2,Vychodiská!$G$24:$BN$25,2,0),HLOOKUP(VALUE(RIGHT($E35,4))+R$2,Vychodiská!$G$24:$BN$25,2,0))</f>
        <v>7659.335</v>
      </c>
      <c r="S35" s="62">
        <f>$F35*Vychodiská!$D$15*-1*IF(LEN($E35)=4,HLOOKUP($E35+S$2,Vychodiská!$G$24:$BN$25,2,0),HLOOKUP(VALUE(RIGHT($E35,4))+S$2,Vychodiská!$G$24:$BN$25,2,0))</f>
        <v>8099.1779999999999</v>
      </c>
      <c r="T35" s="62">
        <f>$F35*Vychodiská!$D$15*-1*IF(LEN($E35)=4,HLOOKUP($E35+T$2,Vychodiská!$G$24:$BN$25,2,0),HLOOKUP(VALUE(RIGHT($E35,4))+T$2,Vychodiská!$G$24:$BN$25,2,0))</f>
        <v>8539.0210000000006</v>
      </c>
      <c r="U35" s="62">
        <f>$F35*Vychodiská!$D$15*-1*IF(LEN($E35)=4,HLOOKUP($E35+U$2,Vychodiská!$G$24:$BN$25,2,0),HLOOKUP(VALUE(RIGHT($E35,4))+U$2,Vychodiská!$G$24:$BN$25,2,0))</f>
        <v>8978.8639999999996</v>
      </c>
      <c r="V35" s="62">
        <f>$F35*Vychodiská!$D$15*-1*IF(LEN($E35)=4,HLOOKUP($E35+V$2,Vychodiská!$G$24:$BN$25,2,0),HLOOKUP(VALUE(RIGHT($E35,4))+V$2,Vychodiská!$G$24:$BN$25,2,0))</f>
        <v>9418.7070000000003</v>
      </c>
      <c r="W35" s="62">
        <f>$F35*Vychodiská!$D$15*-1*IF(LEN($E35)=4,HLOOKUP($E35+W$2,Vychodiská!$G$24:$BN$25,2,0),HLOOKUP(VALUE(RIGHT($E35,4))+W$2,Vychodiská!$G$24:$BN$25,2,0))</f>
        <v>9858.5499999999993</v>
      </c>
      <c r="X35" s="62">
        <f>$F35*Vychodiská!$D$15*-1*IF(LEN($E35)=4,HLOOKUP($E35+X$2,Vychodiská!$G$24:$BN$25,2,0),HLOOKUP(VALUE(RIGHT($E35,4))+X$2,Vychodiská!$G$24:$BN$25,2,0))</f>
        <v>10298.393</v>
      </c>
      <c r="Y35" s="62">
        <f>$F35*Vychodiská!$D$15*-1*IF(LEN($E35)=4,HLOOKUP($E35+Y$2,Vychodiská!$G$24:$BN$25,2,0),HLOOKUP(VALUE(RIGHT($E35,4))+Y$2,Vychodiská!$G$24:$BN$25,2,0))</f>
        <v>10738.235999999999</v>
      </c>
      <c r="Z35" s="62">
        <f>$F35*Vychodiská!$D$15*-1*IF(LEN($E35)=4,HLOOKUP($E35+Z$2,Vychodiská!$G$24:$BN$25,2,0),HLOOKUP(VALUE(RIGHT($E35,4))+Z$2,Vychodiská!$G$24:$BN$25,2,0))</f>
        <v>11193.245999999999</v>
      </c>
      <c r="AA35" s="62">
        <f>$F35*Vychodiská!$D$15*-1*IF(LEN($E35)=4,HLOOKUP($E35+AA$2,Vychodiská!$G$24:$BN$25,2,0),HLOOKUP(VALUE(RIGHT($E35,4))+AA$2,Vychodiská!$G$24:$BN$25,2,0))</f>
        <v>11648.255999999999</v>
      </c>
      <c r="AB35" s="62">
        <f>$F35*Vychodiská!$D$15*-1*IF(LEN($E35)=4,HLOOKUP($E35+AB$2,Vychodiská!$G$24:$BN$25,2,0),HLOOKUP(VALUE(RIGHT($E35,4))+AB$2,Vychodiská!$G$24:$BN$25,2,0))</f>
        <v>12103.266</v>
      </c>
      <c r="AC35" s="62">
        <f>$F35*Vychodiská!$D$15*-1*IF(LEN($E35)=4,HLOOKUP($E35+AC$2,Vychodiská!$G$24:$BN$25,2,0),HLOOKUP(VALUE(RIGHT($E35,4))+AC$2,Vychodiská!$G$24:$BN$25,2,0))</f>
        <v>12558.276</v>
      </c>
      <c r="AD35" s="62">
        <f>$F35*Vychodiská!$D$15*-1*IF(LEN($E35)=4,HLOOKUP($E35+AD$2,Vychodiská!$G$24:$BN$25,2,0),HLOOKUP(VALUE(RIGHT($E35,4))+AD$2,Vychodiská!$G$24:$BN$25,2,0))</f>
        <v>13013.286</v>
      </c>
      <c r="AE35" s="62">
        <f>$F35*Vychodiská!$D$15*-1*IF(LEN($E35)=4,HLOOKUP($E35+AE$2,Vychodiská!$G$24:$BN$25,2,0),HLOOKUP(VALUE(RIGHT($E35,4))+AE$2,Vychodiská!$G$24:$BN$25,2,0))</f>
        <v>13013.286</v>
      </c>
      <c r="AF35" s="62">
        <f>$F35*Vychodiská!$D$15*-1*IF(LEN($E35)=4,HLOOKUP($E35+AF$2,Vychodiská!$G$24:$BN$25,2,0),HLOOKUP(VALUE(RIGHT($E35,4))+AF$2,Vychodiská!$G$24:$BN$25,2,0))</f>
        <v>13013.286</v>
      </c>
      <c r="AG35" s="62">
        <f>$F35*Vychodiská!$D$15*-1*IF(LEN($E35)=4,HLOOKUP($E35+AG$2,Vychodiská!$G$24:$BN$25,2,0),HLOOKUP(VALUE(RIGHT($E35,4))+AG$2,Vychodiská!$G$24:$BN$25,2,0))</f>
        <v>13013.286</v>
      </c>
      <c r="AH35" s="62">
        <f>$F35*Vychodiská!$D$15*-1*IF(LEN($E35)=4,HLOOKUP($E35+AH$2,Vychodiská!$G$24:$BN$25,2,0),HLOOKUP(VALUE(RIGHT($E35,4))+AH$2,Vychodiská!$G$24:$BN$25,2,0))</f>
        <v>13013.286</v>
      </c>
      <c r="AI35" s="62">
        <f>$F35*Vychodiská!$D$15*-1*IF(LEN($E35)=4,HLOOKUP($E35+AI$2,Vychodiská!$G$24:$BN$25,2,0),HLOOKUP(VALUE(RIGHT($E35,4))+AI$2,Vychodiská!$G$24:$BN$25,2,0))</f>
        <v>13013.286</v>
      </c>
      <c r="AJ35" s="63">
        <f>$F35*Vychodiská!$D$15*-1*IF(LEN($E35)=4,HLOOKUP($E35+AJ$2,Vychodiská!$G$24:$BN$25,2,0),HLOOKUP(VALUE(RIGHT($E35,4))+AJ$2,Vychodiská!$G$24:$BN$25,2,0))</f>
        <v>13013.286</v>
      </c>
      <c r="AK35" s="62">
        <f t="shared" si="57"/>
        <v>3236.6377999999995</v>
      </c>
      <c r="AL35" s="62">
        <f>SUM($G35:H35)</f>
        <v>6749.3149999999987</v>
      </c>
      <c r="AM35" s="62">
        <f>SUM($G35:I35)</f>
        <v>10538.031599999998</v>
      </c>
      <c r="AN35" s="62">
        <f>SUM($G35:J35)</f>
        <v>14602.787599999998</v>
      </c>
      <c r="AO35" s="62">
        <f>SUM($G35:K35)</f>
        <v>19122.553599999999</v>
      </c>
      <c r="AP35" s="62">
        <f>SUM($G35:L35)</f>
        <v>24097.329599999997</v>
      </c>
      <c r="AQ35" s="62">
        <f>SUM($G35:M35)</f>
        <v>29527.115599999997</v>
      </c>
      <c r="AR35" s="62">
        <f>SUM($G35:N35)</f>
        <v>35411.911599999999</v>
      </c>
      <c r="AS35" s="62">
        <f>SUM($G35:O35)</f>
        <v>41751.717599999996</v>
      </c>
      <c r="AT35" s="62">
        <f>SUM($G35:P35)</f>
        <v>48531.366599999994</v>
      </c>
      <c r="AU35" s="62">
        <f>SUM($G35:Q35)</f>
        <v>55750.858599999992</v>
      </c>
      <c r="AV35" s="62">
        <f>SUM($G35:R35)</f>
        <v>63410.193599999991</v>
      </c>
      <c r="AW35" s="62">
        <f>SUM($G35:S35)</f>
        <v>71509.371599999984</v>
      </c>
      <c r="AX35" s="62">
        <f>SUM($G35:T35)</f>
        <v>80048.392599999992</v>
      </c>
      <c r="AY35" s="62">
        <f>SUM($G35:U35)</f>
        <v>89027.256599999993</v>
      </c>
      <c r="AZ35" s="62">
        <f>SUM($G35:V35)</f>
        <v>98445.963599999988</v>
      </c>
      <c r="BA35" s="62">
        <f>SUM($G35:W35)</f>
        <v>108304.51359999999</v>
      </c>
      <c r="BB35" s="62">
        <f>SUM($G35:X35)</f>
        <v>118602.90659999999</v>
      </c>
      <c r="BC35" s="62">
        <f>SUM($G35:Y35)</f>
        <v>129341.14259999999</v>
      </c>
      <c r="BD35" s="62">
        <f>SUM($G35:Z35)</f>
        <v>140534.38860000001</v>
      </c>
      <c r="BE35" s="62">
        <f>SUM($G35:AA35)</f>
        <v>152182.6446</v>
      </c>
      <c r="BF35" s="62">
        <f>SUM($G35:AB35)</f>
        <v>164285.9106</v>
      </c>
      <c r="BG35" s="62">
        <f>SUM($G35:AC35)</f>
        <v>176844.18660000002</v>
      </c>
      <c r="BH35" s="62">
        <f>SUM($G35:AD35)</f>
        <v>189857.47260000001</v>
      </c>
      <c r="BI35" s="62">
        <f>SUM($G35:AE35)</f>
        <v>202870.7586</v>
      </c>
      <c r="BJ35" s="62">
        <f>SUM($G35:AF35)</f>
        <v>215884.04459999999</v>
      </c>
      <c r="BK35" s="62">
        <f>SUM($G35:AG35)</f>
        <v>228897.33059999999</v>
      </c>
      <c r="BL35" s="62">
        <f>SUM($G35:AH35)</f>
        <v>241910.61659999998</v>
      </c>
      <c r="BM35" s="62">
        <f>SUM($G35:AI35)</f>
        <v>254923.90259999997</v>
      </c>
      <c r="BN35" s="62">
        <f>SUM($G35:AJ35)</f>
        <v>267937.18859999999</v>
      </c>
      <c r="BO35" s="65">
        <f>IF(CU35&gt;0,G35/((1+Vychodiská!$C$178)^emisie_CO2!CU35),0)</f>
        <v>2662.7899280649522</v>
      </c>
      <c r="BP35" s="62">
        <f>IF(CV35&gt;0,H35/((1+Vychodiská!$C$178)^emisie_CO2!CV35),0)</f>
        <v>2752.2745005571601</v>
      </c>
      <c r="BQ35" s="62">
        <f>IF(CW35&gt;0,I35/((1+Vychodiská!$C$178)^emisie_CO2!CW35),0)</f>
        <v>2827.1986604127746</v>
      </c>
      <c r="BR35" s="62">
        <f>IF(CX35&gt;0,J35/((1+Vychodiská!$C$178)^emisie_CO2!CX35),0)</f>
        <v>2888.746200734392</v>
      </c>
      <c r="BS35" s="62">
        <f>IF(CY35&gt;0,K35/((1+Vychodiská!$C$178)^emisie_CO2!CY35),0)</f>
        <v>3059.1555359589511</v>
      </c>
      <c r="BT35" s="62">
        <f>IF(CZ35&gt;0,L35/((1+Vychodiská!$C$178)^emisie_CO2!CZ35),0)</f>
        <v>3206.7849657863085</v>
      </c>
      <c r="BU35" s="62">
        <f>IF(DA35&gt;0,M35/((1+Vychodiská!$C$178)^emisie_CO2!DA35),0)</f>
        <v>3333.4175892900653</v>
      </c>
      <c r="BV35" s="62">
        <f>IF(DB35&gt;0,N35/((1+Vychodiská!$C$178)^emisie_CO2!DB35),0)</f>
        <v>3440.7183416987104</v>
      </c>
      <c r="BW35" s="62">
        <f>IF(DC35&gt;0,O35/((1+Vychodiská!$C$178)^emisie_CO2!DC35),0)</f>
        <v>3530.2412047866005</v>
      </c>
      <c r="BX35" s="62">
        <f>IF(DD35&gt;0,P35/((1+Vychodiská!$C$178)^emisie_CO2!DD35),0)</f>
        <v>3595.3926145810215</v>
      </c>
      <c r="BY35" s="62">
        <f>IF(DE35&gt;0,Q35/((1+Vychodiská!$C$178)^emisie_CO2!DE35),0)</f>
        <v>3646.3340461075245</v>
      </c>
      <c r="BZ35" s="62">
        <f>IF(DF35&gt;0,R35/((1+Vychodiská!$C$178)^emisie_CO2!DF35),0)</f>
        <v>3684.2710950066012</v>
      </c>
      <c r="CA35" s="62">
        <f>IF(DG35&gt;0,S35/((1+Vychodiská!$C$178)^emisie_CO2!DG35),0)</f>
        <v>3710.3267604592647</v>
      </c>
      <c r="CB35" s="62">
        <f>IF(DH35&gt;0,T35/((1+Vychodiská!$C$178)^emisie_CO2!DH35),0)</f>
        <v>3725.5465777395507</v>
      </c>
      <c r="CC35" s="62">
        <f>IF(DI35&gt;0,U35/((1+Vychodiská!$C$178)^emisie_CO2!DI35),0)</f>
        <v>3730.9034492460692</v>
      </c>
      <c r="CD35" s="62">
        <f>IF(DJ35&gt;0,V35/((1+Vychodiská!$C$178)^emisie_CO2!DJ35),0)</f>
        <v>3727.3021910904263</v>
      </c>
      <c r="CE35" s="62">
        <f>IF(DK35&gt;0,W35/((1+Vychodiská!$C$178)^emisie_CO2!DK35),0)</f>
        <v>3715.5838113776199</v>
      </c>
      <c r="CF35" s="62">
        <f>IF(DL35&gt;0,X35/((1+Vychodiská!$C$178)^emisie_CO2!DL35),0)</f>
        <v>3696.5295354218374</v>
      </c>
      <c r="CG35" s="62">
        <f>IF(DM35&gt;0,Y35/((1+Vychodiská!$C$178)^emisie_CO2!DM35),0)</f>
        <v>3670.8645922977221</v>
      </c>
      <c r="CH35" s="62">
        <f>IF(DN35&gt;0,Z35/((1+Vychodiská!$C$178)^emisie_CO2!DN35),0)</f>
        <v>3644.1997163246142</v>
      </c>
      <c r="CI35" s="62">
        <f>IF(DO35&gt;0,AA35/((1+Vychodiská!$C$178)^emisie_CO2!DO35),0)</f>
        <v>3611.7503963573417</v>
      </c>
      <c r="CJ35" s="62">
        <f>IF(DP35&gt;0,AB35/((1+Vychodiská!$C$178)^emisie_CO2!DP35),0)</f>
        <v>3574.1279963952861</v>
      </c>
      <c r="CK35" s="62">
        <f>IF(DQ35&gt;0,AC35/((1+Vychodiská!$C$178)^emisie_CO2!DQ35),0)</f>
        <v>3531.898771948081</v>
      </c>
      <c r="CL35" s="62">
        <f>IF(DR35&gt;0,AD35/((1+Vychodiská!$C$178)^emisie_CO2!DR35),0)</f>
        <v>3485.5867797693272</v>
      </c>
      <c r="CM35" s="62">
        <f>IF(DS35&gt;0,AE35/((1+Vychodiská!$C$178)^emisie_CO2!DS35),0)</f>
        <v>3319.6064569231694</v>
      </c>
      <c r="CN35" s="62">
        <f>IF(DT35&gt;0,AF35/((1+Vychodiská!$C$178)^emisie_CO2!DT35),0)</f>
        <v>3161.5299589744463</v>
      </c>
      <c r="CO35" s="62">
        <f>IF(DU35&gt;0,AG35/((1+Vychodiská!$C$178)^emisie_CO2!DU35),0)</f>
        <v>3010.9809133089975</v>
      </c>
      <c r="CP35" s="62">
        <f>IF(DV35&gt;0,AH35/((1+Vychodiská!$C$178)^emisie_CO2!DV35),0)</f>
        <v>2867.6008698180917</v>
      </c>
      <c r="CQ35" s="62">
        <f>IF(DW35&gt;0,AI35/((1+Vychodiská!$C$178)^emisie_CO2!DW35),0)</f>
        <v>2731.0484474458021</v>
      </c>
      <c r="CR35" s="63">
        <f>IF(DX35&gt;0,AJ35/((1+Vychodiská!$C$178)^emisie_CO2!DX35),0)</f>
        <v>2600.9985213769542</v>
      </c>
      <c r="CS35" s="66">
        <f t="shared" si="58"/>
        <v>100143.71042925968</v>
      </c>
      <c r="CU35" s="61">
        <f t="shared" si="59"/>
        <v>4</v>
      </c>
      <c r="CV35" s="61">
        <f t="shared" si="60"/>
        <v>5</v>
      </c>
      <c r="CW35" s="61">
        <f t="shared" si="61"/>
        <v>6</v>
      </c>
      <c r="CX35" s="61">
        <f t="shared" si="62"/>
        <v>7</v>
      </c>
      <c r="CY35" s="61">
        <f t="shared" si="63"/>
        <v>8</v>
      </c>
      <c r="CZ35" s="61">
        <f t="shared" si="64"/>
        <v>9</v>
      </c>
      <c r="DA35" s="61">
        <f t="shared" si="65"/>
        <v>10</v>
      </c>
      <c r="DB35" s="61">
        <f t="shared" si="66"/>
        <v>11</v>
      </c>
      <c r="DC35" s="61">
        <f t="shared" si="67"/>
        <v>12</v>
      </c>
      <c r="DD35" s="61">
        <f t="shared" si="68"/>
        <v>13</v>
      </c>
      <c r="DE35" s="61">
        <f t="shared" si="69"/>
        <v>14</v>
      </c>
      <c r="DF35" s="61">
        <f t="shared" si="70"/>
        <v>15</v>
      </c>
      <c r="DG35" s="61">
        <f t="shared" si="71"/>
        <v>16</v>
      </c>
      <c r="DH35" s="61">
        <f t="shared" si="72"/>
        <v>17</v>
      </c>
      <c r="DI35" s="61">
        <f t="shared" si="73"/>
        <v>18</v>
      </c>
      <c r="DJ35" s="61">
        <f t="shared" si="74"/>
        <v>19</v>
      </c>
      <c r="DK35" s="61">
        <f t="shared" si="75"/>
        <v>20</v>
      </c>
      <c r="DL35" s="61">
        <f t="shared" si="76"/>
        <v>21</v>
      </c>
      <c r="DM35" s="61">
        <f t="shared" si="77"/>
        <v>22</v>
      </c>
      <c r="DN35" s="61">
        <f t="shared" si="78"/>
        <v>23</v>
      </c>
      <c r="DO35" s="61">
        <f t="shared" si="79"/>
        <v>24</v>
      </c>
      <c r="DP35" s="61">
        <f t="shared" si="80"/>
        <v>25</v>
      </c>
      <c r="DQ35" s="61">
        <f t="shared" si="81"/>
        <v>26</v>
      </c>
      <c r="DR35" s="61">
        <f t="shared" si="82"/>
        <v>27</v>
      </c>
      <c r="DS35" s="61">
        <f t="shared" si="83"/>
        <v>28</v>
      </c>
      <c r="DT35" s="61">
        <f t="shared" si="84"/>
        <v>29</v>
      </c>
      <c r="DU35" s="61">
        <f t="shared" si="85"/>
        <v>30</v>
      </c>
      <c r="DV35" s="61">
        <f t="shared" si="86"/>
        <v>31</v>
      </c>
      <c r="DW35" s="61">
        <f t="shared" si="87"/>
        <v>32</v>
      </c>
      <c r="DX35" s="377">
        <f t="shared" si="88"/>
        <v>33</v>
      </c>
    </row>
    <row r="36" spans="1:128" ht="33" x14ac:dyDescent="0.45">
      <c r="A36" s="59">
        <f>Investície!A36</f>
        <v>34</v>
      </c>
      <c r="B36" s="60" t="str">
        <f>Investície!B36</f>
        <v>MHTH, a.s. - závod Zvolen</v>
      </c>
      <c r="C36" s="60" t="str">
        <f>Investície!C36</f>
        <v>Rekonštrukcia horúcovodného potrubia vetiev Zvolen-Sekier a Zvolen-Zlatý Potok /časť SO 400 HV Rozvod Zvolen-Zlatý Potok a akumulácia tepla</v>
      </c>
      <c r="D36" s="61">
        <f>INDEX(Data!$M:$M,MATCH(emisie_CO2!A36,Data!$A:$A,0))</f>
        <v>30</v>
      </c>
      <c r="E36" s="61" t="str">
        <f>INDEX(Data!$J:$J,MATCH(emisie_CO2!A36,Data!$A:$A,0))</f>
        <v>2024-2025</v>
      </c>
      <c r="F36" s="63">
        <f>INDEX(Data!$U:$U,MATCH(emisie_CO2!A36,Data!$A:$A,0))</f>
        <v>-2341</v>
      </c>
      <c r="G36" s="62">
        <f>$F36*Vychodiská!$D$15*-1*IF(LEN($E36)=4,HLOOKUP($E36+G$2,Vychodiská!$G$24:$BN$25,2,0),HLOOKUP(VALUE(RIGHT($E36,4))+G$2,Vychodiská!$G$24:$BN$25,2,0))</f>
        <v>456963.19999999995</v>
      </c>
      <c r="H36" s="62">
        <f>$F36*Vychodiská!$D$15*-1*IF(LEN($E36)=4,HLOOKUP($E36+H$2,Vychodiská!$G$24:$BN$25,2,0),HLOOKUP(VALUE(RIGHT($E36,4))+H$2,Vychodiská!$G$24:$BN$25,2,0))</f>
        <v>499569.39999999997</v>
      </c>
      <c r="I36" s="62">
        <f>$F36*Vychodiská!$D$15*-1*IF(LEN($E36)=4,HLOOKUP($E36+I$2,Vychodiská!$G$24:$BN$25,2,0),HLOOKUP(VALUE(RIGHT($E36,4))+I$2,Vychodiská!$G$24:$BN$25,2,0))</f>
        <v>542175.6</v>
      </c>
      <c r="J36" s="62">
        <f>$F36*Vychodiská!$D$15*-1*IF(LEN($E36)=4,HLOOKUP($E36+J$2,Vychodiská!$G$24:$BN$25,2,0),HLOOKUP(VALUE(RIGHT($E36,4))+J$2,Vychodiská!$G$24:$BN$25,2,0))</f>
        <v>584781.79999999993</v>
      </c>
      <c r="K36" s="62">
        <f>$F36*Vychodiská!$D$15*-1*IF(LEN($E36)=4,HLOOKUP($E36+K$2,Vychodiská!$G$24:$BN$25,2,0),HLOOKUP(VALUE(RIGHT($E36,4))+K$2,Vychodiská!$G$24:$BN$25,2,0))</f>
        <v>627388</v>
      </c>
      <c r="L36" s="62">
        <f>$F36*Vychodiská!$D$15*-1*IF(LEN($E36)=4,HLOOKUP($E36+L$2,Vychodiská!$G$24:$BN$25,2,0),HLOOKUP(VALUE(RIGHT($E36,4))+L$2,Vychodiská!$G$24:$BN$25,2,0))</f>
        <v>697618</v>
      </c>
      <c r="M36" s="62">
        <f>$F36*Vychodiská!$D$15*-1*IF(LEN($E36)=4,HLOOKUP($E36+M$2,Vychodiská!$G$24:$BN$25,2,0),HLOOKUP(VALUE(RIGHT($E36,4))+M$2,Vychodiská!$G$24:$BN$25,2,0))</f>
        <v>767848</v>
      </c>
      <c r="N36" s="62">
        <f>$F36*Vychodiská!$D$15*-1*IF(LEN($E36)=4,HLOOKUP($E36+N$2,Vychodiská!$G$24:$BN$25,2,0),HLOOKUP(VALUE(RIGHT($E36,4))+N$2,Vychodiská!$G$24:$BN$25,2,0))</f>
        <v>838078</v>
      </c>
      <c r="O36" s="62">
        <f>$F36*Vychodiská!$D$15*-1*IF(LEN($E36)=4,HLOOKUP($E36+O$2,Vychodiská!$G$24:$BN$25,2,0),HLOOKUP(VALUE(RIGHT($E36,4))+O$2,Vychodiská!$G$24:$BN$25,2,0))</f>
        <v>908308</v>
      </c>
      <c r="P36" s="62">
        <f>$F36*Vychodiská!$D$15*-1*IF(LEN($E36)=4,HLOOKUP($E36+P$2,Vychodiská!$G$24:$BN$25,2,0),HLOOKUP(VALUE(RIGHT($E36,4))+P$2,Vychodiská!$G$24:$BN$25,2,0))</f>
        <v>978538</v>
      </c>
      <c r="Q36" s="62">
        <f>$F36*Vychodiská!$D$15*-1*IF(LEN($E36)=4,HLOOKUP($E36+Q$2,Vychodiská!$G$24:$BN$25,2,0),HLOOKUP(VALUE(RIGHT($E36,4))+Q$2,Vychodiská!$G$24:$BN$25,2,0))</f>
        <v>1046427</v>
      </c>
      <c r="R36" s="62">
        <f>$F36*Vychodiská!$D$15*-1*IF(LEN($E36)=4,HLOOKUP($E36+R$2,Vychodiská!$G$24:$BN$25,2,0),HLOOKUP(VALUE(RIGHT($E36,4))+R$2,Vychodiská!$G$24:$BN$25,2,0))</f>
        <v>1114316</v>
      </c>
      <c r="S36" s="62">
        <f>$F36*Vychodiská!$D$15*-1*IF(LEN($E36)=4,HLOOKUP($E36+S$2,Vychodiská!$G$24:$BN$25,2,0),HLOOKUP(VALUE(RIGHT($E36,4))+S$2,Vychodiská!$G$24:$BN$25,2,0))</f>
        <v>1182205</v>
      </c>
      <c r="T36" s="62">
        <f>$F36*Vychodiská!$D$15*-1*IF(LEN($E36)=4,HLOOKUP($E36+T$2,Vychodiská!$G$24:$BN$25,2,0),HLOOKUP(VALUE(RIGHT($E36,4))+T$2,Vychodiská!$G$24:$BN$25,2,0))</f>
        <v>1250094</v>
      </c>
      <c r="U36" s="62">
        <f>$F36*Vychodiská!$D$15*-1*IF(LEN($E36)=4,HLOOKUP($E36+U$2,Vychodiská!$G$24:$BN$25,2,0),HLOOKUP(VALUE(RIGHT($E36,4))+U$2,Vychodiská!$G$24:$BN$25,2,0))</f>
        <v>1317983</v>
      </c>
      <c r="V36" s="62">
        <f>$F36*Vychodiská!$D$15*-1*IF(LEN($E36)=4,HLOOKUP($E36+V$2,Vychodiská!$G$24:$BN$25,2,0),HLOOKUP(VALUE(RIGHT($E36,4))+V$2,Vychodiská!$G$24:$BN$25,2,0))</f>
        <v>1385872</v>
      </c>
      <c r="W36" s="62">
        <f>$F36*Vychodiská!$D$15*-1*IF(LEN($E36)=4,HLOOKUP($E36+W$2,Vychodiská!$G$24:$BN$25,2,0),HLOOKUP(VALUE(RIGHT($E36,4))+W$2,Vychodiská!$G$24:$BN$25,2,0))</f>
        <v>1453761</v>
      </c>
      <c r="X36" s="62">
        <f>$F36*Vychodiská!$D$15*-1*IF(LEN($E36)=4,HLOOKUP($E36+X$2,Vychodiská!$G$24:$BN$25,2,0),HLOOKUP(VALUE(RIGHT($E36,4))+X$2,Vychodiská!$G$24:$BN$25,2,0))</f>
        <v>1521650</v>
      </c>
      <c r="Y36" s="62">
        <f>$F36*Vychodiská!$D$15*-1*IF(LEN($E36)=4,HLOOKUP($E36+Y$2,Vychodiská!$G$24:$BN$25,2,0),HLOOKUP(VALUE(RIGHT($E36,4))+Y$2,Vychodiská!$G$24:$BN$25,2,0))</f>
        <v>1589539</v>
      </c>
      <c r="Z36" s="62">
        <f>$F36*Vychodiská!$D$15*-1*IF(LEN($E36)=4,HLOOKUP($E36+Z$2,Vychodiská!$G$24:$BN$25,2,0),HLOOKUP(VALUE(RIGHT($E36,4))+Z$2,Vychodiská!$G$24:$BN$25,2,0))</f>
        <v>1657428</v>
      </c>
      <c r="AA36" s="62">
        <f>$F36*Vychodiská!$D$15*-1*IF(LEN($E36)=4,HLOOKUP($E36+AA$2,Vychodiská!$G$24:$BN$25,2,0),HLOOKUP(VALUE(RIGHT($E36,4))+AA$2,Vychodiská!$G$24:$BN$25,2,0))</f>
        <v>1727658</v>
      </c>
      <c r="AB36" s="62">
        <f>$F36*Vychodiská!$D$15*-1*IF(LEN($E36)=4,HLOOKUP($E36+AB$2,Vychodiská!$G$24:$BN$25,2,0),HLOOKUP(VALUE(RIGHT($E36,4))+AB$2,Vychodiská!$G$24:$BN$25,2,0))</f>
        <v>1797888</v>
      </c>
      <c r="AC36" s="62">
        <f>$F36*Vychodiská!$D$15*-1*IF(LEN($E36)=4,HLOOKUP($E36+AC$2,Vychodiská!$G$24:$BN$25,2,0),HLOOKUP(VALUE(RIGHT($E36,4))+AC$2,Vychodiská!$G$24:$BN$25,2,0))</f>
        <v>1868118</v>
      </c>
      <c r="AD36" s="62">
        <f>$F36*Vychodiská!$D$15*-1*IF(LEN($E36)=4,HLOOKUP($E36+AD$2,Vychodiská!$G$24:$BN$25,2,0),HLOOKUP(VALUE(RIGHT($E36,4))+AD$2,Vychodiská!$G$24:$BN$25,2,0))</f>
        <v>1938348</v>
      </c>
      <c r="AE36" s="62">
        <f>$F36*Vychodiská!$D$15*-1*IF(LEN($E36)=4,HLOOKUP($E36+AE$2,Vychodiská!$G$24:$BN$25,2,0),HLOOKUP(VALUE(RIGHT($E36,4))+AE$2,Vychodiská!$G$24:$BN$25,2,0))</f>
        <v>2008578</v>
      </c>
      <c r="AF36" s="62">
        <f>$F36*Vychodiská!$D$15*-1*IF(LEN($E36)=4,HLOOKUP($E36+AF$2,Vychodiská!$G$24:$BN$25,2,0),HLOOKUP(VALUE(RIGHT($E36,4))+AF$2,Vychodiská!$G$24:$BN$25,2,0))</f>
        <v>2008578</v>
      </c>
      <c r="AG36" s="62">
        <f>$F36*Vychodiská!$D$15*-1*IF(LEN($E36)=4,HLOOKUP($E36+AG$2,Vychodiská!$G$24:$BN$25,2,0),HLOOKUP(VALUE(RIGHT($E36,4))+AG$2,Vychodiská!$G$24:$BN$25,2,0))</f>
        <v>2008578</v>
      </c>
      <c r="AH36" s="62">
        <f>$F36*Vychodiská!$D$15*-1*IF(LEN($E36)=4,HLOOKUP($E36+AH$2,Vychodiská!$G$24:$BN$25,2,0),HLOOKUP(VALUE(RIGHT($E36,4))+AH$2,Vychodiská!$G$24:$BN$25,2,0))</f>
        <v>2008578</v>
      </c>
      <c r="AI36" s="62">
        <f>$F36*Vychodiská!$D$15*-1*IF(LEN($E36)=4,HLOOKUP($E36+AI$2,Vychodiská!$G$24:$BN$25,2,0),HLOOKUP(VALUE(RIGHT($E36,4))+AI$2,Vychodiská!$G$24:$BN$25,2,0))</f>
        <v>2008578</v>
      </c>
      <c r="AJ36" s="63">
        <f>$F36*Vychodiská!$D$15*-1*IF(LEN($E36)=4,HLOOKUP($E36+AJ$2,Vychodiská!$G$24:$BN$25,2,0),HLOOKUP(VALUE(RIGHT($E36,4))+AJ$2,Vychodiská!$G$24:$BN$25,2,0))</f>
        <v>2008578</v>
      </c>
      <c r="AK36" s="62">
        <f t="shared" si="57"/>
        <v>456963.19999999995</v>
      </c>
      <c r="AL36" s="62">
        <f>SUM($G36:H36)</f>
        <v>956532.59999999986</v>
      </c>
      <c r="AM36" s="62">
        <f>SUM($G36:I36)</f>
        <v>1498708.1999999997</v>
      </c>
      <c r="AN36" s="62">
        <f>SUM($G36:J36)</f>
        <v>2083489.9999999995</v>
      </c>
      <c r="AO36" s="62">
        <f>SUM($G36:K36)</f>
        <v>2710877.9999999995</v>
      </c>
      <c r="AP36" s="62">
        <f>SUM($G36:L36)</f>
        <v>3408495.9999999995</v>
      </c>
      <c r="AQ36" s="62">
        <f>SUM($G36:M36)</f>
        <v>4176343.9999999995</v>
      </c>
      <c r="AR36" s="62">
        <f>SUM($G36:N36)</f>
        <v>5014422</v>
      </c>
      <c r="AS36" s="62">
        <f>SUM($G36:O36)</f>
        <v>5922730</v>
      </c>
      <c r="AT36" s="62">
        <f>SUM($G36:P36)</f>
        <v>6901268</v>
      </c>
      <c r="AU36" s="62">
        <f>SUM($G36:Q36)</f>
        <v>7947695</v>
      </c>
      <c r="AV36" s="62">
        <f>SUM($G36:R36)</f>
        <v>9062011</v>
      </c>
      <c r="AW36" s="62">
        <f>SUM($G36:S36)</f>
        <v>10244216</v>
      </c>
      <c r="AX36" s="62">
        <f>SUM($G36:T36)</f>
        <v>11494310</v>
      </c>
      <c r="AY36" s="62">
        <f>SUM($G36:U36)</f>
        <v>12812293</v>
      </c>
      <c r="AZ36" s="62">
        <f>SUM($G36:V36)</f>
        <v>14198165</v>
      </c>
      <c r="BA36" s="62">
        <f>SUM($G36:W36)</f>
        <v>15651926</v>
      </c>
      <c r="BB36" s="62">
        <f>SUM($G36:X36)</f>
        <v>17173576</v>
      </c>
      <c r="BC36" s="62">
        <f>SUM($G36:Y36)</f>
        <v>18763115</v>
      </c>
      <c r="BD36" s="62">
        <f>SUM($G36:Z36)</f>
        <v>20420543</v>
      </c>
      <c r="BE36" s="62">
        <f>SUM($G36:AA36)</f>
        <v>22148201</v>
      </c>
      <c r="BF36" s="62">
        <f>SUM($G36:AB36)</f>
        <v>23946089</v>
      </c>
      <c r="BG36" s="62">
        <f>SUM($G36:AC36)</f>
        <v>25814207</v>
      </c>
      <c r="BH36" s="62">
        <f>SUM($G36:AD36)</f>
        <v>27752555</v>
      </c>
      <c r="BI36" s="62">
        <f>SUM($G36:AE36)</f>
        <v>29761133</v>
      </c>
      <c r="BJ36" s="62">
        <f>SUM($G36:AF36)</f>
        <v>31769711</v>
      </c>
      <c r="BK36" s="62">
        <f>SUM($G36:AG36)</f>
        <v>33778289</v>
      </c>
      <c r="BL36" s="62">
        <f>SUM($G36:AH36)</f>
        <v>35786867</v>
      </c>
      <c r="BM36" s="62">
        <f>SUM($G36:AI36)</f>
        <v>37795445</v>
      </c>
      <c r="BN36" s="62">
        <f>SUM($G36:AJ36)</f>
        <v>39804023</v>
      </c>
      <c r="BO36" s="65">
        <f>IF(CU36&gt;0,G36/((1+Vychodiská!$C$178)^emisie_CO2!CU36),0)</f>
        <v>394741.99330525851</v>
      </c>
      <c r="BP36" s="62">
        <f>IF(CV36&gt;0,H36/((1+Vychodiská!$C$178)^emisie_CO2!CV36),0)</f>
        <v>410996.9817102956</v>
      </c>
      <c r="BQ36" s="62">
        <f>IF(CW36&gt;0,I36/((1+Vychodiská!$C$178)^emisie_CO2!CW36),0)</f>
        <v>424808.76942073659</v>
      </c>
      <c r="BR36" s="62">
        <f>IF(CX36&gt;0,J36/((1+Vychodiská!$C$178)^emisie_CO2!CX36),0)</f>
        <v>436373.18283288099</v>
      </c>
      <c r="BS36" s="62">
        <f>IF(CY36&gt;0,K36/((1+Vychodiská!$C$178)^emisie_CO2!CY36),0)</f>
        <v>445872.93834767665</v>
      </c>
      <c r="BT36" s="62">
        <f>IF(CZ36&gt;0,L36/((1+Vychodiská!$C$178)^emisie_CO2!CZ36),0)</f>
        <v>472175.32205972867</v>
      </c>
      <c r="BU36" s="62">
        <f>IF(DA36&gt;0,M36/((1+Vychodiská!$C$178)^emisie_CO2!DA36),0)</f>
        <v>494961.66710000322</v>
      </c>
      <c r="BV36" s="62">
        <f>IF(DB36&gt;0,N36/((1+Vychodiská!$C$178)^emisie_CO2!DB36),0)</f>
        <v>514507.19170093251</v>
      </c>
      <c r="BW36" s="62">
        <f>IF(DC36&gt;0,O36/((1+Vychodiská!$C$178)^emisie_CO2!DC36),0)</f>
        <v>531068.87571152381</v>
      </c>
      <c r="BX36" s="62">
        <f>IF(DD36&gt;0,P36/((1+Vychodiská!$C$178)^emisie_CO2!DD36),0)</f>
        <v>544886.57350863272</v>
      </c>
      <c r="BY36" s="62">
        <f>IF(DE36&gt;0,Q36/((1+Vychodiská!$C$178)^emisie_CO2!DE36),0)</f>
        <v>554942.57999170374</v>
      </c>
      <c r="BZ36" s="62">
        <f>IF(DF36&gt;0,R36/((1+Vychodiská!$C$178)^emisie_CO2!DF36),0)</f>
        <v>562805.3011101546</v>
      </c>
      <c r="CA36" s="62">
        <f>IF(DG36&gt;0,S36/((1+Vychodiská!$C$178)^emisie_CO2!DG36),0)</f>
        <v>568660.8184486354</v>
      </c>
      <c r="CB36" s="62">
        <f>IF(DH36&gt;0,T36/((1+Vychodiská!$C$178)^emisie_CO2!DH36),0)</f>
        <v>572682.46497231745</v>
      </c>
      <c r="CC36" s="62">
        <f>IF(DI36&gt;0,U36/((1+Vychodiská!$C$178)^emisie_CO2!DI36),0)</f>
        <v>575031.61722742056</v>
      </c>
      <c r="CD36" s="62">
        <f>IF(DJ36&gt;0,V36/((1+Vychodiská!$C$178)^emisie_CO2!DJ36),0)</f>
        <v>575858.44100250863</v>
      </c>
      <c r="CE36" s="62">
        <f>IF(DK36&gt;0,W36/((1+Vychodiská!$C$178)^emisie_CO2!DK36),0)</f>
        <v>575302.59308648296</v>
      </c>
      <c r="CF36" s="62">
        <f>IF(DL36&gt;0,X36/((1+Vychodiská!$C$178)^emisie_CO2!DL36),0)</f>
        <v>573493.88161370135</v>
      </c>
      <c r="CG36" s="62">
        <f>IF(DM36&gt;0,Y36/((1+Vychodiská!$C$178)^emisie_CO2!DM36),0)</f>
        <v>570552.88734901568</v>
      </c>
      <c r="CH36" s="62">
        <f>IF(DN36&gt;0,Z36/((1+Vychodiská!$C$178)^emisie_CO2!DN36),0)</f>
        <v>566591.54813535756</v>
      </c>
      <c r="CI36" s="62">
        <f>IF(DO36&gt;0,AA36/((1+Vychodiská!$C$178)^emisie_CO2!DO36),0)</f>
        <v>562475.87103025801</v>
      </c>
      <c r="CJ36" s="62">
        <f>IF(DP36&gt;0,AB36/((1+Vychodiská!$C$178)^emisie_CO2!DP36),0)</f>
        <v>557467.37508225348</v>
      </c>
      <c r="CK36" s="62">
        <f>IF(DQ36&gt;0,AC36/((1+Vychodiská!$C$178)^emisie_CO2!DQ36),0)</f>
        <v>551660.42325847992</v>
      </c>
      <c r="CL36" s="62">
        <f>IF(DR36&gt;0,AD36/((1+Vychodiská!$C$178)^emisie_CO2!DR36),0)</f>
        <v>545142.41610934644</v>
      </c>
      <c r="CM36" s="62">
        <f>IF(DS36&gt;0,AE36/((1+Vychodiská!$C$178)^emisie_CO2!DS36),0)</f>
        <v>537994.24088085943</v>
      </c>
      <c r="CN36" s="62">
        <f>IF(DT36&gt;0,AF36/((1+Vychodiská!$C$178)^emisie_CO2!DT36),0)</f>
        <v>512375.46750558051</v>
      </c>
      <c r="CO36" s="62">
        <f>IF(DU36&gt;0,AG36/((1+Vychodiská!$C$178)^emisie_CO2!DU36),0)</f>
        <v>487976.63571960037</v>
      </c>
      <c r="CP36" s="62">
        <f>IF(DV36&gt;0,AH36/((1+Vychodiská!$C$178)^emisie_CO2!DV36),0)</f>
        <v>464739.65306628624</v>
      </c>
      <c r="CQ36" s="62">
        <f>IF(DW36&gt;0,AI36/((1+Vychodiská!$C$178)^emisie_CO2!DW36),0)</f>
        <v>442609.19339646288</v>
      </c>
      <c r="CR36" s="63">
        <f>IF(DX36&gt;0,AJ36/((1+Vychodiská!$C$178)^emisie_CO2!DX36),0)</f>
        <v>421532.56513948849</v>
      </c>
      <c r="CS36" s="66">
        <f t="shared" si="58"/>
        <v>15450289.469823582</v>
      </c>
      <c r="CU36" s="61">
        <f t="shared" si="59"/>
        <v>3</v>
      </c>
      <c r="CV36" s="61">
        <f t="shared" si="60"/>
        <v>4</v>
      </c>
      <c r="CW36" s="61">
        <f t="shared" si="61"/>
        <v>5</v>
      </c>
      <c r="CX36" s="61">
        <f t="shared" si="62"/>
        <v>6</v>
      </c>
      <c r="CY36" s="61">
        <f t="shared" si="63"/>
        <v>7</v>
      </c>
      <c r="CZ36" s="61">
        <f t="shared" si="64"/>
        <v>8</v>
      </c>
      <c r="DA36" s="61">
        <f t="shared" si="65"/>
        <v>9</v>
      </c>
      <c r="DB36" s="61">
        <f t="shared" si="66"/>
        <v>10</v>
      </c>
      <c r="DC36" s="61">
        <f t="shared" si="67"/>
        <v>11</v>
      </c>
      <c r="DD36" s="61">
        <f t="shared" si="68"/>
        <v>12</v>
      </c>
      <c r="DE36" s="61">
        <f t="shared" si="69"/>
        <v>13</v>
      </c>
      <c r="DF36" s="61">
        <f t="shared" si="70"/>
        <v>14</v>
      </c>
      <c r="DG36" s="61">
        <f t="shared" si="71"/>
        <v>15</v>
      </c>
      <c r="DH36" s="61">
        <f t="shared" si="72"/>
        <v>16</v>
      </c>
      <c r="DI36" s="61">
        <f t="shared" si="73"/>
        <v>17</v>
      </c>
      <c r="DJ36" s="61">
        <f t="shared" si="74"/>
        <v>18</v>
      </c>
      <c r="DK36" s="61">
        <f t="shared" si="75"/>
        <v>19</v>
      </c>
      <c r="DL36" s="61">
        <f t="shared" si="76"/>
        <v>20</v>
      </c>
      <c r="DM36" s="61">
        <f t="shared" si="77"/>
        <v>21</v>
      </c>
      <c r="DN36" s="61">
        <f t="shared" si="78"/>
        <v>22</v>
      </c>
      <c r="DO36" s="61">
        <f t="shared" si="79"/>
        <v>23</v>
      </c>
      <c r="DP36" s="61">
        <f t="shared" si="80"/>
        <v>24</v>
      </c>
      <c r="DQ36" s="61">
        <f t="shared" si="81"/>
        <v>25</v>
      </c>
      <c r="DR36" s="61">
        <f t="shared" si="82"/>
        <v>26</v>
      </c>
      <c r="DS36" s="61">
        <f t="shared" si="83"/>
        <v>27</v>
      </c>
      <c r="DT36" s="61">
        <f t="shared" si="84"/>
        <v>28</v>
      </c>
      <c r="DU36" s="61">
        <f t="shared" si="85"/>
        <v>29</v>
      </c>
      <c r="DV36" s="61">
        <f t="shared" si="86"/>
        <v>30</v>
      </c>
      <c r="DW36" s="61">
        <f t="shared" si="87"/>
        <v>31</v>
      </c>
      <c r="DX36" s="377">
        <f t="shared" si="88"/>
        <v>32</v>
      </c>
    </row>
    <row r="37" spans="1:128" ht="33" x14ac:dyDescent="0.45">
      <c r="A37" s="59">
        <f>Investície!A37</f>
        <v>35</v>
      </c>
      <c r="B37" s="60" t="str">
        <f>Investície!B37</f>
        <v>MHTH, a.s. - závod Zvolen</v>
      </c>
      <c r="C37" s="60" t="str">
        <f>Investície!C37</f>
        <v>Zdroj KVET v Teplárni A  a zvýšenie parametrov parných kotlov PK1, PK2, vyvedenie elektrického výkonu</v>
      </c>
      <c r="D37" s="61">
        <f>INDEX(Data!$M:$M,MATCH(emisie_CO2!A37,Data!$A:$A,0))</f>
        <v>25</v>
      </c>
      <c r="E37" s="61" t="str">
        <f>INDEX(Data!$J:$J,MATCH(emisie_CO2!A37,Data!$A:$A,0))</f>
        <v>2024 - 2025</v>
      </c>
      <c r="F37" s="63">
        <f>INDEX(Data!$U:$U,MATCH(emisie_CO2!A37,Data!$A:$A,0))</f>
        <v>-8793.6299999999992</v>
      </c>
      <c r="G37" s="62">
        <f>$F37*Vychodiská!$D$15*-1*IF(LEN($E37)=4,HLOOKUP($E37+G$2,Vychodiská!$G$24:$BN$25,2,0),HLOOKUP(VALUE(RIGHT($E37,4))+G$2,Vychodiská!$G$24:$BN$25,2,0))</f>
        <v>1716516.5759999997</v>
      </c>
      <c r="H37" s="62">
        <f>$F37*Vychodiská!$D$15*-1*IF(LEN($E37)=4,HLOOKUP($E37+H$2,Vychodiská!$G$24:$BN$25,2,0),HLOOKUP(VALUE(RIGHT($E37,4))+H$2,Vychodiská!$G$24:$BN$25,2,0))</f>
        <v>1876560.6419999995</v>
      </c>
      <c r="I37" s="62">
        <f>$F37*Vychodiská!$D$15*-1*IF(LEN($E37)=4,HLOOKUP($E37+I$2,Vychodiská!$G$24:$BN$25,2,0),HLOOKUP(VALUE(RIGHT($E37,4))+I$2,Vychodiská!$G$24:$BN$25,2,0))</f>
        <v>2036604.7079999994</v>
      </c>
      <c r="J37" s="62">
        <f>$F37*Vychodiská!$D$15*-1*IF(LEN($E37)=4,HLOOKUP($E37+J$2,Vychodiská!$G$24:$BN$25,2,0),HLOOKUP(VALUE(RIGHT($E37,4))+J$2,Vychodiská!$G$24:$BN$25,2,0))</f>
        <v>2196648.7739999993</v>
      </c>
      <c r="K37" s="62">
        <f>$F37*Vychodiská!$D$15*-1*IF(LEN($E37)=4,HLOOKUP($E37+K$2,Vychodiská!$G$24:$BN$25,2,0),HLOOKUP(VALUE(RIGHT($E37,4))+K$2,Vychodiská!$G$24:$BN$25,2,0))</f>
        <v>2356692.84</v>
      </c>
      <c r="L37" s="62">
        <f>$F37*Vychodiská!$D$15*-1*IF(LEN($E37)=4,HLOOKUP($E37+L$2,Vychodiská!$G$24:$BN$25,2,0),HLOOKUP(VALUE(RIGHT($E37,4))+L$2,Vychodiská!$G$24:$BN$25,2,0))</f>
        <v>2620501.7399999998</v>
      </c>
      <c r="M37" s="62">
        <f>$F37*Vychodiská!$D$15*-1*IF(LEN($E37)=4,HLOOKUP($E37+M$2,Vychodiská!$G$24:$BN$25,2,0),HLOOKUP(VALUE(RIGHT($E37,4))+M$2,Vychodiská!$G$24:$BN$25,2,0))</f>
        <v>2884310.6399999997</v>
      </c>
      <c r="N37" s="62">
        <f>$F37*Vychodiská!$D$15*-1*IF(LEN($E37)=4,HLOOKUP($E37+N$2,Vychodiská!$G$24:$BN$25,2,0),HLOOKUP(VALUE(RIGHT($E37,4))+N$2,Vychodiská!$G$24:$BN$25,2,0))</f>
        <v>3148119.5399999996</v>
      </c>
      <c r="O37" s="62">
        <f>$F37*Vychodiská!$D$15*-1*IF(LEN($E37)=4,HLOOKUP($E37+O$2,Vychodiská!$G$24:$BN$25,2,0),HLOOKUP(VALUE(RIGHT($E37,4))+O$2,Vychodiská!$G$24:$BN$25,2,0))</f>
        <v>3411928.4399999995</v>
      </c>
      <c r="P37" s="62">
        <f>$F37*Vychodiská!$D$15*-1*IF(LEN($E37)=4,HLOOKUP($E37+P$2,Vychodiská!$G$24:$BN$25,2,0),HLOOKUP(VALUE(RIGHT($E37,4))+P$2,Vychodiská!$G$24:$BN$25,2,0))</f>
        <v>3675737.34</v>
      </c>
      <c r="Q37" s="62">
        <f>$F37*Vychodiská!$D$15*-1*IF(LEN($E37)=4,HLOOKUP($E37+Q$2,Vychodiská!$G$24:$BN$25,2,0),HLOOKUP(VALUE(RIGHT($E37,4))+Q$2,Vychodiská!$G$24:$BN$25,2,0))</f>
        <v>3930752.61</v>
      </c>
      <c r="R37" s="62">
        <f>$F37*Vychodiská!$D$15*-1*IF(LEN($E37)=4,HLOOKUP($E37+R$2,Vychodiská!$G$24:$BN$25,2,0),HLOOKUP(VALUE(RIGHT($E37,4))+R$2,Vychodiská!$G$24:$BN$25,2,0))</f>
        <v>4185767.8799999994</v>
      </c>
      <c r="S37" s="62">
        <f>$F37*Vychodiská!$D$15*-1*IF(LEN($E37)=4,HLOOKUP($E37+S$2,Vychodiská!$G$24:$BN$25,2,0),HLOOKUP(VALUE(RIGHT($E37,4))+S$2,Vychodiská!$G$24:$BN$25,2,0))</f>
        <v>4440783.1499999994</v>
      </c>
      <c r="T37" s="62">
        <f>$F37*Vychodiská!$D$15*-1*IF(LEN($E37)=4,HLOOKUP($E37+T$2,Vychodiská!$G$24:$BN$25,2,0),HLOOKUP(VALUE(RIGHT($E37,4))+T$2,Vychodiská!$G$24:$BN$25,2,0))</f>
        <v>4695798.42</v>
      </c>
      <c r="U37" s="62">
        <f>$F37*Vychodiská!$D$15*-1*IF(LEN($E37)=4,HLOOKUP($E37+U$2,Vychodiská!$G$24:$BN$25,2,0),HLOOKUP(VALUE(RIGHT($E37,4))+U$2,Vychodiská!$G$24:$BN$25,2,0))</f>
        <v>4950813.6899999995</v>
      </c>
      <c r="V37" s="62">
        <f>$F37*Vychodiská!$D$15*-1*IF(LEN($E37)=4,HLOOKUP($E37+V$2,Vychodiská!$G$24:$BN$25,2,0),HLOOKUP(VALUE(RIGHT($E37,4))+V$2,Vychodiská!$G$24:$BN$25,2,0))</f>
        <v>5205828.96</v>
      </c>
      <c r="W37" s="62">
        <f>$F37*Vychodiská!$D$15*-1*IF(LEN($E37)=4,HLOOKUP($E37+W$2,Vychodiská!$G$24:$BN$25,2,0),HLOOKUP(VALUE(RIGHT($E37,4))+W$2,Vychodiská!$G$24:$BN$25,2,0))</f>
        <v>5460844.2299999995</v>
      </c>
      <c r="X37" s="62">
        <f>$F37*Vychodiská!$D$15*-1*IF(LEN($E37)=4,HLOOKUP($E37+X$2,Vychodiská!$G$24:$BN$25,2,0),HLOOKUP(VALUE(RIGHT($E37,4))+X$2,Vychodiská!$G$24:$BN$25,2,0))</f>
        <v>5715859.4999999991</v>
      </c>
      <c r="Y37" s="62">
        <f>$F37*Vychodiská!$D$15*-1*IF(LEN($E37)=4,HLOOKUP($E37+Y$2,Vychodiská!$G$24:$BN$25,2,0),HLOOKUP(VALUE(RIGHT($E37,4))+Y$2,Vychodiská!$G$24:$BN$25,2,0))</f>
        <v>5970874.7699999996</v>
      </c>
      <c r="Z37" s="62">
        <f>$F37*Vychodiská!$D$15*-1*IF(LEN($E37)=4,HLOOKUP($E37+Z$2,Vychodiská!$G$24:$BN$25,2,0),HLOOKUP(VALUE(RIGHT($E37,4))+Z$2,Vychodiská!$G$24:$BN$25,2,0))</f>
        <v>6225890.0399999991</v>
      </c>
      <c r="AA37" s="62">
        <f>$F37*Vychodiská!$D$15*-1*IF(LEN($E37)=4,HLOOKUP($E37+AA$2,Vychodiská!$G$24:$BN$25,2,0),HLOOKUP(VALUE(RIGHT($E37,4))+AA$2,Vychodiská!$G$24:$BN$25,2,0))</f>
        <v>6489698.9399999995</v>
      </c>
      <c r="AB37" s="62">
        <f>$F37*Vychodiská!$D$15*-1*IF(LEN($E37)=4,HLOOKUP($E37+AB$2,Vychodiská!$G$24:$BN$25,2,0),HLOOKUP(VALUE(RIGHT($E37,4))+AB$2,Vychodiská!$G$24:$BN$25,2,0))</f>
        <v>6753507.8399999999</v>
      </c>
      <c r="AC37" s="62">
        <f>$F37*Vychodiská!$D$15*-1*IF(LEN($E37)=4,HLOOKUP($E37+AC$2,Vychodiská!$G$24:$BN$25,2,0),HLOOKUP(VALUE(RIGHT($E37,4))+AC$2,Vychodiská!$G$24:$BN$25,2,0))</f>
        <v>7017316.7399999993</v>
      </c>
      <c r="AD37" s="62">
        <f>$F37*Vychodiská!$D$15*-1*IF(LEN($E37)=4,HLOOKUP($E37+AD$2,Vychodiská!$G$24:$BN$25,2,0),HLOOKUP(VALUE(RIGHT($E37,4))+AD$2,Vychodiská!$G$24:$BN$25,2,0))</f>
        <v>7281125.6399999997</v>
      </c>
      <c r="AE37" s="62">
        <f>$F37*Vychodiská!$D$15*-1*IF(LEN($E37)=4,HLOOKUP($E37+AE$2,Vychodiská!$G$24:$BN$25,2,0),HLOOKUP(VALUE(RIGHT($E37,4))+AE$2,Vychodiská!$G$24:$BN$25,2,0))</f>
        <v>7544934.5399999991</v>
      </c>
      <c r="AF37" s="62">
        <f>$F37*Vychodiská!$D$15*-1*IF(LEN($E37)=4,HLOOKUP($E37+AF$2,Vychodiská!$G$24:$BN$25,2,0),HLOOKUP(VALUE(RIGHT($E37,4))+AF$2,Vychodiská!$G$24:$BN$25,2,0))</f>
        <v>7544934.5399999991</v>
      </c>
      <c r="AG37" s="62">
        <f>$F37*Vychodiská!$D$15*-1*IF(LEN($E37)=4,HLOOKUP($E37+AG$2,Vychodiská!$G$24:$BN$25,2,0),HLOOKUP(VALUE(RIGHT($E37,4))+AG$2,Vychodiská!$G$24:$BN$25,2,0))</f>
        <v>7544934.5399999991</v>
      </c>
      <c r="AH37" s="62">
        <f>$F37*Vychodiská!$D$15*-1*IF(LEN($E37)=4,HLOOKUP($E37+AH$2,Vychodiská!$G$24:$BN$25,2,0),HLOOKUP(VALUE(RIGHT($E37,4))+AH$2,Vychodiská!$G$24:$BN$25,2,0))</f>
        <v>7544934.5399999991</v>
      </c>
      <c r="AI37" s="62">
        <f>$F37*Vychodiská!$D$15*-1*IF(LEN($E37)=4,HLOOKUP($E37+AI$2,Vychodiská!$G$24:$BN$25,2,0),HLOOKUP(VALUE(RIGHT($E37,4))+AI$2,Vychodiská!$G$24:$BN$25,2,0))</f>
        <v>7544934.5399999991</v>
      </c>
      <c r="AJ37" s="63">
        <f>$F37*Vychodiská!$D$15*-1*IF(LEN($E37)=4,HLOOKUP($E37+AJ$2,Vychodiská!$G$24:$BN$25,2,0),HLOOKUP(VALUE(RIGHT($E37,4))+AJ$2,Vychodiská!$G$24:$BN$25,2,0))</f>
        <v>7544934.5399999991</v>
      </c>
      <c r="AK37" s="62">
        <f t="shared" si="57"/>
        <v>1716516.5759999997</v>
      </c>
      <c r="AL37" s="62">
        <f>SUM($G37:H37)</f>
        <v>3593077.2179999994</v>
      </c>
      <c r="AM37" s="62">
        <f>SUM($G37:I37)</f>
        <v>5629681.925999999</v>
      </c>
      <c r="AN37" s="62">
        <f>SUM($G37:J37)</f>
        <v>7826330.6999999983</v>
      </c>
      <c r="AO37" s="62">
        <f>SUM($G37:K37)</f>
        <v>10183023.539999999</v>
      </c>
      <c r="AP37" s="62">
        <f>SUM($G37:L37)</f>
        <v>12803525.279999999</v>
      </c>
      <c r="AQ37" s="62">
        <f>SUM($G37:M37)</f>
        <v>15687835.919999998</v>
      </c>
      <c r="AR37" s="62">
        <f>SUM($G37:N37)</f>
        <v>18835955.459999997</v>
      </c>
      <c r="AS37" s="62">
        <f>SUM($G37:O37)</f>
        <v>22247883.899999999</v>
      </c>
      <c r="AT37" s="62">
        <f>SUM($G37:P37)</f>
        <v>25923621.239999998</v>
      </c>
      <c r="AU37" s="62">
        <f>SUM($G37:Q37)</f>
        <v>29854373.849999998</v>
      </c>
      <c r="AV37" s="62">
        <f>SUM($G37:R37)</f>
        <v>34040141.729999997</v>
      </c>
      <c r="AW37" s="62">
        <f>SUM($G37:S37)</f>
        <v>38480924.879999995</v>
      </c>
      <c r="AX37" s="62">
        <f>SUM($G37:T37)</f>
        <v>43176723.299999997</v>
      </c>
      <c r="AY37" s="62">
        <f>SUM($G37:U37)</f>
        <v>48127536.989999995</v>
      </c>
      <c r="AZ37" s="62">
        <f>SUM($G37:V37)</f>
        <v>53333365.949999996</v>
      </c>
      <c r="BA37" s="62">
        <f>SUM($G37:W37)</f>
        <v>58794210.179999992</v>
      </c>
      <c r="BB37" s="62">
        <f>SUM($G37:X37)</f>
        <v>64510069.679999992</v>
      </c>
      <c r="BC37" s="62">
        <f>SUM($G37:Y37)</f>
        <v>70480944.449999988</v>
      </c>
      <c r="BD37" s="62">
        <f>SUM($G37:Z37)</f>
        <v>76706834.48999998</v>
      </c>
      <c r="BE37" s="62">
        <f>SUM($G37:AA37)</f>
        <v>83196533.429999977</v>
      </c>
      <c r="BF37" s="62">
        <f>SUM($G37:AB37)</f>
        <v>89950041.269999981</v>
      </c>
      <c r="BG37" s="62">
        <f>SUM($G37:AC37)</f>
        <v>96967358.009999976</v>
      </c>
      <c r="BH37" s="62">
        <f>SUM($G37:AD37)</f>
        <v>104248483.64999998</v>
      </c>
      <c r="BI37" s="62">
        <f>SUM($G37:AE37)</f>
        <v>111793418.18999997</v>
      </c>
      <c r="BJ37" s="62">
        <f>SUM($G37:AF37)</f>
        <v>119338352.72999996</v>
      </c>
      <c r="BK37" s="62">
        <f>SUM($G37:AG37)</f>
        <v>126883287.26999995</v>
      </c>
      <c r="BL37" s="62">
        <f>SUM($G37:AH37)</f>
        <v>134428221.80999994</v>
      </c>
      <c r="BM37" s="62">
        <f>SUM($G37:AI37)</f>
        <v>141973156.34999993</v>
      </c>
      <c r="BN37" s="62">
        <f>SUM($G37:AJ37)</f>
        <v>149518090.88999993</v>
      </c>
      <c r="BO37" s="65">
        <f>IF(CU37&gt;0,G37/((1+Vychodiská!$C$178)^emisie_CO2!CU37),0)</f>
        <v>1482791.5568513116</v>
      </c>
      <c r="BP37" s="62">
        <f>IF(CV37&gt;0,H37/((1+Vychodiská!$C$178)^emisie_CO2!CV37),0)</f>
        <v>1543851.0842704424</v>
      </c>
      <c r="BQ37" s="62">
        <f>IF(CW37&gt;0,I37/((1+Vychodiská!$C$178)^emisie_CO2!CW37),0)</f>
        <v>1595733.0794708547</v>
      </c>
      <c r="BR37" s="62">
        <f>IF(CX37&gt;0,J37/((1+Vychodiská!$C$178)^emisie_CO2!CX37),0)</f>
        <v>1639173.1361617714</v>
      </c>
      <c r="BS37" s="62">
        <f>IF(CY37&gt;0,K37/((1+Vychodiská!$C$178)^emisie_CO2!CY37),0)</f>
        <v>1674857.6022393333</v>
      </c>
      <c r="BT37" s="62">
        <f>IF(CZ37&gt;0,L37/((1+Vychodiská!$C$178)^emisie_CO2!CZ37),0)</f>
        <v>1773658.7258966644</v>
      </c>
      <c r="BU37" s="62">
        <f>IF(DA37&gt;0,M37/((1+Vychodiská!$C$178)^emisie_CO2!DA37),0)</f>
        <v>1859252.3556858611</v>
      </c>
      <c r="BV37" s="62">
        <f>IF(DB37&gt;0,N37/((1+Vychodiská!$C$178)^emisie_CO2!DB37),0)</f>
        <v>1932672.3093366383</v>
      </c>
      <c r="BW37" s="62">
        <f>IF(DC37&gt;0,O37/((1+Vychodiská!$C$178)^emisie_CO2!DC37),0)</f>
        <v>1994883.8947129971</v>
      </c>
      <c r="BX37" s="62">
        <f>IF(DD37&gt;0,P37/((1+Vychodiská!$C$178)^emisie_CO2!DD37),0)</f>
        <v>2046788.0903044501</v>
      </c>
      <c r="BY37" s="62">
        <f>IF(DE37&gt;0,Q37/((1+Vychodiská!$C$178)^emisie_CO2!DE37),0)</f>
        <v>2084562.0331877172</v>
      </c>
      <c r="BZ37" s="62">
        <f>IF(DF37&gt;0,R37/((1+Vychodiská!$C$178)^emisie_CO2!DF37),0)</f>
        <v>2114097.2148659923</v>
      </c>
      <c r="CA37" s="62">
        <f>IF(DG37&gt;0,S37/((1+Vychodiská!$C$178)^emisie_CO2!DG37),0)</f>
        <v>2136092.6240642774</v>
      </c>
      <c r="CB37" s="62">
        <f>IF(DH37&gt;0,T37/((1+Vychodiská!$C$178)^emisie_CO2!DH37),0)</f>
        <v>2151199.3611510126</v>
      </c>
      <c r="CC37" s="62">
        <f>IF(DI37&gt;0,U37/((1+Vychodiská!$C$178)^emisie_CO2!DI37),0)</f>
        <v>2160023.6139254854</v>
      </c>
      <c r="CD37" s="62">
        <f>IF(DJ37&gt;0,V37/((1+Vychodiská!$C$178)^emisie_CO2!DJ37),0)</f>
        <v>2163129.4585873089</v>
      </c>
      <c r="CE37" s="62">
        <f>IF(DK37&gt;0,W37/((1+Vychodiská!$C$178)^emisie_CO2!DK37),0)</f>
        <v>2161041.4957894445</v>
      </c>
      <c r="CF37" s="62">
        <f>IF(DL37&gt;0,X37/((1+Vychodiská!$C$178)^emisie_CO2!DL37),0)</f>
        <v>2154247.3311297274</v>
      </c>
      <c r="CG37" s="62">
        <f>IF(DM37&gt;0,Y37/((1+Vychodiská!$C$178)^emisie_CO2!DM37),0)</f>
        <v>2143199.9089188059</v>
      </c>
      <c r="CH37" s="62">
        <f>IF(DN37&gt;0,Z37/((1+Vychodiská!$C$178)^emisie_CO2!DN37),0)</f>
        <v>2128319.7075734828</v>
      </c>
      <c r="CI37" s="62">
        <f>IF(DO37&gt;0,AA37/((1+Vychodiská!$C$178)^emisie_CO2!DO37),0)</f>
        <v>2112859.7581237964</v>
      </c>
      <c r="CJ37" s="62">
        <f>IF(DP37&gt;0,AB37/((1+Vychodiská!$C$178)^emisie_CO2!DP37),0)</f>
        <v>2094046.0630262948</v>
      </c>
      <c r="CK37" s="62">
        <f>IF(DQ37&gt;0,AC37/((1+Vychodiská!$C$178)^emisie_CO2!DQ37),0)</f>
        <v>2072233.0832031041</v>
      </c>
      <c r="CL37" s="62">
        <f>IF(DR37&gt;0,AD37/((1+Vychodiská!$C$178)^emisie_CO2!DR37),0)</f>
        <v>2047749.1262587064</v>
      </c>
      <c r="CM37" s="62">
        <f>IF(DS37&gt;0,AE37/((1+Vychodiská!$C$178)^emisie_CO2!DS37),0)</f>
        <v>2020898.0335058314</v>
      </c>
      <c r="CN37" s="62">
        <f>IF(DT37&gt;0,AF37/((1+Vychodiská!$C$178)^emisie_CO2!DT37),0)</f>
        <v>0</v>
      </c>
      <c r="CO37" s="62">
        <f>IF(DU37&gt;0,AG37/((1+Vychodiská!$C$178)^emisie_CO2!DU37),0)</f>
        <v>0</v>
      </c>
      <c r="CP37" s="62">
        <f>IF(DV37&gt;0,AH37/((1+Vychodiská!$C$178)^emisie_CO2!DV37),0)</f>
        <v>0</v>
      </c>
      <c r="CQ37" s="62">
        <f>IF(DW37&gt;0,AI37/((1+Vychodiská!$C$178)^emisie_CO2!DW37),0)</f>
        <v>0</v>
      </c>
      <c r="CR37" s="63">
        <f>IF(DX37&gt;0,AJ37/((1+Vychodiská!$C$178)^emisie_CO2!DX37),0)</f>
        <v>0</v>
      </c>
      <c r="CS37" s="66">
        <f t="shared" si="58"/>
        <v>49287360.648241326</v>
      </c>
      <c r="CU37" s="61">
        <f t="shared" si="59"/>
        <v>3</v>
      </c>
      <c r="CV37" s="61">
        <f t="shared" si="60"/>
        <v>4</v>
      </c>
      <c r="CW37" s="61">
        <f t="shared" si="61"/>
        <v>5</v>
      </c>
      <c r="CX37" s="61">
        <f t="shared" si="62"/>
        <v>6</v>
      </c>
      <c r="CY37" s="61">
        <f t="shared" si="63"/>
        <v>7</v>
      </c>
      <c r="CZ37" s="61">
        <f t="shared" si="64"/>
        <v>8</v>
      </c>
      <c r="DA37" s="61">
        <f t="shared" si="65"/>
        <v>9</v>
      </c>
      <c r="DB37" s="61">
        <f t="shared" si="66"/>
        <v>10</v>
      </c>
      <c r="DC37" s="61">
        <f t="shared" si="67"/>
        <v>11</v>
      </c>
      <c r="DD37" s="61">
        <f t="shared" si="68"/>
        <v>12</v>
      </c>
      <c r="DE37" s="61">
        <f t="shared" si="69"/>
        <v>13</v>
      </c>
      <c r="DF37" s="61">
        <f t="shared" si="70"/>
        <v>14</v>
      </c>
      <c r="DG37" s="61">
        <f t="shared" si="71"/>
        <v>15</v>
      </c>
      <c r="DH37" s="61">
        <f t="shared" si="72"/>
        <v>16</v>
      </c>
      <c r="DI37" s="61">
        <f t="shared" si="73"/>
        <v>17</v>
      </c>
      <c r="DJ37" s="61">
        <f t="shared" si="74"/>
        <v>18</v>
      </c>
      <c r="DK37" s="61">
        <f t="shared" si="75"/>
        <v>19</v>
      </c>
      <c r="DL37" s="61">
        <f t="shared" si="76"/>
        <v>20</v>
      </c>
      <c r="DM37" s="61">
        <f t="shared" si="77"/>
        <v>21</v>
      </c>
      <c r="DN37" s="61">
        <f t="shared" si="78"/>
        <v>22</v>
      </c>
      <c r="DO37" s="61">
        <f t="shared" si="79"/>
        <v>23</v>
      </c>
      <c r="DP37" s="61">
        <f t="shared" si="80"/>
        <v>24</v>
      </c>
      <c r="DQ37" s="61">
        <f t="shared" si="81"/>
        <v>25</v>
      </c>
      <c r="DR37" s="61">
        <f t="shared" si="82"/>
        <v>26</v>
      </c>
      <c r="DS37" s="61">
        <f t="shared" si="83"/>
        <v>27</v>
      </c>
      <c r="DT37" s="61">
        <f t="shared" si="84"/>
        <v>0</v>
      </c>
      <c r="DU37" s="61">
        <f t="shared" si="85"/>
        <v>0</v>
      </c>
      <c r="DV37" s="61">
        <f t="shared" si="86"/>
        <v>0</v>
      </c>
      <c r="DW37" s="61">
        <f t="shared" si="87"/>
        <v>0</v>
      </c>
      <c r="DX37" s="377">
        <f t="shared" si="88"/>
        <v>0</v>
      </c>
    </row>
    <row r="38" spans="1:128" ht="33" x14ac:dyDescent="0.45">
      <c r="A38" s="59">
        <f>Investície!A38</f>
        <v>36</v>
      </c>
      <c r="B38" s="60" t="str">
        <f>Investície!B38</f>
        <v>MHTH, a.s. - závod Zvolen</v>
      </c>
      <c r="C38" s="60" t="str">
        <f>Investície!C38</f>
        <v>Rekonštrukcia horúcovodného potrubia vetiev Zvolen-Sekier a Zvolen-Zlatý Potok /časť SO 500 HV Rozvod Zvolen-Podborová</v>
      </c>
      <c r="D38" s="61">
        <f>INDEX(Data!$M:$M,MATCH(emisie_CO2!A38,Data!$A:$A,0))</f>
        <v>30</v>
      </c>
      <c r="E38" s="61" t="str">
        <f>INDEX(Data!$J:$J,MATCH(emisie_CO2!A38,Data!$A:$A,0))</f>
        <v>2024-2025</v>
      </c>
      <c r="F38" s="63">
        <f>INDEX(Data!$U:$U,MATCH(emisie_CO2!A38,Data!$A:$A,0))</f>
        <v>-1.0743</v>
      </c>
      <c r="G38" s="62">
        <f>$F38*Vychodiská!$D$15*-1*IF(LEN($E38)=4,HLOOKUP($E38+G$2,Vychodiská!$G$24:$BN$25,2,0),HLOOKUP(VALUE(RIGHT($E38,4))+G$2,Vychodiská!$G$24:$BN$25,2,0))</f>
        <v>209.70336</v>
      </c>
      <c r="H38" s="62">
        <f>$F38*Vychodiská!$D$15*-1*IF(LEN($E38)=4,HLOOKUP($E38+H$2,Vychodiská!$G$24:$BN$25,2,0),HLOOKUP(VALUE(RIGHT($E38,4))+H$2,Vychodiská!$G$24:$BN$25,2,0))</f>
        <v>229.25561999999999</v>
      </c>
      <c r="I38" s="62">
        <f>$F38*Vychodiská!$D$15*-1*IF(LEN($E38)=4,HLOOKUP($E38+I$2,Vychodiská!$G$24:$BN$25,2,0),HLOOKUP(VALUE(RIGHT($E38,4))+I$2,Vychodiská!$G$24:$BN$25,2,0))</f>
        <v>248.80787999999998</v>
      </c>
      <c r="J38" s="62">
        <f>$F38*Vychodiská!$D$15*-1*IF(LEN($E38)=4,HLOOKUP($E38+J$2,Vychodiská!$G$24:$BN$25,2,0),HLOOKUP(VALUE(RIGHT($E38,4))+J$2,Vychodiská!$G$24:$BN$25,2,0))</f>
        <v>268.36013999999994</v>
      </c>
      <c r="K38" s="62">
        <f>$F38*Vychodiská!$D$15*-1*IF(LEN($E38)=4,HLOOKUP($E38+K$2,Vychodiská!$G$24:$BN$25,2,0),HLOOKUP(VALUE(RIGHT($E38,4))+K$2,Vychodiská!$G$24:$BN$25,2,0))</f>
        <v>287.91239999999999</v>
      </c>
      <c r="L38" s="62">
        <f>$F38*Vychodiská!$D$15*-1*IF(LEN($E38)=4,HLOOKUP($E38+L$2,Vychodiská!$G$24:$BN$25,2,0),HLOOKUP(VALUE(RIGHT($E38,4))+L$2,Vychodiská!$G$24:$BN$25,2,0))</f>
        <v>320.14140000000003</v>
      </c>
      <c r="M38" s="62">
        <f>$F38*Vychodiská!$D$15*-1*IF(LEN($E38)=4,HLOOKUP($E38+M$2,Vychodiská!$G$24:$BN$25,2,0),HLOOKUP(VALUE(RIGHT($E38,4))+M$2,Vychodiská!$G$24:$BN$25,2,0))</f>
        <v>352.37040000000002</v>
      </c>
      <c r="N38" s="62">
        <f>$F38*Vychodiská!$D$15*-1*IF(LEN($E38)=4,HLOOKUP($E38+N$2,Vychodiská!$G$24:$BN$25,2,0),HLOOKUP(VALUE(RIGHT($E38,4))+N$2,Vychodiská!$G$24:$BN$25,2,0))</f>
        <v>384.5994</v>
      </c>
      <c r="O38" s="62">
        <f>$F38*Vychodiská!$D$15*-1*IF(LEN($E38)=4,HLOOKUP($E38+O$2,Vychodiská!$G$24:$BN$25,2,0),HLOOKUP(VALUE(RIGHT($E38,4))+O$2,Vychodiská!$G$24:$BN$25,2,0))</f>
        <v>416.82839999999999</v>
      </c>
      <c r="P38" s="62">
        <f>$F38*Vychodiská!$D$15*-1*IF(LEN($E38)=4,HLOOKUP($E38+P$2,Vychodiská!$G$24:$BN$25,2,0),HLOOKUP(VALUE(RIGHT($E38,4))+P$2,Vychodiská!$G$24:$BN$25,2,0))</f>
        <v>449.05740000000003</v>
      </c>
      <c r="Q38" s="62">
        <f>$F38*Vychodiská!$D$15*-1*IF(LEN($E38)=4,HLOOKUP($E38+Q$2,Vychodiská!$G$24:$BN$25,2,0),HLOOKUP(VALUE(RIGHT($E38,4))+Q$2,Vychodiská!$G$24:$BN$25,2,0))</f>
        <v>480.21210000000002</v>
      </c>
      <c r="R38" s="62">
        <f>$F38*Vychodiská!$D$15*-1*IF(LEN($E38)=4,HLOOKUP($E38+R$2,Vychodiská!$G$24:$BN$25,2,0),HLOOKUP(VALUE(RIGHT($E38,4))+R$2,Vychodiská!$G$24:$BN$25,2,0))</f>
        <v>511.36680000000001</v>
      </c>
      <c r="S38" s="62">
        <f>$F38*Vychodiská!$D$15*-1*IF(LEN($E38)=4,HLOOKUP($E38+S$2,Vychodiská!$G$24:$BN$25,2,0),HLOOKUP(VALUE(RIGHT($E38,4))+S$2,Vychodiská!$G$24:$BN$25,2,0))</f>
        <v>542.52150000000006</v>
      </c>
      <c r="T38" s="62">
        <f>$F38*Vychodiská!$D$15*-1*IF(LEN($E38)=4,HLOOKUP($E38+T$2,Vychodiská!$G$24:$BN$25,2,0),HLOOKUP(VALUE(RIGHT($E38,4))+T$2,Vychodiská!$G$24:$BN$25,2,0))</f>
        <v>573.67619999999999</v>
      </c>
      <c r="U38" s="62">
        <f>$F38*Vychodiská!$D$15*-1*IF(LEN($E38)=4,HLOOKUP($E38+U$2,Vychodiská!$G$24:$BN$25,2,0),HLOOKUP(VALUE(RIGHT($E38,4))+U$2,Vychodiská!$G$24:$BN$25,2,0))</f>
        <v>604.83090000000004</v>
      </c>
      <c r="V38" s="62">
        <f>$F38*Vychodiská!$D$15*-1*IF(LEN($E38)=4,HLOOKUP($E38+V$2,Vychodiská!$G$24:$BN$25,2,0),HLOOKUP(VALUE(RIGHT($E38,4))+V$2,Vychodiská!$G$24:$BN$25,2,0))</f>
        <v>635.98559999999998</v>
      </c>
      <c r="W38" s="62">
        <f>$F38*Vychodiská!$D$15*-1*IF(LEN($E38)=4,HLOOKUP($E38+W$2,Vychodiská!$G$24:$BN$25,2,0),HLOOKUP(VALUE(RIGHT($E38,4))+W$2,Vychodiská!$G$24:$BN$25,2,0))</f>
        <v>667.14030000000002</v>
      </c>
      <c r="X38" s="62">
        <f>$F38*Vychodiská!$D$15*-1*IF(LEN($E38)=4,HLOOKUP($E38+X$2,Vychodiská!$G$24:$BN$25,2,0),HLOOKUP(VALUE(RIGHT($E38,4))+X$2,Vychodiská!$G$24:$BN$25,2,0))</f>
        <v>698.29500000000007</v>
      </c>
      <c r="Y38" s="62">
        <f>$F38*Vychodiská!$D$15*-1*IF(LEN($E38)=4,HLOOKUP($E38+Y$2,Vychodiská!$G$24:$BN$25,2,0),HLOOKUP(VALUE(RIGHT($E38,4))+Y$2,Vychodiská!$G$24:$BN$25,2,0))</f>
        <v>729.44970000000001</v>
      </c>
      <c r="Z38" s="62">
        <f>$F38*Vychodiská!$D$15*-1*IF(LEN($E38)=4,HLOOKUP($E38+Z$2,Vychodiská!$G$24:$BN$25,2,0),HLOOKUP(VALUE(RIGHT($E38,4))+Z$2,Vychodiská!$G$24:$BN$25,2,0))</f>
        <v>760.60440000000006</v>
      </c>
      <c r="AA38" s="62">
        <f>$F38*Vychodiská!$D$15*-1*IF(LEN($E38)=4,HLOOKUP($E38+AA$2,Vychodiská!$G$24:$BN$25,2,0),HLOOKUP(VALUE(RIGHT($E38,4))+AA$2,Vychodiská!$G$24:$BN$25,2,0))</f>
        <v>792.83339999999998</v>
      </c>
      <c r="AB38" s="62">
        <f>$F38*Vychodiská!$D$15*-1*IF(LEN($E38)=4,HLOOKUP($E38+AB$2,Vychodiská!$G$24:$BN$25,2,0),HLOOKUP(VALUE(RIGHT($E38,4))+AB$2,Vychodiská!$G$24:$BN$25,2,0))</f>
        <v>825.06240000000003</v>
      </c>
      <c r="AC38" s="62">
        <f>$F38*Vychodiská!$D$15*-1*IF(LEN($E38)=4,HLOOKUP($E38+AC$2,Vychodiská!$G$24:$BN$25,2,0),HLOOKUP(VALUE(RIGHT($E38,4))+AC$2,Vychodiská!$G$24:$BN$25,2,0))</f>
        <v>857.29140000000007</v>
      </c>
      <c r="AD38" s="62">
        <f>$F38*Vychodiská!$D$15*-1*IF(LEN($E38)=4,HLOOKUP($E38+AD$2,Vychodiská!$G$24:$BN$25,2,0),HLOOKUP(VALUE(RIGHT($E38,4))+AD$2,Vychodiská!$G$24:$BN$25,2,0))</f>
        <v>889.5204</v>
      </c>
      <c r="AE38" s="62">
        <f>$F38*Vychodiská!$D$15*-1*IF(LEN($E38)=4,HLOOKUP($E38+AE$2,Vychodiská!$G$24:$BN$25,2,0),HLOOKUP(VALUE(RIGHT($E38,4))+AE$2,Vychodiská!$G$24:$BN$25,2,0))</f>
        <v>921.74940000000004</v>
      </c>
      <c r="AF38" s="62">
        <f>$F38*Vychodiská!$D$15*-1*IF(LEN($E38)=4,HLOOKUP($E38+AF$2,Vychodiská!$G$24:$BN$25,2,0),HLOOKUP(VALUE(RIGHT($E38,4))+AF$2,Vychodiská!$G$24:$BN$25,2,0))</f>
        <v>921.74940000000004</v>
      </c>
      <c r="AG38" s="62">
        <f>$F38*Vychodiská!$D$15*-1*IF(LEN($E38)=4,HLOOKUP($E38+AG$2,Vychodiská!$G$24:$BN$25,2,0),HLOOKUP(VALUE(RIGHT($E38,4))+AG$2,Vychodiská!$G$24:$BN$25,2,0))</f>
        <v>921.74940000000004</v>
      </c>
      <c r="AH38" s="62">
        <f>$F38*Vychodiská!$D$15*-1*IF(LEN($E38)=4,HLOOKUP($E38+AH$2,Vychodiská!$G$24:$BN$25,2,0),HLOOKUP(VALUE(RIGHT($E38,4))+AH$2,Vychodiská!$G$24:$BN$25,2,0))</f>
        <v>921.74940000000004</v>
      </c>
      <c r="AI38" s="62">
        <f>$F38*Vychodiská!$D$15*-1*IF(LEN($E38)=4,HLOOKUP($E38+AI$2,Vychodiská!$G$24:$BN$25,2,0),HLOOKUP(VALUE(RIGHT($E38,4))+AI$2,Vychodiská!$G$24:$BN$25,2,0))</f>
        <v>921.74940000000004</v>
      </c>
      <c r="AJ38" s="63">
        <f>$F38*Vychodiská!$D$15*-1*IF(LEN($E38)=4,HLOOKUP($E38+AJ$2,Vychodiská!$G$24:$BN$25,2,0),HLOOKUP(VALUE(RIGHT($E38,4))+AJ$2,Vychodiská!$G$24:$BN$25,2,0))</f>
        <v>921.74940000000004</v>
      </c>
      <c r="AK38" s="62">
        <f t="shared" si="57"/>
        <v>209.70336</v>
      </c>
      <c r="AL38" s="62">
        <f>SUM($G38:H38)</f>
        <v>438.95898</v>
      </c>
      <c r="AM38" s="62">
        <f>SUM($G38:I38)</f>
        <v>687.76685999999995</v>
      </c>
      <c r="AN38" s="62">
        <f>SUM($G38:J38)</f>
        <v>956.12699999999995</v>
      </c>
      <c r="AO38" s="62">
        <f>SUM($G38:K38)</f>
        <v>1244.0393999999999</v>
      </c>
      <c r="AP38" s="62">
        <f>SUM($G38:L38)</f>
        <v>1564.1807999999999</v>
      </c>
      <c r="AQ38" s="62">
        <f>SUM($G38:M38)</f>
        <v>1916.5511999999999</v>
      </c>
      <c r="AR38" s="62">
        <f>SUM($G38:N38)</f>
        <v>2301.1505999999999</v>
      </c>
      <c r="AS38" s="62">
        <f>SUM($G38:O38)</f>
        <v>2717.9789999999998</v>
      </c>
      <c r="AT38" s="62">
        <f>SUM($G38:P38)</f>
        <v>3167.0364</v>
      </c>
      <c r="AU38" s="62">
        <f>SUM($G38:Q38)</f>
        <v>3647.2485000000001</v>
      </c>
      <c r="AV38" s="62">
        <f>SUM($G38:R38)</f>
        <v>4158.6153000000004</v>
      </c>
      <c r="AW38" s="62">
        <f>SUM($G38:S38)</f>
        <v>4701.1368000000002</v>
      </c>
      <c r="AX38" s="62">
        <f>SUM($G38:T38)</f>
        <v>5274.8130000000001</v>
      </c>
      <c r="AY38" s="62">
        <f>SUM($G38:U38)</f>
        <v>5879.6439</v>
      </c>
      <c r="AZ38" s="62">
        <f>SUM($G38:V38)</f>
        <v>6515.6295</v>
      </c>
      <c r="BA38" s="62">
        <f>SUM($G38:W38)</f>
        <v>7182.7698</v>
      </c>
      <c r="BB38" s="62">
        <f>SUM($G38:X38)</f>
        <v>7881.0648000000001</v>
      </c>
      <c r="BC38" s="62">
        <f>SUM($G38:Y38)</f>
        <v>8610.5144999999993</v>
      </c>
      <c r="BD38" s="62">
        <f>SUM($G38:Z38)</f>
        <v>9371.1188999999995</v>
      </c>
      <c r="BE38" s="62">
        <f>SUM($G38:AA38)</f>
        <v>10163.952299999999</v>
      </c>
      <c r="BF38" s="62">
        <f>SUM($G38:AB38)</f>
        <v>10989.0147</v>
      </c>
      <c r="BG38" s="62">
        <f>SUM($G38:AC38)</f>
        <v>11846.3061</v>
      </c>
      <c r="BH38" s="62">
        <f>SUM($G38:AD38)</f>
        <v>12735.826499999999</v>
      </c>
      <c r="BI38" s="62">
        <f>SUM($G38:AE38)</f>
        <v>13657.5759</v>
      </c>
      <c r="BJ38" s="62">
        <f>SUM($G38:AF38)</f>
        <v>14579.3253</v>
      </c>
      <c r="BK38" s="62">
        <f>SUM($G38:AG38)</f>
        <v>15501.074700000001</v>
      </c>
      <c r="BL38" s="62">
        <f>SUM($G38:AH38)</f>
        <v>16422.824100000002</v>
      </c>
      <c r="BM38" s="62">
        <f>SUM($G38:AI38)</f>
        <v>17344.573500000002</v>
      </c>
      <c r="BN38" s="62">
        <f>SUM($G38:AJ38)</f>
        <v>18266.322900000003</v>
      </c>
      <c r="BO38" s="65">
        <f>IF(CU38&gt;0,G38/((1+Vychodiská!$C$178)^emisie_CO2!CU38),0)</f>
        <v>181.14964690638158</v>
      </c>
      <c r="BP38" s="62">
        <f>IF(CV38&gt;0,H38/((1+Vychodiská!$C$178)^emisie_CO2!CV38),0)</f>
        <v>188.60916593394728</v>
      </c>
      <c r="BQ38" s="62">
        <f>IF(CW38&gt;0,I38/((1+Vychodiská!$C$178)^emisie_CO2!CW38),0)</f>
        <v>194.94748440354434</v>
      </c>
      <c r="BR38" s="62">
        <f>IF(CX38&gt;0,J38/((1+Vychodiská!$C$178)^emisie_CO2!CX38),0)</f>
        <v>200.25446831156088</v>
      </c>
      <c r="BS38" s="62">
        <f>IF(CY38&gt;0,K38/((1+Vychodiská!$C$178)^emisie_CO2!CY38),0)</f>
        <v>204.61396739295557</v>
      </c>
      <c r="BT38" s="62">
        <f>IF(CZ38&gt;0,L38/((1+Vychodiská!$C$178)^emisie_CO2!CZ38),0)</f>
        <v>216.68430093497076</v>
      </c>
      <c r="BU38" s="62">
        <f>IF(DA38&gt;0,M38/((1+Vychodiská!$C$178)^emisie_CO2!DA38),0)</f>
        <v>227.14110165123174</v>
      </c>
      <c r="BV38" s="62">
        <f>IF(DB38&gt;0,N38/((1+Vychodiská!$C$178)^emisie_CO2!DB38),0)</f>
        <v>236.11066896382391</v>
      </c>
      <c r="BW38" s="62">
        <f>IF(DC38&gt;0,O38/((1+Vychodiská!$C$178)^emisie_CO2!DC38),0)</f>
        <v>243.71093258303716</v>
      </c>
      <c r="BX38" s="62">
        <f>IF(DD38&gt;0,P38/((1+Vychodiská!$C$178)^emisie_CO2!DD38),0)</f>
        <v>250.05196322952762</v>
      </c>
      <c r="BY38" s="62">
        <f>IF(DE38&gt;0,Q38/((1+Vychodiská!$C$178)^emisie_CO2!DE38),0)</f>
        <v>254.66672946821333</v>
      </c>
      <c r="BZ38" s="62">
        <f>IF(DF38&gt;0,R38/((1+Vychodiská!$C$178)^emisie_CO2!DF38),0)</f>
        <v>258.27498290586891</v>
      </c>
      <c r="CA38" s="62">
        <f>IF(DG38&gt;0,S38/((1+Vychodiská!$C$178)^emisie_CO2!DG38),0)</f>
        <v>260.96211758196029</v>
      </c>
      <c r="CB38" s="62">
        <f>IF(DH38&gt;0,T38/((1+Vychodiská!$C$178)^emisie_CO2!DH38),0)</f>
        <v>262.80767711224291</v>
      </c>
      <c r="CC38" s="62">
        <f>IF(DI38&gt;0,U38/((1+Vychodiská!$C$178)^emisie_CO2!DI38),0)</f>
        <v>263.88571823469368</v>
      </c>
      <c r="CD38" s="62">
        <f>IF(DJ38&gt;0,V38/((1+Vychodiská!$C$178)^emisie_CO2!DJ38),0)</f>
        <v>264.26515299828918</v>
      </c>
      <c r="CE38" s="62">
        <f>IF(DK38&gt;0,W38/((1+Vychodiská!$C$178)^emisie_CO2!DK38),0)</f>
        <v>264.01007080427541</v>
      </c>
      <c r="CF38" s="62">
        <f>IF(DL38&gt;0,X38/((1+Vychodiská!$C$178)^emisie_CO2!DL38),0)</f>
        <v>263.18004144280201</v>
      </c>
      <c r="CG38" s="62">
        <f>IF(DM38&gt;0,Y38/((1+Vychodiská!$C$178)^emisie_CO2!DM38),0)</f>
        <v>261.83040020463375</v>
      </c>
      <c r="CH38" s="62">
        <f>IF(DN38&gt;0,Z38/((1+Vychodiská!$C$178)^emisie_CO2!DN38),0)</f>
        <v>260.01251608791739</v>
      </c>
      <c r="CI38" s="62">
        <f>IF(DO38&gt;0,AA38/((1+Vychodiská!$C$178)^emisie_CO2!DO38),0)</f>
        <v>258.12380531730292</v>
      </c>
      <c r="CJ38" s="62">
        <f>IF(DP38&gt;0,AB38/((1+Vychodiská!$C$178)^emisie_CO2!DP38),0)</f>
        <v>255.82537422078806</v>
      </c>
      <c r="CK38" s="62">
        <f>IF(DQ38&gt;0,AC38/((1+Vychodiská!$C$178)^emisie_CO2!DQ38),0)</f>
        <v>253.16052657265487</v>
      </c>
      <c r="CL38" s="62">
        <f>IF(DR38&gt;0,AD38/((1+Vychodiská!$C$178)^emisie_CO2!DR38),0)</f>
        <v>250.16937104924003</v>
      </c>
      <c r="CM38" s="62">
        <f>IF(DS38&gt;0,AE38/((1+Vychodiská!$C$178)^emisie_CO2!DS38),0)</f>
        <v>246.8890273294777</v>
      </c>
      <c r="CN38" s="62">
        <f>IF(DT38&gt;0,AF38/((1+Vychodiská!$C$178)^emisie_CO2!DT38),0)</f>
        <v>235.13240698045499</v>
      </c>
      <c r="CO38" s="62">
        <f>IF(DU38&gt;0,AG38/((1+Vychodiská!$C$178)^emisie_CO2!DU38),0)</f>
        <v>223.93562569567138</v>
      </c>
      <c r="CP38" s="62">
        <f>IF(DV38&gt;0,AH38/((1+Vychodiská!$C$178)^emisie_CO2!DV38),0)</f>
        <v>213.27202447206807</v>
      </c>
      <c r="CQ38" s="62">
        <f>IF(DW38&gt;0,AI38/((1+Vychodiská!$C$178)^emisie_CO2!DW38),0)</f>
        <v>203.11621378292188</v>
      </c>
      <c r="CR38" s="63">
        <f>IF(DX38&gt;0,AJ38/((1+Vychodiská!$C$178)^emisie_CO2!DX38),0)</f>
        <v>193.4440131265923</v>
      </c>
      <c r="CS38" s="66">
        <f t="shared" si="58"/>
        <v>7090.2374956990479</v>
      </c>
      <c r="CU38" s="61">
        <f t="shared" si="59"/>
        <v>3</v>
      </c>
      <c r="CV38" s="61">
        <f t="shared" si="60"/>
        <v>4</v>
      </c>
      <c r="CW38" s="61">
        <f t="shared" si="61"/>
        <v>5</v>
      </c>
      <c r="CX38" s="61">
        <f t="shared" si="62"/>
        <v>6</v>
      </c>
      <c r="CY38" s="61">
        <f t="shared" si="63"/>
        <v>7</v>
      </c>
      <c r="CZ38" s="61">
        <f t="shared" si="64"/>
        <v>8</v>
      </c>
      <c r="DA38" s="61">
        <f t="shared" si="65"/>
        <v>9</v>
      </c>
      <c r="DB38" s="61">
        <f t="shared" si="66"/>
        <v>10</v>
      </c>
      <c r="DC38" s="61">
        <f t="shared" si="67"/>
        <v>11</v>
      </c>
      <c r="DD38" s="61">
        <f t="shared" si="68"/>
        <v>12</v>
      </c>
      <c r="DE38" s="61">
        <f t="shared" si="69"/>
        <v>13</v>
      </c>
      <c r="DF38" s="61">
        <f t="shared" si="70"/>
        <v>14</v>
      </c>
      <c r="DG38" s="61">
        <f t="shared" si="71"/>
        <v>15</v>
      </c>
      <c r="DH38" s="61">
        <f t="shared" si="72"/>
        <v>16</v>
      </c>
      <c r="DI38" s="61">
        <f t="shared" si="73"/>
        <v>17</v>
      </c>
      <c r="DJ38" s="61">
        <f t="shared" si="74"/>
        <v>18</v>
      </c>
      <c r="DK38" s="61">
        <f t="shared" si="75"/>
        <v>19</v>
      </c>
      <c r="DL38" s="61">
        <f t="shared" si="76"/>
        <v>20</v>
      </c>
      <c r="DM38" s="61">
        <f t="shared" si="77"/>
        <v>21</v>
      </c>
      <c r="DN38" s="61">
        <f t="shared" si="78"/>
        <v>22</v>
      </c>
      <c r="DO38" s="61">
        <f t="shared" si="79"/>
        <v>23</v>
      </c>
      <c r="DP38" s="61">
        <f t="shared" si="80"/>
        <v>24</v>
      </c>
      <c r="DQ38" s="61">
        <f t="shared" si="81"/>
        <v>25</v>
      </c>
      <c r="DR38" s="61">
        <f t="shared" si="82"/>
        <v>26</v>
      </c>
      <c r="DS38" s="61">
        <f t="shared" si="83"/>
        <v>27</v>
      </c>
      <c r="DT38" s="61">
        <f t="shared" si="84"/>
        <v>28</v>
      </c>
      <c r="DU38" s="61">
        <f t="shared" si="85"/>
        <v>29</v>
      </c>
      <c r="DV38" s="61">
        <f t="shared" si="86"/>
        <v>30</v>
      </c>
      <c r="DW38" s="61">
        <f t="shared" si="87"/>
        <v>31</v>
      </c>
      <c r="DX38" s="377">
        <f t="shared" si="88"/>
        <v>32</v>
      </c>
    </row>
    <row r="39" spans="1:128" ht="33" x14ac:dyDescent="0.45">
      <c r="A39" s="59">
        <f>Investície!A39</f>
        <v>37</v>
      </c>
      <c r="B39" s="60" t="str">
        <f>Investície!B39</f>
        <v>MHTH, a.s. - závod Zvolen</v>
      </c>
      <c r="C39" s="60" t="str">
        <f>Investície!C39</f>
        <v>Horúcovodná prípojka pre CONTINENTAL Zvolen</v>
      </c>
      <c r="D39" s="61">
        <f>INDEX(Data!$M:$M,MATCH(emisie_CO2!A39,Data!$A:$A,0))</f>
        <v>30</v>
      </c>
      <c r="E39" s="61" t="str">
        <f>INDEX(Data!$J:$J,MATCH(emisie_CO2!A39,Data!$A:$A,0))</f>
        <v>2025-2026</v>
      </c>
      <c r="F39" s="63">
        <f>INDEX(Data!$U:$U,MATCH(emisie_CO2!A39,Data!$A:$A,0))</f>
        <v>0</v>
      </c>
      <c r="G39" s="62">
        <f>$F39*Vychodiská!$D$15*-1*IF(LEN($E39)=4,HLOOKUP($E39+G$2,Vychodiská!$G$24:$BN$25,2,0),HLOOKUP(VALUE(RIGHT($E39,4))+G$2,Vychodiská!$G$24:$BN$25,2,0))</f>
        <v>0</v>
      </c>
      <c r="H39" s="62">
        <f>$F39*Vychodiská!$D$15*-1*IF(LEN($E39)=4,HLOOKUP($E39+H$2,Vychodiská!$G$24:$BN$25,2,0),HLOOKUP(VALUE(RIGHT($E39,4))+H$2,Vychodiská!$G$24:$BN$25,2,0))</f>
        <v>0</v>
      </c>
      <c r="I39" s="62">
        <f>$F39*Vychodiská!$D$15*-1*IF(LEN($E39)=4,HLOOKUP($E39+I$2,Vychodiská!$G$24:$BN$25,2,0),HLOOKUP(VALUE(RIGHT($E39,4))+I$2,Vychodiská!$G$24:$BN$25,2,0))</f>
        <v>0</v>
      </c>
      <c r="J39" s="62">
        <f>$F39*Vychodiská!$D$15*-1*IF(LEN($E39)=4,HLOOKUP($E39+J$2,Vychodiská!$G$24:$BN$25,2,0),HLOOKUP(VALUE(RIGHT($E39,4))+J$2,Vychodiská!$G$24:$BN$25,2,0))</f>
        <v>0</v>
      </c>
      <c r="K39" s="62">
        <f>$F39*Vychodiská!$D$15*-1*IF(LEN($E39)=4,HLOOKUP($E39+K$2,Vychodiská!$G$24:$BN$25,2,0),HLOOKUP(VALUE(RIGHT($E39,4))+K$2,Vychodiská!$G$24:$BN$25,2,0))</f>
        <v>0</v>
      </c>
      <c r="L39" s="62">
        <f>$F39*Vychodiská!$D$15*-1*IF(LEN($E39)=4,HLOOKUP($E39+L$2,Vychodiská!$G$24:$BN$25,2,0),HLOOKUP(VALUE(RIGHT($E39,4))+L$2,Vychodiská!$G$24:$BN$25,2,0))</f>
        <v>0</v>
      </c>
      <c r="M39" s="62">
        <f>$F39*Vychodiská!$D$15*-1*IF(LEN($E39)=4,HLOOKUP($E39+M$2,Vychodiská!$G$24:$BN$25,2,0),HLOOKUP(VALUE(RIGHT($E39,4))+M$2,Vychodiská!$G$24:$BN$25,2,0))</f>
        <v>0</v>
      </c>
      <c r="N39" s="62">
        <f>$F39*Vychodiská!$D$15*-1*IF(LEN($E39)=4,HLOOKUP($E39+N$2,Vychodiská!$G$24:$BN$25,2,0),HLOOKUP(VALUE(RIGHT($E39,4))+N$2,Vychodiská!$G$24:$BN$25,2,0))</f>
        <v>0</v>
      </c>
      <c r="O39" s="62">
        <f>$F39*Vychodiská!$D$15*-1*IF(LEN($E39)=4,HLOOKUP($E39+O$2,Vychodiská!$G$24:$BN$25,2,0),HLOOKUP(VALUE(RIGHT($E39,4))+O$2,Vychodiská!$G$24:$BN$25,2,0))</f>
        <v>0</v>
      </c>
      <c r="P39" s="62">
        <f>$F39*Vychodiská!$D$15*-1*IF(LEN($E39)=4,HLOOKUP($E39+P$2,Vychodiská!$G$24:$BN$25,2,0),HLOOKUP(VALUE(RIGHT($E39,4))+P$2,Vychodiská!$G$24:$BN$25,2,0))</f>
        <v>0</v>
      </c>
      <c r="Q39" s="62">
        <f>$F39*Vychodiská!$D$15*-1*IF(LEN($E39)=4,HLOOKUP($E39+Q$2,Vychodiská!$G$24:$BN$25,2,0),HLOOKUP(VALUE(RIGHT($E39,4))+Q$2,Vychodiská!$G$24:$BN$25,2,0))</f>
        <v>0</v>
      </c>
      <c r="R39" s="62">
        <f>$F39*Vychodiská!$D$15*-1*IF(LEN($E39)=4,HLOOKUP($E39+R$2,Vychodiská!$G$24:$BN$25,2,0),HLOOKUP(VALUE(RIGHT($E39,4))+R$2,Vychodiská!$G$24:$BN$25,2,0))</f>
        <v>0</v>
      </c>
      <c r="S39" s="62">
        <f>$F39*Vychodiská!$D$15*-1*IF(LEN($E39)=4,HLOOKUP($E39+S$2,Vychodiská!$G$24:$BN$25,2,0),HLOOKUP(VALUE(RIGHT($E39,4))+S$2,Vychodiská!$G$24:$BN$25,2,0))</f>
        <v>0</v>
      </c>
      <c r="T39" s="62">
        <f>$F39*Vychodiská!$D$15*-1*IF(LEN($E39)=4,HLOOKUP($E39+T$2,Vychodiská!$G$24:$BN$25,2,0),HLOOKUP(VALUE(RIGHT($E39,4))+T$2,Vychodiská!$G$24:$BN$25,2,0))</f>
        <v>0</v>
      </c>
      <c r="U39" s="62">
        <f>$F39*Vychodiská!$D$15*-1*IF(LEN($E39)=4,HLOOKUP($E39+U$2,Vychodiská!$G$24:$BN$25,2,0),HLOOKUP(VALUE(RIGHT($E39,4))+U$2,Vychodiská!$G$24:$BN$25,2,0))</f>
        <v>0</v>
      </c>
      <c r="V39" s="62">
        <f>$F39*Vychodiská!$D$15*-1*IF(LEN($E39)=4,HLOOKUP($E39+V$2,Vychodiská!$G$24:$BN$25,2,0),HLOOKUP(VALUE(RIGHT($E39,4))+V$2,Vychodiská!$G$24:$BN$25,2,0))</f>
        <v>0</v>
      </c>
      <c r="W39" s="62">
        <f>$F39*Vychodiská!$D$15*-1*IF(LEN($E39)=4,HLOOKUP($E39+W$2,Vychodiská!$G$24:$BN$25,2,0),HLOOKUP(VALUE(RIGHT($E39,4))+W$2,Vychodiská!$G$24:$BN$25,2,0))</f>
        <v>0</v>
      </c>
      <c r="X39" s="62">
        <f>$F39*Vychodiská!$D$15*-1*IF(LEN($E39)=4,HLOOKUP($E39+X$2,Vychodiská!$G$24:$BN$25,2,0),HLOOKUP(VALUE(RIGHT($E39,4))+X$2,Vychodiská!$G$24:$BN$25,2,0))</f>
        <v>0</v>
      </c>
      <c r="Y39" s="62">
        <f>$F39*Vychodiská!$D$15*-1*IF(LEN($E39)=4,HLOOKUP($E39+Y$2,Vychodiská!$G$24:$BN$25,2,0),HLOOKUP(VALUE(RIGHT($E39,4))+Y$2,Vychodiská!$G$24:$BN$25,2,0))</f>
        <v>0</v>
      </c>
      <c r="Z39" s="62">
        <f>$F39*Vychodiská!$D$15*-1*IF(LEN($E39)=4,HLOOKUP($E39+Z$2,Vychodiská!$G$24:$BN$25,2,0),HLOOKUP(VALUE(RIGHT($E39,4))+Z$2,Vychodiská!$G$24:$BN$25,2,0))</f>
        <v>0</v>
      </c>
      <c r="AA39" s="62">
        <f>$F39*Vychodiská!$D$15*-1*IF(LEN($E39)=4,HLOOKUP($E39+AA$2,Vychodiská!$G$24:$BN$25,2,0),HLOOKUP(VALUE(RIGHT($E39,4))+AA$2,Vychodiská!$G$24:$BN$25,2,0))</f>
        <v>0</v>
      </c>
      <c r="AB39" s="62">
        <f>$F39*Vychodiská!$D$15*-1*IF(LEN($E39)=4,HLOOKUP($E39+AB$2,Vychodiská!$G$24:$BN$25,2,0),HLOOKUP(VALUE(RIGHT($E39,4))+AB$2,Vychodiská!$G$24:$BN$25,2,0))</f>
        <v>0</v>
      </c>
      <c r="AC39" s="62">
        <f>$F39*Vychodiská!$D$15*-1*IF(LEN($E39)=4,HLOOKUP($E39+AC$2,Vychodiská!$G$24:$BN$25,2,0),HLOOKUP(VALUE(RIGHT($E39,4))+AC$2,Vychodiská!$G$24:$BN$25,2,0))</f>
        <v>0</v>
      </c>
      <c r="AD39" s="62">
        <f>$F39*Vychodiská!$D$15*-1*IF(LEN($E39)=4,HLOOKUP($E39+AD$2,Vychodiská!$G$24:$BN$25,2,0),HLOOKUP(VALUE(RIGHT($E39,4))+AD$2,Vychodiská!$G$24:$BN$25,2,0))</f>
        <v>0</v>
      </c>
      <c r="AE39" s="62">
        <f>$F39*Vychodiská!$D$15*-1*IF(LEN($E39)=4,HLOOKUP($E39+AE$2,Vychodiská!$G$24:$BN$25,2,0),HLOOKUP(VALUE(RIGHT($E39,4))+AE$2,Vychodiská!$G$24:$BN$25,2,0))</f>
        <v>0</v>
      </c>
      <c r="AF39" s="62">
        <f>$F39*Vychodiská!$D$15*-1*IF(LEN($E39)=4,HLOOKUP($E39+AF$2,Vychodiská!$G$24:$BN$25,2,0),HLOOKUP(VALUE(RIGHT($E39,4))+AF$2,Vychodiská!$G$24:$BN$25,2,0))</f>
        <v>0</v>
      </c>
      <c r="AG39" s="62">
        <f>$F39*Vychodiská!$D$15*-1*IF(LEN($E39)=4,HLOOKUP($E39+AG$2,Vychodiská!$G$24:$BN$25,2,0),HLOOKUP(VALUE(RIGHT($E39,4))+AG$2,Vychodiská!$G$24:$BN$25,2,0))</f>
        <v>0</v>
      </c>
      <c r="AH39" s="62">
        <f>$F39*Vychodiská!$D$15*-1*IF(LEN($E39)=4,HLOOKUP($E39+AH$2,Vychodiská!$G$24:$BN$25,2,0),HLOOKUP(VALUE(RIGHT($E39,4))+AH$2,Vychodiská!$G$24:$BN$25,2,0))</f>
        <v>0</v>
      </c>
      <c r="AI39" s="62">
        <f>$F39*Vychodiská!$D$15*-1*IF(LEN($E39)=4,HLOOKUP($E39+AI$2,Vychodiská!$G$24:$BN$25,2,0),HLOOKUP(VALUE(RIGHT($E39,4))+AI$2,Vychodiská!$G$24:$BN$25,2,0))</f>
        <v>0</v>
      </c>
      <c r="AJ39" s="63">
        <f>$F39*Vychodiská!$D$15*-1*IF(LEN($E39)=4,HLOOKUP($E39+AJ$2,Vychodiská!$G$24:$BN$25,2,0),HLOOKUP(VALUE(RIGHT($E39,4))+AJ$2,Vychodiská!$G$24:$BN$25,2,0))</f>
        <v>0</v>
      </c>
      <c r="AK39" s="62">
        <f t="shared" ref="AK39:AK42" si="89">G39</f>
        <v>0</v>
      </c>
      <c r="AL39" s="62">
        <f>SUM($G39:H39)</f>
        <v>0</v>
      </c>
      <c r="AM39" s="62">
        <f>SUM($G39:I39)</f>
        <v>0</v>
      </c>
      <c r="AN39" s="62">
        <f>SUM($G39:J39)</f>
        <v>0</v>
      </c>
      <c r="AO39" s="62">
        <f>SUM($G39:K39)</f>
        <v>0</v>
      </c>
      <c r="AP39" s="62">
        <f>SUM($G39:L39)</f>
        <v>0</v>
      </c>
      <c r="AQ39" s="62">
        <f>SUM($G39:M39)</f>
        <v>0</v>
      </c>
      <c r="AR39" s="62">
        <f>SUM($G39:N39)</f>
        <v>0</v>
      </c>
      <c r="AS39" s="62">
        <f>SUM($G39:O39)</f>
        <v>0</v>
      </c>
      <c r="AT39" s="62">
        <f>SUM($G39:P39)</f>
        <v>0</v>
      </c>
      <c r="AU39" s="62">
        <f>SUM($G39:Q39)</f>
        <v>0</v>
      </c>
      <c r="AV39" s="62">
        <f>SUM($G39:R39)</f>
        <v>0</v>
      </c>
      <c r="AW39" s="62">
        <f>SUM($G39:S39)</f>
        <v>0</v>
      </c>
      <c r="AX39" s="62">
        <f>SUM($G39:T39)</f>
        <v>0</v>
      </c>
      <c r="AY39" s="62">
        <f>SUM($G39:U39)</f>
        <v>0</v>
      </c>
      <c r="AZ39" s="62">
        <f>SUM($G39:V39)</f>
        <v>0</v>
      </c>
      <c r="BA39" s="62">
        <f>SUM($G39:W39)</f>
        <v>0</v>
      </c>
      <c r="BB39" s="62">
        <f>SUM($G39:X39)</f>
        <v>0</v>
      </c>
      <c r="BC39" s="62">
        <f>SUM($G39:Y39)</f>
        <v>0</v>
      </c>
      <c r="BD39" s="62">
        <f>SUM($G39:Z39)</f>
        <v>0</v>
      </c>
      <c r="BE39" s="62">
        <f>SUM($G39:AA39)</f>
        <v>0</v>
      </c>
      <c r="BF39" s="62">
        <f>SUM($G39:AB39)</f>
        <v>0</v>
      </c>
      <c r="BG39" s="62">
        <f>SUM($G39:AC39)</f>
        <v>0</v>
      </c>
      <c r="BH39" s="62">
        <f>SUM($G39:AD39)</f>
        <v>0</v>
      </c>
      <c r="BI39" s="62">
        <f>SUM($G39:AE39)</f>
        <v>0</v>
      </c>
      <c r="BJ39" s="62">
        <f>SUM($G39:AF39)</f>
        <v>0</v>
      </c>
      <c r="BK39" s="62">
        <f>SUM($G39:AG39)</f>
        <v>0</v>
      </c>
      <c r="BL39" s="62">
        <f>SUM($G39:AH39)</f>
        <v>0</v>
      </c>
      <c r="BM39" s="62">
        <f>SUM($G39:AI39)</f>
        <v>0</v>
      </c>
      <c r="BN39" s="62">
        <f>SUM($G39:AJ39)</f>
        <v>0</v>
      </c>
      <c r="BO39" s="65">
        <f>IF(CU39&gt;0,G39/((1+Vychodiská!$C$178)^emisie_CO2!CU39),0)</f>
        <v>0</v>
      </c>
      <c r="BP39" s="62">
        <f>IF(CV39&gt;0,H39/((1+Vychodiská!$C$178)^emisie_CO2!CV39),0)</f>
        <v>0</v>
      </c>
      <c r="BQ39" s="62">
        <f>IF(CW39&gt;0,I39/((1+Vychodiská!$C$178)^emisie_CO2!CW39),0)</f>
        <v>0</v>
      </c>
      <c r="BR39" s="62">
        <f>IF(CX39&gt;0,J39/((1+Vychodiská!$C$178)^emisie_CO2!CX39),0)</f>
        <v>0</v>
      </c>
      <c r="BS39" s="62">
        <f>IF(CY39&gt;0,K39/((1+Vychodiská!$C$178)^emisie_CO2!CY39),0)</f>
        <v>0</v>
      </c>
      <c r="BT39" s="62">
        <f>IF(CZ39&gt;0,L39/((1+Vychodiská!$C$178)^emisie_CO2!CZ39),0)</f>
        <v>0</v>
      </c>
      <c r="BU39" s="62">
        <f>IF(DA39&gt;0,M39/((1+Vychodiská!$C$178)^emisie_CO2!DA39),0)</f>
        <v>0</v>
      </c>
      <c r="BV39" s="62">
        <f>IF(DB39&gt;0,N39/((1+Vychodiská!$C$178)^emisie_CO2!DB39),0)</f>
        <v>0</v>
      </c>
      <c r="BW39" s="62">
        <f>IF(DC39&gt;0,O39/((1+Vychodiská!$C$178)^emisie_CO2!DC39),0)</f>
        <v>0</v>
      </c>
      <c r="BX39" s="62">
        <f>IF(DD39&gt;0,P39/((1+Vychodiská!$C$178)^emisie_CO2!DD39),0)</f>
        <v>0</v>
      </c>
      <c r="BY39" s="62">
        <f>IF(DE39&gt;0,Q39/((1+Vychodiská!$C$178)^emisie_CO2!DE39),0)</f>
        <v>0</v>
      </c>
      <c r="BZ39" s="62">
        <f>IF(DF39&gt;0,R39/((1+Vychodiská!$C$178)^emisie_CO2!DF39),0)</f>
        <v>0</v>
      </c>
      <c r="CA39" s="62">
        <f>IF(DG39&gt;0,S39/((1+Vychodiská!$C$178)^emisie_CO2!DG39),0)</f>
        <v>0</v>
      </c>
      <c r="CB39" s="62">
        <f>IF(DH39&gt;0,T39/((1+Vychodiská!$C$178)^emisie_CO2!DH39),0)</f>
        <v>0</v>
      </c>
      <c r="CC39" s="62">
        <f>IF(DI39&gt;0,U39/((1+Vychodiská!$C$178)^emisie_CO2!DI39),0)</f>
        <v>0</v>
      </c>
      <c r="CD39" s="62">
        <f>IF(DJ39&gt;0,V39/((1+Vychodiská!$C$178)^emisie_CO2!DJ39),0)</f>
        <v>0</v>
      </c>
      <c r="CE39" s="62">
        <f>IF(DK39&gt;0,W39/((1+Vychodiská!$C$178)^emisie_CO2!DK39),0)</f>
        <v>0</v>
      </c>
      <c r="CF39" s="62">
        <f>IF(DL39&gt;0,X39/((1+Vychodiská!$C$178)^emisie_CO2!DL39),0)</f>
        <v>0</v>
      </c>
      <c r="CG39" s="62">
        <f>IF(DM39&gt;0,Y39/((1+Vychodiská!$C$178)^emisie_CO2!DM39),0)</f>
        <v>0</v>
      </c>
      <c r="CH39" s="62">
        <f>IF(DN39&gt;0,Z39/((1+Vychodiská!$C$178)^emisie_CO2!DN39),0)</f>
        <v>0</v>
      </c>
      <c r="CI39" s="62">
        <f>IF(DO39&gt;0,AA39/((1+Vychodiská!$C$178)^emisie_CO2!DO39),0)</f>
        <v>0</v>
      </c>
      <c r="CJ39" s="62">
        <f>IF(DP39&gt;0,AB39/((1+Vychodiská!$C$178)^emisie_CO2!DP39),0)</f>
        <v>0</v>
      </c>
      <c r="CK39" s="62">
        <f>IF(DQ39&gt;0,AC39/((1+Vychodiská!$C$178)^emisie_CO2!DQ39),0)</f>
        <v>0</v>
      </c>
      <c r="CL39" s="62">
        <f>IF(DR39&gt;0,AD39/((1+Vychodiská!$C$178)^emisie_CO2!DR39),0)</f>
        <v>0</v>
      </c>
      <c r="CM39" s="62">
        <f>IF(DS39&gt;0,AE39/((1+Vychodiská!$C$178)^emisie_CO2!DS39),0)</f>
        <v>0</v>
      </c>
      <c r="CN39" s="62">
        <f>IF(DT39&gt;0,AF39/((1+Vychodiská!$C$178)^emisie_CO2!DT39),0)</f>
        <v>0</v>
      </c>
      <c r="CO39" s="62">
        <f>IF(DU39&gt;0,AG39/((1+Vychodiská!$C$178)^emisie_CO2!DU39),0)</f>
        <v>0</v>
      </c>
      <c r="CP39" s="62">
        <f>IF(DV39&gt;0,AH39/((1+Vychodiská!$C$178)^emisie_CO2!DV39),0)</f>
        <v>0</v>
      </c>
      <c r="CQ39" s="62">
        <f>IF(DW39&gt;0,AI39/((1+Vychodiská!$C$178)^emisie_CO2!DW39),0)</f>
        <v>0</v>
      </c>
      <c r="CR39" s="63">
        <f>IF(DX39&gt;0,AJ39/((1+Vychodiská!$C$178)^emisie_CO2!DX39),0)</f>
        <v>0</v>
      </c>
      <c r="CS39" s="66">
        <f t="shared" ref="CS39:CS42" si="90">SUM(BO39:CR39)</f>
        <v>0</v>
      </c>
      <c r="CU39" s="61">
        <f t="shared" ref="CU39:CU42" si="91">(VALUE(RIGHT(E39,4))-VALUE(LEFT(E39,4)))+2</f>
        <v>3</v>
      </c>
      <c r="CV39" s="61">
        <f t="shared" ref="CV39:CV42" si="92">IF(CU39=0,0,IF(CV$2&gt;$D39,0,CU39+1))</f>
        <v>4</v>
      </c>
      <c r="CW39" s="61">
        <f t="shared" ref="CW39:CW42" si="93">IF(CV39=0,0,IF(CW$2&gt;$D39,0,CV39+1))</f>
        <v>5</v>
      </c>
      <c r="CX39" s="61">
        <f t="shared" ref="CX39:CX42" si="94">IF(CW39=0,0,IF(CX$2&gt;$D39,0,CW39+1))</f>
        <v>6</v>
      </c>
      <c r="CY39" s="61">
        <f t="shared" ref="CY39:CY42" si="95">IF(CX39=0,0,IF(CY$2&gt;$D39,0,CX39+1))</f>
        <v>7</v>
      </c>
      <c r="CZ39" s="61">
        <f t="shared" ref="CZ39:CZ42" si="96">IF(CY39=0,0,IF(CZ$2&gt;$D39,0,CY39+1))</f>
        <v>8</v>
      </c>
      <c r="DA39" s="61">
        <f t="shared" ref="DA39:DA42" si="97">IF(CZ39=0,0,IF(DA$2&gt;$D39,0,CZ39+1))</f>
        <v>9</v>
      </c>
      <c r="DB39" s="61">
        <f t="shared" ref="DB39:DB42" si="98">IF(DA39=0,0,IF(DB$2&gt;$D39,0,DA39+1))</f>
        <v>10</v>
      </c>
      <c r="DC39" s="61">
        <f t="shared" ref="DC39:DC42" si="99">IF(DB39=0,0,IF(DC$2&gt;$D39,0,DB39+1))</f>
        <v>11</v>
      </c>
      <c r="DD39" s="61">
        <f t="shared" ref="DD39:DD42" si="100">IF(DC39=0,0,IF(DD$2&gt;$D39,0,DC39+1))</f>
        <v>12</v>
      </c>
      <c r="DE39" s="61">
        <f t="shared" ref="DE39:DE42" si="101">IF(DD39=0,0,IF(DE$2&gt;$D39,0,DD39+1))</f>
        <v>13</v>
      </c>
      <c r="DF39" s="61">
        <f t="shared" ref="DF39:DF42" si="102">IF(DE39=0,0,IF(DF$2&gt;$D39,0,DE39+1))</f>
        <v>14</v>
      </c>
      <c r="DG39" s="61">
        <f t="shared" ref="DG39:DG42" si="103">IF(DF39=0,0,IF(DG$2&gt;$D39,0,DF39+1))</f>
        <v>15</v>
      </c>
      <c r="DH39" s="61">
        <f t="shared" ref="DH39:DH42" si="104">IF(DG39=0,0,IF(DH$2&gt;$D39,0,DG39+1))</f>
        <v>16</v>
      </c>
      <c r="DI39" s="61">
        <f t="shared" ref="DI39:DI42" si="105">IF(DH39=0,0,IF(DI$2&gt;$D39,0,DH39+1))</f>
        <v>17</v>
      </c>
      <c r="DJ39" s="61">
        <f t="shared" ref="DJ39:DJ42" si="106">IF(DI39=0,0,IF(DJ$2&gt;$D39,0,DI39+1))</f>
        <v>18</v>
      </c>
      <c r="DK39" s="61">
        <f t="shared" ref="DK39:DK42" si="107">IF(DJ39=0,0,IF(DK$2&gt;$D39,0,DJ39+1))</f>
        <v>19</v>
      </c>
      <c r="DL39" s="61">
        <f t="shared" ref="DL39:DL42" si="108">IF(DK39=0,0,IF(DL$2&gt;$D39,0,DK39+1))</f>
        <v>20</v>
      </c>
      <c r="DM39" s="61">
        <f t="shared" ref="DM39:DM42" si="109">IF(DL39=0,0,IF(DM$2&gt;$D39,0,DL39+1))</f>
        <v>21</v>
      </c>
      <c r="DN39" s="61">
        <f t="shared" ref="DN39:DN42" si="110">IF(DM39=0,0,IF(DN$2&gt;$D39,0,DM39+1))</f>
        <v>22</v>
      </c>
      <c r="DO39" s="61">
        <f t="shared" ref="DO39:DO42" si="111">IF(DN39=0,0,IF(DO$2&gt;$D39,0,DN39+1))</f>
        <v>23</v>
      </c>
      <c r="DP39" s="61">
        <f t="shared" ref="DP39:DP42" si="112">IF(DO39=0,0,IF(DP$2&gt;$D39,0,DO39+1))</f>
        <v>24</v>
      </c>
      <c r="DQ39" s="61">
        <f t="shared" ref="DQ39:DQ42" si="113">IF(DP39=0,0,IF(DQ$2&gt;$D39,0,DP39+1))</f>
        <v>25</v>
      </c>
      <c r="DR39" s="61">
        <f t="shared" ref="DR39:DR42" si="114">IF(DQ39=0,0,IF(DR$2&gt;$D39,0,DQ39+1))</f>
        <v>26</v>
      </c>
      <c r="DS39" s="61">
        <f t="shared" ref="DS39:DS42" si="115">IF(DR39=0,0,IF(DS$2&gt;$D39,0,DR39+1))</f>
        <v>27</v>
      </c>
      <c r="DT39" s="61">
        <f t="shared" ref="DT39:DT42" si="116">IF(DS39=0,0,IF(DT$2&gt;$D39,0,DS39+1))</f>
        <v>28</v>
      </c>
      <c r="DU39" s="61">
        <f t="shared" ref="DU39:DU42" si="117">IF(DT39=0,0,IF(DU$2&gt;$D39,0,DT39+1))</f>
        <v>29</v>
      </c>
      <c r="DV39" s="61">
        <f t="shared" ref="DV39:DV42" si="118">IF(DU39=0,0,IF(DV$2&gt;$D39,0,DU39+1))</f>
        <v>30</v>
      </c>
      <c r="DW39" s="61">
        <f t="shared" ref="DW39:DW42" si="119">IF(DV39=0,0,IF(DW$2&gt;$D39,0,DV39+1))</f>
        <v>31</v>
      </c>
      <c r="DX39" s="377">
        <f t="shared" ref="DX39:DX42" si="120">IF(DW39=0,0,IF(DX$2&gt;$D39,0,DW39+1))</f>
        <v>32</v>
      </c>
    </row>
    <row r="40" spans="1:128" ht="33" x14ac:dyDescent="0.45">
      <c r="A40" s="59">
        <f>Investície!A40</f>
        <v>38</v>
      </c>
      <c r="B40" s="60" t="str">
        <f>Investície!B40</f>
        <v>MHTH, a.s. - závod Zvolen</v>
      </c>
      <c r="C40" s="60" t="str">
        <f>Investície!C40</f>
        <v>Horúcovodná prípojka Lieskovská cesta</v>
      </c>
      <c r="D40" s="61">
        <f>INDEX(Data!$M:$M,MATCH(emisie_CO2!A40,Data!$A:$A,0))</f>
        <v>30</v>
      </c>
      <c r="E40" s="61" t="str">
        <f>INDEX(Data!$J:$J,MATCH(emisie_CO2!A40,Data!$A:$A,0))</f>
        <v>2026-2028</v>
      </c>
      <c r="F40" s="63">
        <f>INDEX(Data!$U:$U,MATCH(emisie_CO2!A40,Data!$A:$A,0))</f>
        <v>-0.86</v>
      </c>
      <c r="G40" s="62">
        <f>$F40*Vychodiská!$D$15*-1*IF(LEN($E40)=4,HLOOKUP($E40+G$2,Vychodiská!$G$24:$BN$25,2,0),HLOOKUP(VALUE(RIGHT($E40,4))+G$2,Vychodiská!$G$24:$BN$25,2,0))</f>
        <v>214.82799999999995</v>
      </c>
      <c r="H40" s="62">
        <f>$F40*Vychodiská!$D$15*-1*IF(LEN($E40)=4,HLOOKUP($E40+H$2,Vychodiská!$G$24:$BN$25,2,0),HLOOKUP(VALUE(RIGHT($E40,4))+H$2,Vychodiská!$G$24:$BN$25,2,0))</f>
        <v>230.48</v>
      </c>
      <c r="I40" s="62">
        <f>$F40*Vychodiská!$D$15*-1*IF(LEN($E40)=4,HLOOKUP($E40+I$2,Vychodiská!$G$24:$BN$25,2,0),HLOOKUP(VALUE(RIGHT($E40,4))+I$2,Vychodiská!$G$24:$BN$25,2,0))</f>
        <v>256.27999999999997</v>
      </c>
      <c r="J40" s="62">
        <f>$F40*Vychodiská!$D$15*-1*IF(LEN($E40)=4,HLOOKUP($E40+J$2,Vychodiská!$G$24:$BN$25,2,0),HLOOKUP(VALUE(RIGHT($E40,4))+J$2,Vychodiská!$G$24:$BN$25,2,0))</f>
        <v>282.08</v>
      </c>
      <c r="K40" s="62">
        <f>$F40*Vychodiská!$D$15*-1*IF(LEN($E40)=4,HLOOKUP($E40+K$2,Vychodiská!$G$24:$BN$25,2,0),HLOOKUP(VALUE(RIGHT($E40,4))+K$2,Vychodiská!$G$24:$BN$25,2,0))</f>
        <v>307.88</v>
      </c>
      <c r="L40" s="62">
        <f>$F40*Vychodiská!$D$15*-1*IF(LEN($E40)=4,HLOOKUP($E40+L$2,Vychodiská!$G$24:$BN$25,2,0),HLOOKUP(VALUE(RIGHT($E40,4))+L$2,Vychodiská!$G$24:$BN$25,2,0))</f>
        <v>333.68</v>
      </c>
      <c r="M40" s="62">
        <f>$F40*Vychodiská!$D$15*-1*IF(LEN($E40)=4,HLOOKUP($E40+M$2,Vychodiská!$G$24:$BN$25,2,0),HLOOKUP(VALUE(RIGHT($E40,4))+M$2,Vychodiská!$G$24:$BN$25,2,0))</f>
        <v>359.48</v>
      </c>
      <c r="N40" s="62">
        <f>$F40*Vychodiská!$D$15*-1*IF(LEN($E40)=4,HLOOKUP($E40+N$2,Vychodiská!$G$24:$BN$25,2,0),HLOOKUP(VALUE(RIGHT($E40,4))+N$2,Vychodiská!$G$24:$BN$25,2,0))</f>
        <v>384.42</v>
      </c>
      <c r="O40" s="62">
        <f>$F40*Vychodiská!$D$15*-1*IF(LEN($E40)=4,HLOOKUP($E40+O$2,Vychodiská!$G$24:$BN$25,2,0),HLOOKUP(VALUE(RIGHT($E40,4))+O$2,Vychodiská!$G$24:$BN$25,2,0))</f>
        <v>409.36</v>
      </c>
      <c r="P40" s="62">
        <f>$F40*Vychodiská!$D$15*-1*IF(LEN($E40)=4,HLOOKUP($E40+P$2,Vychodiská!$G$24:$BN$25,2,0),HLOOKUP(VALUE(RIGHT($E40,4))+P$2,Vychodiská!$G$24:$BN$25,2,0))</f>
        <v>434.3</v>
      </c>
      <c r="Q40" s="62">
        <f>$F40*Vychodiská!$D$15*-1*IF(LEN($E40)=4,HLOOKUP($E40+Q$2,Vychodiská!$G$24:$BN$25,2,0),HLOOKUP(VALUE(RIGHT($E40,4))+Q$2,Vychodiská!$G$24:$BN$25,2,0))</f>
        <v>459.24</v>
      </c>
      <c r="R40" s="62">
        <f>$F40*Vychodiská!$D$15*-1*IF(LEN($E40)=4,HLOOKUP($E40+R$2,Vychodiská!$G$24:$BN$25,2,0),HLOOKUP(VALUE(RIGHT($E40,4))+R$2,Vychodiská!$G$24:$BN$25,2,0))</f>
        <v>484.18</v>
      </c>
      <c r="S40" s="62">
        <f>$F40*Vychodiská!$D$15*-1*IF(LEN($E40)=4,HLOOKUP($E40+S$2,Vychodiská!$G$24:$BN$25,2,0),HLOOKUP(VALUE(RIGHT($E40,4))+S$2,Vychodiská!$G$24:$BN$25,2,0))</f>
        <v>509.12</v>
      </c>
      <c r="T40" s="62">
        <f>$F40*Vychodiská!$D$15*-1*IF(LEN($E40)=4,HLOOKUP($E40+T$2,Vychodiská!$G$24:$BN$25,2,0),HLOOKUP(VALUE(RIGHT($E40,4))+T$2,Vychodiská!$G$24:$BN$25,2,0))</f>
        <v>534.05999999999995</v>
      </c>
      <c r="U40" s="62">
        <f>$F40*Vychodiská!$D$15*-1*IF(LEN($E40)=4,HLOOKUP($E40+U$2,Vychodiská!$G$24:$BN$25,2,0),HLOOKUP(VALUE(RIGHT($E40,4))+U$2,Vychodiská!$G$24:$BN$25,2,0))</f>
        <v>559</v>
      </c>
      <c r="V40" s="62">
        <f>$F40*Vychodiská!$D$15*-1*IF(LEN($E40)=4,HLOOKUP($E40+V$2,Vychodiská!$G$24:$BN$25,2,0),HLOOKUP(VALUE(RIGHT($E40,4))+V$2,Vychodiská!$G$24:$BN$25,2,0))</f>
        <v>583.93999999999994</v>
      </c>
      <c r="W40" s="62">
        <f>$F40*Vychodiská!$D$15*-1*IF(LEN($E40)=4,HLOOKUP($E40+W$2,Vychodiská!$G$24:$BN$25,2,0),HLOOKUP(VALUE(RIGHT($E40,4))+W$2,Vychodiská!$G$24:$BN$25,2,0))</f>
        <v>608.88</v>
      </c>
      <c r="X40" s="62">
        <f>$F40*Vychodiská!$D$15*-1*IF(LEN($E40)=4,HLOOKUP($E40+X$2,Vychodiská!$G$24:$BN$25,2,0),HLOOKUP(VALUE(RIGHT($E40,4))+X$2,Vychodiská!$G$24:$BN$25,2,0))</f>
        <v>634.67999999999995</v>
      </c>
      <c r="Y40" s="62">
        <f>$F40*Vychodiská!$D$15*-1*IF(LEN($E40)=4,HLOOKUP($E40+Y$2,Vychodiská!$G$24:$BN$25,2,0),HLOOKUP(VALUE(RIGHT($E40,4))+Y$2,Vychodiská!$G$24:$BN$25,2,0))</f>
        <v>660.48</v>
      </c>
      <c r="Z40" s="62">
        <f>$F40*Vychodiská!$D$15*-1*IF(LEN($E40)=4,HLOOKUP($E40+Z$2,Vychodiská!$G$24:$BN$25,2,0),HLOOKUP(VALUE(RIGHT($E40,4))+Z$2,Vychodiská!$G$24:$BN$25,2,0))</f>
        <v>686.28</v>
      </c>
      <c r="AA40" s="62">
        <f>$F40*Vychodiská!$D$15*-1*IF(LEN($E40)=4,HLOOKUP($E40+AA$2,Vychodiská!$G$24:$BN$25,2,0),HLOOKUP(VALUE(RIGHT($E40,4))+AA$2,Vychodiská!$G$24:$BN$25,2,0))</f>
        <v>712.08</v>
      </c>
      <c r="AB40" s="62">
        <f>$F40*Vychodiská!$D$15*-1*IF(LEN($E40)=4,HLOOKUP($E40+AB$2,Vychodiská!$G$24:$BN$25,2,0),HLOOKUP(VALUE(RIGHT($E40,4))+AB$2,Vychodiská!$G$24:$BN$25,2,0))</f>
        <v>737.88</v>
      </c>
      <c r="AC40" s="62">
        <f>$F40*Vychodiská!$D$15*-1*IF(LEN($E40)=4,HLOOKUP($E40+AC$2,Vychodiská!$G$24:$BN$25,2,0),HLOOKUP(VALUE(RIGHT($E40,4))+AC$2,Vychodiská!$G$24:$BN$25,2,0))</f>
        <v>737.88</v>
      </c>
      <c r="AD40" s="62">
        <f>$F40*Vychodiská!$D$15*-1*IF(LEN($E40)=4,HLOOKUP($E40+AD$2,Vychodiská!$G$24:$BN$25,2,0),HLOOKUP(VALUE(RIGHT($E40,4))+AD$2,Vychodiská!$G$24:$BN$25,2,0))</f>
        <v>737.88</v>
      </c>
      <c r="AE40" s="62">
        <f>$F40*Vychodiská!$D$15*-1*IF(LEN($E40)=4,HLOOKUP($E40+AE$2,Vychodiská!$G$24:$BN$25,2,0),HLOOKUP(VALUE(RIGHT($E40,4))+AE$2,Vychodiská!$G$24:$BN$25,2,0))</f>
        <v>737.88</v>
      </c>
      <c r="AF40" s="62">
        <f>$F40*Vychodiská!$D$15*-1*IF(LEN($E40)=4,HLOOKUP($E40+AF$2,Vychodiská!$G$24:$BN$25,2,0),HLOOKUP(VALUE(RIGHT($E40,4))+AF$2,Vychodiská!$G$24:$BN$25,2,0))</f>
        <v>737.88</v>
      </c>
      <c r="AG40" s="62">
        <f>$F40*Vychodiská!$D$15*-1*IF(LEN($E40)=4,HLOOKUP($E40+AG$2,Vychodiská!$G$24:$BN$25,2,0),HLOOKUP(VALUE(RIGHT($E40,4))+AG$2,Vychodiská!$G$24:$BN$25,2,0))</f>
        <v>737.88</v>
      </c>
      <c r="AH40" s="62">
        <f>$F40*Vychodiská!$D$15*-1*IF(LEN($E40)=4,HLOOKUP($E40+AH$2,Vychodiská!$G$24:$BN$25,2,0),HLOOKUP(VALUE(RIGHT($E40,4))+AH$2,Vychodiská!$G$24:$BN$25,2,0))</f>
        <v>737.88</v>
      </c>
      <c r="AI40" s="62">
        <f>$F40*Vychodiská!$D$15*-1*IF(LEN($E40)=4,HLOOKUP($E40+AI$2,Vychodiská!$G$24:$BN$25,2,0),HLOOKUP(VALUE(RIGHT($E40,4))+AI$2,Vychodiská!$G$24:$BN$25,2,0))</f>
        <v>737.88</v>
      </c>
      <c r="AJ40" s="63">
        <f>$F40*Vychodiská!$D$15*-1*IF(LEN($E40)=4,HLOOKUP($E40+AJ$2,Vychodiská!$G$24:$BN$25,2,0),HLOOKUP(VALUE(RIGHT($E40,4))+AJ$2,Vychodiská!$G$24:$BN$25,2,0))</f>
        <v>737.88</v>
      </c>
      <c r="AK40" s="62">
        <f t="shared" si="89"/>
        <v>214.82799999999995</v>
      </c>
      <c r="AL40" s="62">
        <f>SUM($G40:H40)</f>
        <v>445.30799999999994</v>
      </c>
      <c r="AM40" s="62">
        <f>SUM($G40:I40)</f>
        <v>701.58799999999997</v>
      </c>
      <c r="AN40" s="62">
        <f>SUM($G40:J40)</f>
        <v>983.66799999999989</v>
      </c>
      <c r="AO40" s="62">
        <f>SUM($G40:K40)</f>
        <v>1291.5479999999998</v>
      </c>
      <c r="AP40" s="62">
        <f>SUM($G40:L40)</f>
        <v>1625.2279999999998</v>
      </c>
      <c r="AQ40" s="62">
        <f>SUM($G40:M40)</f>
        <v>1984.7079999999999</v>
      </c>
      <c r="AR40" s="62">
        <f>SUM($G40:N40)</f>
        <v>2369.1279999999997</v>
      </c>
      <c r="AS40" s="62">
        <f>SUM($G40:O40)</f>
        <v>2778.4879999999998</v>
      </c>
      <c r="AT40" s="62">
        <f>SUM($G40:P40)</f>
        <v>3212.788</v>
      </c>
      <c r="AU40" s="62">
        <f>SUM($G40:Q40)</f>
        <v>3672.0280000000002</v>
      </c>
      <c r="AV40" s="62">
        <f>SUM($G40:R40)</f>
        <v>4156.2080000000005</v>
      </c>
      <c r="AW40" s="62">
        <f>SUM($G40:S40)</f>
        <v>4665.3280000000004</v>
      </c>
      <c r="AX40" s="62">
        <f>SUM($G40:T40)</f>
        <v>5199.3880000000008</v>
      </c>
      <c r="AY40" s="62">
        <f>SUM($G40:U40)</f>
        <v>5758.3880000000008</v>
      </c>
      <c r="AZ40" s="62">
        <f>SUM($G40:V40)</f>
        <v>6342.3280000000004</v>
      </c>
      <c r="BA40" s="62">
        <f>SUM($G40:W40)</f>
        <v>6951.2080000000005</v>
      </c>
      <c r="BB40" s="62">
        <f>SUM($G40:X40)</f>
        <v>7585.8880000000008</v>
      </c>
      <c r="BC40" s="62">
        <f>SUM($G40:Y40)</f>
        <v>8246.3680000000004</v>
      </c>
      <c r="BD40" s="62">
        <f>SUM($G40:Z40)</f>
        <v>8932.648000000001</v>
      </c>
      <c r="BE40" s="62">
        <f>SUM($G40:AA40)</f>
        <v>9644.728000000001</v>
      </c>
      <c r="BF40" s="62">
        <f>SUM($G40:AB40)</f>
        <v>10382.608</v>
      </c>
      <c r="BG40" s="62">
        <f>SUM($G40:AC40)</f>
        <v>11120.487999999999</v>
      </c>
      <c r="BH40" s="62">
        <f>SUM($G40:AD40)</f>
        <v>11858.367999999999</v>
      </c>
      <c r="BI40" s="62">
        <f>SUM($G40:AE40)</f>
        <v>12596.247999999998</v>
      </c>
      <c r="BJ40" s="62">
        <f>SUM($G40:AF40)</f>
        <v>13334.127999999997</v>
      </c>
      <c r="BK40" s="62">
        <f>SUM($G40:AG40)</f>
        <v>14072.007999999996</v>
      </c>
      <c r="BL40" s="62">
        <f>SUM($G40:AH40)</f>
        <v>14809.887999999995</v>
      </c>
      <c r="BM40" s="62">
        <f>SUM($G40:AI40)</f>
        <v>15547.767999999995</v>
      </c>
      <c r="BN40" s="62">
        <f>SUM($G40:AJ40)</f>
        <v>16285.647999999994</v>
      </c>
      <c r="BO40" s="65">
        <f>IF(CU40&gt;0,G40/((1+Vychodiská!$C$178)^emisie_CO2!CU40),0)</f>
        <v>176.73952725459037</v>
      </c>
      <c r="BP40" s="62">
        <f>IF(CV40&gt;0,H40/((1+Vychodiská!$C$178)^emisie_CO2!CV40),0)</f>
        <v>180.58711084765042</v>
      </c>
      <c r="BQ40" s="62">
        <f>IF(CW40&gt;0,I40/((1+Vychodiská!$C$178)^emisie_CO2!CW40),0)</f>
        <v>191.24008185003493</v>
      </c>
      <c r="BR40" s="62">
        <f>IF(CX40&gt;0,J40/((1+Vychodiská!$C$178)^emisie_CO2!CX40),0)</f>
        <v>200.46898960310466</v>
      </c>
      <c r="BS40" s="62">
        <f>IF(CY40&gt;0,K40/((1+Vychodiská!$C$178)^emisie_CO2!CY40),0)</f>
        <v>208.3853027813922</v>
      </c>
      <c r="BT40" s="62">
        <f>IF(CZ40&gt;0,L40/((1+Vychodiská!$C$178)^emisie_CO2!CZ40),0)</f>
        <v>215.09310316355459</v>
      </c>
      <c r="BU40" s="62">
        <f>IF(DA40&gt;0,M40/((1+Vychodiská!$C$178)^emisie_CO2!DA40),0)</f>
        <v>220.68953638283216</v>
      </c>
      <c r="BV40" s="62">
        <f>IF(DB40&gt;0,N40/((1+Vychodiská!$C$178)^emisie_CO2!DB40),0)</f>
        <v>224.76241231060828</v>
      </c>
      <c r="BW40" s="62">
        <f>IF(DC40&gt;0,O40/((1+Vychodiská!$C$178)^emisie_CO2!DC40),0)</f>
        <v>227.94696550516576</v>
      </c>
      <c r="BX40" s="62">
        <f>IF(DD40&gt;0,P40/((1+Vychodiská!$C$178)^emisie_CO2!DD40),0)</f>
        <v>230.31856258525147</v>
      </c>
      <c r="BY40" s="62">
        <f>IF(DE40&gt;0,Q40/((1+Vychodiská!$C$178)^emisie_CO2!DE40),0)</f>
        <v>231.94740673366209</v>
      </c>
      <c r="BZ40" s="62">
        <f>IF(DF40&gt;0,R40/((1+Vychodiská!$C$178)^emisie_CO2!DF40),0)</f>
        <v>232.89885855368595</v>
      </c>
      <c r="CA40" s="62">
        <f>IF(DG40&gt;0,S40/((1+Vychodiská!$C$178)^emisie_CO2!DG40),0)</f>
        <v>233.23373807626169</v>
      </c>
      <c r="CB40" s="62">
        <f>IF(DH40&gt;0,T40/((1+Vychodiská!$C$178)^emisie_CO2!DH40),0)</f>
        <v>233.00860898545443</v>
      </c>
      <c r="CC40" s="62">
        <f>IF(DI40&gt;0,U40/((1+Vychodiská!$C$178)^emisie_CO2!DI40),0)</f>
        <v>232.27604607092309</v>
      </c>
      <c r="CD40" s="62">
        <f>IF(DJ40&gt;0,V40/((1+Vychodiská!$C$178)^emisie_CO2!DJ40),0)</f>
        <v>231.08488686030293</v>
      </c>
      <c r="CE40" s="62">
        <f>IF(DK40&gt;0,W40/((1+Vychodiská!$C$178)^emisie_CO2!DK40),0)</f>
        <v>229.48046833171261</v>
      </c>
      <c r="CF40" s="62">
        <f>IF(DL40&gt;0,X40/((1+Vychodiská!$C$178)^emisie_CO2!DL40),0)</f>
        <v>227.81353999032001</v>
      </c>
      <c r="CG40" s="62">
        <f>IF(DM40&gt;0,Y40/((1+Vychodiská!$C$178)^emisie_CO2!DM40),0)</f>
        <v>225.78500285529202</v>
      </c>
      <c r="CH40" s="62">
        <f>IF(DN40&gt;0,Z40/((1+Vychodiská!$C$178)^emisie_CO2!DN40),0)</f>
        <v>223.433075742216</v>
      </c>
      <c r="CI40" s="62">
        <f>IF(DO40&gt;0,AA40/((1+Vychodiská!$C$178)^emisie_CO2!DO40),0)</f>
        <v>220.79315755406958</v>
      </c>
      <c r="CJ40" s="62">
        <f>IF(DP40&gt;0,AB40/((1+Vychodiská!$C$178)^emisie_CO2!DP40),0)</f>
        <v>217.8980091803447</v>
      </c>
      <c r="CK40" s="62">
        <f>IF(DQ40&gt;0,AC40/((1+Vychodiská!$C$178)^emisie_CO2!DQ40),0)</f>
        <v>207.52191350509017</v>
      </c>
      <c r="CL40" s="62">
        <f>IF(DR40&gt;0,AD40/((1+Vychodiská!$C$178)^emisie_CO2!DR40),0)</f>
        <v>197.6399176238954</v>
      </c>
      <c r="CM40" s="62">
        <f>IF(DS40&gt;0,AE40/((1+Vychodiská!$C$178)^emisie_CO2!DS40),0)</f>
        <v>188.22849297513849</v>
      </c>
      <c r="CN40" s="62">
        <f>IF(DT40&gt;0,AF40/((1+Vychodiská!$C$178)^emisie_CO2!DT40),0)</f>
        <v>179.26523140489377</v>
      </c>
      <c r="CO40" s="62">
        <f>IF(DU40&gt;0,AG40/((1+Vychodiská!$C$178)^emisie_CO2!DU40),0)</f>
        <v>170.7287918141846</v>
      </c>
      <c r="CP40" s="62">
        <f>IF(DV40&gt;0,AH40/((1+Vychodiská!$C$178)^emisie_CO2!DV40),0)</f>
        <v>162.59884934684243</v>
      </c>
      <c r="CQ40" s="62">
        <f>IF(DW40&gt;0,AI40/((1+Vychodiská!$C$178)^emisie_CO2!DW40),0)</f>
        <v>154.8560469969928</v>
      </c>
      <c r="CR40" s="63">
        <f>IF(DX40&gt;0,AJ40/((1+Vychodiská!$C$178)^emisie_CO2!DX40),0)</f>
        <v>147.48194952094551</v>
      </c>
      <c r="CS40" s="66">
        <f t="shared" si="90"/>
        <v>6224.2055844064125</v>
      </c>
      <c r="CU40" s="61">
        <f t="shared" si="91"/>
        <v>4</v>
      </c>
      <c r="CV40" s="61">
        <f t="shared" si="92"/>
        <v>5</v>
      </c>
      <c r="CW40" s="61">
        <f t="shared" si="93"/>
        <v>6</v>
      </c>
      <c r="CX40" s="61">
        <f t="shared" si="94"/>
        <v>7</v>
      </c>
      <c r="CY40" s="61">
        <f t="shared" si="95"/>
        <v>8</v>
      </c>
      <c r="CZ40" s="61">
        <f t="shared" si="96"/>
        <v>9</v>
      </c>
      <c r="DA40" s="61">
        <f t="shared" si="97"/>
        <v>10</v>
      </c>
      <c r="DB40" s="61">
        <f t="shared" si="98"/>
        <v>11</v>
      </c>
      <c r="DC40" s="61">
        <f t="shared" si="99"/>
        <v>12</v>
      </c>
      <c r="DD40" s="61">
        <f t="shared" si="100"/>
        <v>13</v>
      </c>
      <c r="DE40" s="61">
        <f t="shared" si="101"/>
        <v>14</v>
      </c>
      <c r="DF40" s="61">
        <f t="shared" si="102"/>
        <v>15</v>
      </c>
      <c r="DG40" s="61">
        <f t="shared" si="103"/>
        <v>16</v>
      </c>
      <c r="DH40" s="61">
        <f t="shared" si="104"/>
        <v>17</v>
      </c>
      <c r="DI40" s="61">
        <f t="shared" si="105"/>
        <v>18</v>
      </c>
      <c r="DJ40" s="61">
        <f t="shared" si="106"/>
        <v>19</v>
      </c>
      <c r="DK40" s="61">
        <f t="shared" si="107"/>
        <v>20</v>
      </c>
      <c r="DL40" s="61">
        <f t="shared" si="108"/>
        <v>21</v>
      </c>
      <c r="DM40" s="61">
        <f t="shared" si="109"/>
        <v>22</v>
      </c>
      <c r="DN40" s="61">
        <f t="shared" si="110"/>
        <v>23</v>
      </c>
      <c r="DO40" s="61">
        <f t="shared" si="111"/>
        <v>24</v>
      </c>
      <c r="DP40" s="61">
        <f t="shared" si="112"/>
        <v>25</v>
      </c>
      <c r="DQ40" s="61">
        <f t="shared" si="113"/>
        <v>26</v>
      </c>
      <c r="DR40" s="61">
        <f t="shared" si="114"/>
        <v>27</v>
      </c>
      <c r="DS40" s="61">
        <f t="shared" si="115"/>
        <v>28</v>
      </c>
      <c r="DT40" s="61">
        <f t="shared" si="116"/>
        <v>29</v>
      </c>
      <c r="DU40" s="61">
        <f t="shared" si="117"/>
        <v>30</v>
      </c>
      <c r="DV40" s="61">
        <f t="shared" si="118"/>
        <v>31</v>
      </c>
      <c r="DW40" s="61">
        <f t="shared" si="119"/>
        <v>32</v>
      </c>
      <c r="DX40" s="377">
        <f t="shared" si="120"/>
        <v>33</v>
      </c>
    </row>
    <row r="41" spans="1:128" ht="33" x14ac:dyDescent="0.45">
      <c r="A41" s="59">
        <f>Investície!A41</f>
        <v>39</v>
      </c>
      <c r="B41" s="60" t="str">
        <f>Investície!B41</f>
        <v>MHTH, a.s. - závod Zvolen</v>
      </c>
      <c r="C41" s="60" t="str">
        <f>Investície!C41</f>
        <v>Rekonštrukcia Administratívnej budovy TpA</v>
      </c>
      <c r="D41" s="61">
        <f>INDEX(Data!$M:$M,MATCH(emisie_CO2!A41,Data!$A:$A,0))</f>
        <v>40</v>
      </c>
      <c r="E41" s="61" t="str">
        <f>INDEX(Data!$J:$J,MATCH(emisie_CO2!A41,Data!$A:$A,0))</f>
        <v>2024-2025</v>
      </c>
      <c r="F41" s="63">
        <f>INDEX(Data!$U:$U,MATCH(emisie_CO2!A41,Data!$A:$A,0))</f>
        <v>0</v>
      </c>
      <c r="G41" s="62">
        <f>$F41*Vychodiská!$D$15*-1*IF(LEN($E41)=4,HLOOKUP($E41+G$2,Vychodiská!$G$24:$BN$25,2,0),HLOOKUP(VALUE(RIGHT($E41,4))+G$2,Vychodiská!$G$24:$BN$25,2,0))</f>
        <v>0</v>
      </c>
      <c r="H41" s="62">
        <f>$F41*Vychodiská!$D$15*-1*IF(LEN($E41)=4,HLOOKUP($E41+H$2,Vychodiská!$G$24:$BN$25,2,0),HLOOKUP(VALUE(RIGHT($E41,4))+H$2,Vychodiská!$G$24:$BN$25,2,0))</f>
        <v>0</v>
      </c>
      <c r="I41" s="62">
        <f>$F41*Vychodiská!$D$15*-1*IF(LEN($E41)=4,HLOOKUP($E41+I$2,Vychodiská!$G$24:$BN$25,2,0),HLOOKUP(VALUE(RIGHT($E41,4))+I$2,Vychodiská!$G$24:$BN$25,2,0))</f>
        <v>0</v>
      </c>
      <c r="J41" s="62">
        <f>$F41*Vychodiská!$D$15*-1*IF(LEN($E41)=4,HLOOKUP($E41+J$2,Vychodiská!$G$24:$BN$25,2,0),HLOOKUP(VALUE(RIGHT($E41,4))+J$2,Vychodiská!$G$24:$BN$25,2,0))</f>
        <v>0</v>
      </c>
      <c r="K41" s="62">
        <f>$F41*Vychodiská!$D$15*-1*IF(LEN($E41)=4,HLOOKUP($E41+K$2,Vychodiská!$G$24:$BN$25,2,0),HLOOKUP(VALUE(RIGHT($E41,4))+K$2,Vychodiská!$G$24:$BN$25,2,0))</f>
        <v>0</v>
      </c>
      <c r="L41" s="62">
        <f>$F41*Vychodiská!$D$15*-1*IF(LEN($E41)=4,HLOOKUP($E41+L$2,Vychodiská!$G$24:$BN$25,2,0),HLOOKUP(VALUE(RIGHT($E41,4))+L$2,Vychodiská!$G$24:$BN$25,2,0))</f>
        <v>0</v>
      </c>
      <c r="M41" s="62">
        <f>$F41*Vychodiská!$D$15*-1*IF(LEN($E41)=4,HLOOKUP($E41+M$2,Vychodiská!$G$24:$BN$25,2,0),HLOOKUP(VALUE(RIGHT($E41,4))+M$2,Vychodiská!$G$24:$BN$25,2,0))</f>
        <v>0</v>
      </c>
      <c r="N41" s="62">
        <f>$F41*Vychodiská!$D$15*-1*IF(LEN($E41)=4,HLOOKUP($E41+N$2,Vychodiská!$G$24:$BN$25,2,0),HLOOKUP(VALUE(RIGHT($E41,4))+N$2,Vychodiská!$G$24:$BN$25,2,0))</f>
        <v>0</v>
      </c>
      <c r="O41" s="62">
        <f>$F41*Vychodiská!$D$15*-1*IF(LEN($E41)=4,HLOOKUP($E41+O$2,Vychodiská!$G$24:$BN$25,2,0),HLOOKUP(VALUE(RIGHT($E41,4))+O$2,Vychodiská!$G$24:$BN$25,2,0))</f>
        <v>0</v>
      </c>
      <c r="P41" s="62">
        <f>$F41*Vychodiská!$D$15*-1*IF(LEN($E41)=4,HLOOKUP($E41+P$2,Vychodiská!$G$24:$BN$25,2,0),HLOOKUP(VALUE(RIGHT($E41,4))+P$2,Vychodiská!$G$24:$BN$25,2,0))</f>
        <v>0</v>
      </c>
      <c r="Q41" s="62">
        <f>$F41*Vychodiská!$D$15*-1*IF(LEN($E41)=4,HLOOKUP($E41+Q$2,Vychodiská!$G$24:$BN$25,2,0),HLOOKUP(VALUE(RIGHT($E41,4))+Q$2,Vychodiská!$G$24:$BN$25,2,0))</f>
        <v>0</v>
      </c>
      <c r="R41" s="62">
        <f>$F41*Vychodiská!$D$15*-1*IF(LEN($E41)=4,HLOOKUP($E41+R$2,Vychodiská!$G$24:$BN$25,2,0),HLOOKUP(VALUE(RIGHT($E41,4))+R$2,Vychodiská!$G$24:$BN$25,2,0))</f>
        <v>0</v>
      </c>
      <c r="S41" s="62">
        <f>$F41*Vychodiská!$D$15*-1*IF(LEN($E41)=4,HLOOKUP($E41+S$2,Vychodiská!$G$24:$BN$25,2,0),HLOOKUP(VALUE(RIGHT($E41,4))+S$2,Vychodiská!$G$24:$BN$25,2,0))</f>
        <v>0</v>
      </c>
      <c r="T41" s="62">
        <f>$F41*Vychodiská!$D$15*-1*IF(LEN($E41)=4,HLOOKUP($E41+T$2,Vychodiská!$G$24:$BN$25,2,0),HLOOKUP(VALUE(RIGHT($E41,4))+T$2,Vychodiská!$G$24:$BN$25,2,0))</f>
        <v>0</v>
      </c>
      <c r="U41" s="62">
        <f>$F41*Vychodiská!$D$15*-1*IF(LEN($E41)=4,HLOOKUP($E41+U$2,Vychodiská!$G$24:$BN$25,2,0),HLOOKUP(VALUE(RIGHT($E41,4))+U$2,Vychodiská!$G$24:$BN$25,2,0))</f>
        <v>0</v>
      </c>
      <c r="V41" s="62">
        <f>$F41*Vychodiská!$D$15*-1*IF(LEN($E41)=4,HLOOKUP($E41+V$2,Vychodiská!$G$24:$BN$25,2,0),HLOOKUP(VALUE(RIGHT($E41,4))+V$2,Vychodiská!$G$24:$BN$25,2,0))</f>
        <v>0</v>
      </c>
      <c r="W41" s="62">
        <f>$F41*Vychodiská!$D$15*-1*IF(LEN($E41)=4,HLOOKUP($E41+W$2,Vychodiská!$G$24:$BN$25,2,0),HLOOKUP(VALUE(RIGHT($E41,4))+W$2,Vychodiská!$G$24:$BN$25,2,0))</f>
        <v>0</v>
      </c>
      <c r="X41" s="62">
        <f>$F41*Vychodiská!$D$15*-1*IF(LEN($E41)=4,HLOOKUP($E41+X$2,Vychodiská!$G$24:$BN$25,2,0),HLOOKUP(VALUE(RIGHT($E41,4))+X$2,Vychodiská!$G$24:$BN$25,2,0))</f>
        <v>0</v>
      </c>
      <c r="Y41" s="62">
        <f>$F41*Vychodiská!$D$15*-1*IF(LEN($E41)=4,HLOOKUP($E41+Y$2,Vychodiská!$G$24:$BN$25,2,0),HLOOKUP(VALUE(RIGHT($E41,4))+Y$2,Vychodiská!$G$24:$BN$25,2,0))</f>
        <v>0</v>
      </c>
      <c r="Z41" s="62">
        <f>$F41*Vychodiská!$D$15*-1*IF(LEN($E41)=4,HLOOKUP($E41+Z$2,Vychodiská!$G$24:$BN$25,2,0),HLOOKUP(VALUE(RIGHT($E41,4))+Z$2,Vychodiská!$G$24:$BN$25,2,0))</f>
        <v>0</v>
      </c>
      <c r="AA41" s="62">
        <f>$F41*Vychodiská!$D$15*-1*IF(LEN($E41)=4,HLOOKUP($E41+AA$2,Vychodiská!$G$24:$BN$25,2,0),HLOOKUP(VALUE(RIGHT($E41,4))+AA$2,Vychodiská!$G$24:$BN$25,2,0))</f>
        <v>0</v>
      </c>
      <c r="AB41" s="62">
        <f>$F41*Vychodiská!$D$15*-1*IF(LEN($E41)=4,HLOOKUP($E41+AB$2,Vychodiská!$G$24:$BN$25,2,0),HLOOKUP(VALUE(RIGHT($E41,4))+AB$2,Vychodiská!$G$24:$BN$25,2,0))</f>
        <v>0</v>
      </c>
      <c r="AC41" s="62">
        <f>$F41*Vychodiská!$D$15*-1*IF(LEN($E41)=4,HLOOKUP($E41+AC$2,Vychodiská!$G$24:$BN$25,2,0),HLOOKUP(VALUE(RIGHT($E41,4))+AC$2,Vychodiská!$G$24:$BN$25,2,0))</f>
        <v>0</v>
      </c>
      <c r="AD41" s="62">
        <f>$F41*Vychodiská!$D$15*-1*IF(LEN($E41)=4,HLOOKUP($E41+AD$2,Vychodiská!$G$24:$BN$25,2,0),HLOOKUP(VALUE(RIGHT($E41,4))+AD$2,Vychodiská!$G$24:$BN$25,2,0))</f>
        <v>0</v>
      </c>
      <c r="AE41" s="62">
        <f>$F41*Vychodiská!$D$15*-1*IF(LEN($E41)=4,HLOOKUP($E41+AE$2,Vychodiská!$G$24:$BN$25,2,0),HLOOKUP(VALUE(RIGHT($E41,4))+AE$2,Vychodiská!$G$24:$BN$25,2,0))</f>
        <v>0</v>
      </c>
      <c r="AF41" s="62">
        <f>$F41*Vychodiská!$D$15*-1*IF(LEN($E41)=4,HLOOKUP($E41+AF$2,Vychodiská!$G$24:$BN$25,2,0),HLOOKUP(VALUE(RIGHT($E41,4))+AF$2,Vychodiská!$G$24:$BN$25,2,0))</f>
        <v>0</v>
      </c>
      <c r="AG41" s="62">
        <f>$F41*Vychodiská!$D$15*-1*IF(LEN($E41)=4,HLOOKUP($E41+AG$2,Vychodiská!$G$24:$BN$25,2,0),HLOOKUP(VALUE(RIGHT($E41,4))+AG$2,Vychodiská!$G$24:$BN$25,2,0))</f>
        <v>0</v>
      </c>
      <c r="AH41" s="62">
        <f>$F41*Vychodiská!$D$15*-1*IF(LEN($E41)=4,HLOOKUP($E41+AH$2,Vychodiská!$G$24:$BN$25,2,0),HLOOKUP(VALUE(RIGHT($E41,4))+AH$2,Vychodiská!$G$24:$BN$25,2,0))</f>
        <v>0</v>
      </c>
      <c r="AI41" s="62">
        <f>$F41*Vychodiská!$D$15*-1*IF(LEN($E41)=4,HLOOKUP($E41+AI$2,Vychodiská!$G$24:$BN$25,2,0),HLOOKUP(VALUE(RIGHT($E41,4))+AI$2,Vychodiská!$G$24:$BN$25,2,0))</f>
        <v>0</v>
      </c>
      <c r="AJ41" s="63">
        <f>$F41*Vychodiská!$D$15*-1*IF(LEN($E41)=4,HLOOKUP($E41+AJ$2,Vychodiská!$G$24:$BN$25,2,0),HLOOKUP(VALUE(RIGHT($E41,4))+AJ$2,Vychodiská!$G$24:$BN$25,2,0))</f>
        <v>0</v>
      </c>
      <c r="AK41" s="62">
        <f t="shared" si="89"/>
        <v>0</v>
      </c>
      <c r="AL41" s="62">
        <f>SUM($G41:H41)</f>
        <v>0</v>
      </c>
      <c r="AM41" s="62">
        <f>SUM($G41:I41)</f>
        <v>0</v>
      </c>
      <c r="AN41" s="62">
        <f>SUM($G41:J41)</f>
        <v>0</v>
      </c>
      <c r="AO41" s="62">
        <f>SUM($G41:K41)</f>
        <v>0</v>
      </c>
      <c r="AP41" s="62">
        <f>SUM($G41:L41)</f>
        <v>0</v>
      </c>
      <c r="AQ41" s="62">
        <f>SUM($G41:M41)</f>
        <v>0</v>
      </c>
      <c r="AR41" s="62">
        <f>SUM($G41:N41)</f>
        <v>0</v>
      </c>
      <c r="AS41" s="62">
        <f>SUM($G41:O41)</f>
        <v>0</v>
      </c>
      <c r="AT41" s="62">
        <f>SUM($G41:P41)</f>
        <v>0</v>
      </c>
      <c r="AU41" s="62">
        <f>SUM($G41:Q41)</f>
        <v>0</v>
      </c>
      <c r="AV41" s="62">
        <f>SUM($G41:R41)</f>
        <v>0</v>
      </c>
      <c r="AW41" s="62">
        <f>SUM($G41:S41)</f>
        <v>0</v>
      </c>
      <c r="AX41" s="62">
        <f>SUM($G41:T41)</f>
        <v>0</v>
      </c>
      <c r="AY41" s="62">
        <f>SUM($G41:U41)</f>
        <v>0</v>
      </c>
      <c r="AZ41" s="62">
        <f>SUM($G41:V41)</f>
        <v>0</v>
      </c>
      <c r="BA41" s="62">
        <f>SUM($G41:W41)</f>
        <v>0</v>
      </c>
      <c r="BB41" s="62">
        <f>SUM($G41:X41)</f>
        <v>0</v>
      </c>
      <c r="BC41" s="62">
        <f>SUM($G41:Y41)</f>
        <v>0</v>
      </c>
      <c r="BD41" s="62">
        <f>SUM($G41:Z41)</f>
        <v>0</v>
      </c>
      <c r="BE41" s="62">
        <f>SUM($G41:AA41)</f>
        <v>0</v>
      </c>
      <c r="BF41" s="62">
        <f>SUM($G41:AB41)</f>
        <v>0</v>
      </c>
      <c r="BG41" s="62">
        <f>SUM($G41:AC41)</f>
        <v>0</v>
      </c>
      <c r="BH41" s="62">
        <f>SUM($G41:AD41)</f>
        <v>0</v>
      </c>
      <c r="BI41" s="62">
        <f>SUM($G41:AE41)</f>
        <v>0</v>
      </c>
      <c r="BJ41" s="62">
        <f>SUM($G41:AF41)</f>
        <v>0</v>
      </c>
      <c r="BK41" s="62">
        <f>SUM($G41:AG41)</f>
        <v>0</v>
      </c>
      <c r="BL41" s="62">
        <f>SUM($G41:AH41)</f>
        <v>0</v>
      </c>
      <c r="BM41" s="62">
        <f>SUM($G41:AI41)</f>
        <v>0</v>
      </c>
      <c r="BN41" s="62">
        <f>SUM($G41:AJ41)</f>
        <v>0</v>
      </c>
      <c r="BO41" s="65">
        <f>IF(CU41&gt;0,G41/((1+Vychodiská!$C$178)^emisie_CO2!CU41),0)</f>
        <v>0</v>
      </c>
      <c r="BP41" s="62">
        <f>IF(CV41&gt;0,H41/((1+Vychodiská!$C$178)^emisie_CO2!CV41),0)</f>
        <v>0</v>
      </c>
      <c r="BQ41" s="62">
        <f>IF(CW41&gt;0,I41/((1+Vychodiská!$C$178)^emisie_CO2!CW41),0)</f>
        <v>0</v>
      </c>
      <c r="BR41" s="62">
        <f>IF(CX41&gt;0,J41/((1+Vychodiská!$C$178)^emisie_CO2!CX41),0)</f>
        <v>0</v>
      </c>
      <c r="BS41" s="62">
        <f>IF(CY41&gt;0,K41/((1+Vychodiská!$C$178)^emisie_CO2!CY41),0)</f>
        <v>0</v>
      </c>
      <c r="BT41" s="62">
        <f>IF(CZ41&gt;0,L41/((1+Vychodiská!$C$178)^emisie_CO2!CZ41),0)</f>
        <v>0</v>
      </c>
      <c r="BU41" s="62">
        <f>IF(DA41&gt;0,M41/((1+Vychodiská!$C$178)^emisie_CO2!DA41),0)</f>
        <v>0</v>
      </c>
      <c r="BV41" s="62">
        <f>IF(DB41&gt;0,N41/((1+Vychodiská!$C$178)^emisie_CO2!DB41),0)</f>
        <v>0</v>
      </c>
      <c r="BW41" s="62">
        <f>IF(DC41&gt;0,O41/((1+Vychodiská!$C$178)^emisie_CO2!DC41),0)</f>
        <v>0</v>
      </c>
      <c r="BX41" s="62">
        <f>IF(DD41&gt;0,P41/((1+Vychodiská!$C$178)^emisie_CO2!DD41),0)</f>
        <v>0</v>
      </c>
      <c r="BY41" s="62">
        <f>IF(DE41&gt;0,Q41/((1+Vychodiská!$C$178)^emisie_CO2!DE41),0)</f>
        <v>0</v>
      </c>
      <c r="BZ41" s="62">
        <f>IF(DF41&gt;0,R41/((1+Vychodiská!$C$178)^emisie_CO2!DF41),0)</f>
        <v>0</v>
      </c>
      <c r="CA41" s="62">
        <f>IF(DG41&gt;0,S41/((1+Vychodiská!$C$178)^emisie_CO2!DG41),0)</f>
        <v>0</v>
      </c>
      <c r="CB41" s="62">
        <f>IF(DH41&gt;0,T41/((1+Vychodiská!$C$178)^emisie_CO2!DH41),0)</f>
        <v>0</v>
      </c>
      <c r="CC41" s="62">
        <f>IF(DI41&gt;0,U41/((1+Vychodiská!$C$178)^emisie_CO2!DI41),0)</f>
        <v>0</v>
      </c>
      <c r="CD41" s="62">
        <f>IF(DJ41&gt;0,V41/((1+Vychodiská!$C$178)^emisie_CO2!DJ41),0)</f>
        <v>0</v>
      </c>
      <c r="CE41" s="62">
        <f>IF(DK41&gt;0,W41/((1+Vychodiská!$C$178)^emisie_CO2!DK41),0)</f>
        <v>0</v>
      </c>
      <c r="CF41" s="62">
        <f>IF(DL41&gt;0,X41/((1+Vychodiská!$C$178)^emisie_CO2!DL41),0)</f>
        <v>0</v>
      </c>
      <c r="CG41" s="62">
        <f>IF(DM41&gt;0,Y41/((1+Vychodiská!$C$178)^emisie_CO2!DM41),0)</f>
        <v>0</v>
      </c>
      <c r="CH41" s="62">
        <f>IF(DN41&gt;0,Z41/((1+Vychodiská!$C$178)^emisie_CO2!DN41),0)</f>
        <v>0</v>
      </c>
      <c r="CI41" s="62">
        <f>IF(DO41&gt;0,AA41/((1+Vychodiská!$C$178)^emisie_CO2!DO41),0)</f>
        <v>0</v>
      </c>
      <c r="CJ41" s="62">
        <f>IF(DP41&gt;0,AB41/((1+Vychodiská!$C$178)^emisie_CO2!DP41),0)</f>
        <v>0</v>
      </c>
      <c r="CK41" s="62">
        <f>IF(DQ41&gt;0,AC41/((1+Vychodiská!$C$178)^emisie_CO2!DQ41),0)</f>
        <v>0</v>
      </c>
      <c r="CL41" s="62">
        <f>IF(DR41&gt;0,AD41/((1+Vychodiská!$C$178)^emisie_CO2!DR41),0)</f>
        <v>0</v>
      </c>
      <c r="CM41" s="62">
        <f>IF(DS41&gt;0,AE41/((1+Vychodiská!$C$178)^emisie_CO2!DS41),0)</f>
        <v>0</v>
      </c>
      <c r="CN41" s="62">
        <f>IF(DT41&gt;0,AF41/((1+Vychodiská!$C$178)^emisie_CO2!DT41),0)</f>
        <v>0</v>
      </c>
      <c r="CO41" s="62">
        <f>IF(DU41&gt;0,AG41/((1+Vychodiská!$C$178)^emisie_CO2!DU41),0)</f>
        <v>0</v>
      </c>
      <c r="CP41" s="62">
        <f>IF(DV41&gt;0,AH41/((1+Vychodiská!$C$178)^emisie_CO2!DV41),0)</f>
        <v>0</v>
      </c>
      <c r="CQ41" s="62">
        <f>IF(DW41&gt;0,AI41/((1+Vychodiská!$C$178)^emisie_CO2!DW41),0)</f>
        <v>0</v>
      </c>
      <c r="CR41" s="63">
        <f>IF(DX41&gt;0,AJ41/((1+Vychodiská!$C$178)^emisie_CO2!DX41),0)</f>
        <v>0</v>
      </c>
      <c r="CS41" s="66">
        <f t="shared" si="90"/>
        <v>0</v>
      </c>
      <c r="CU41" s="61">
        <f t="shared" si="91"/>
        <v>3</v>
      </c>
      <c r="CV41" s="61">
        <f t="shared" si="92"/>
        <v>4</v>
      </c>
      <c r="CW41" s="61">
        <f t="shared" si="93"/>
        <v>5</v>
      </c>
      <c r="CX41" s="61">
        <f t="shared" si="94"/>
        <v>6</v>
      </c>
      <c r="CY41" s="61">
        <f t="shared" si="95"/>
        <v>7</v>
      </c>
      <c r="CZ41" s="61">
        <f t="shared" si="96"/>
        <v>8</v>
      </c>
      <c r="DA41" s="61">
        <f t="shared" si="97"/>
        <v>9</v>
      </c>
      <c r="DB41" s="61">
        <f t="shared" si="98"/>
        <v>10</v>
      </c>
      <c r="DC41" s="61">
        <f t="shared" si="99"/>
        <v>11</v>
      </c>
      <c r="DD41" s="61">
        <f t="shared" si="100"/>
        <v>12</v>
      </c>
      <c r="DE41" s="61">
        <f t="shared" si="101"/>
        <v>13</v>
      </c>
      <c r="DF41" s="61">
        <f t="shared" si="102"/>
        <v>14</v>
      </c>
      <c r="DG41" s="61">
        <f t="shared" si="103"/>
        <v>15</v>
      </c>
      <c r="DH41" s="61">
        <f t="shared" si="104"/>
        <v>16</v>
      </c>
      <c r="DI41" s="61">
        <f t="shared" si="105"/>
        <v>17</v>
      </c>
      <c r="DJ41" s="61">
        <f t="shared" si="106"/>
        <v>18</v>
      </c>
      <c r="DK41" s="61">
        <f t="shared" si="107"/>
        <v>19</v>
      </c>
      <c r="DL41" s="61">
        <f t="shared" si="108"/>
        <v>20</v>
      </c>
      <c r="DM41" s="61">
        <f t="shared" si="109"/>
        <v>21</v>
      </c>
      <c r="DN41" s="61">
        <f t="shared" si="110"/>
        <v>22</v>
      </c>
      <c r="DO41" s="61">
        <f t="shared" si="111"/>
        <v>23</v>
      </c>
      <c r="DP41" s="61">
        <f t="shared" si="112"/>
        <v>24</v>
      </c>
      <c r="DQ41" s="61">
        <f t="shared" si="113"/>
        <v>25</v>
      </c>
      <c r="DR41" s="61">
        <f t="shared" si="114"/>
        <v>26</v>
      </c>
      <c r="DS41" s="61">
        <f t="shared" si="115"/>
        <v>27</v>
      </c>
      <c r="DT41" s="61">
        <f t="shared" si="116"/>
        <v>28</v>
      </c>
      <c r="DU41" s="61">
        <f t="shared" si="117"/>
        <v>29</v>
      </c>
      <c r="DV41" s="61">
        <f t="shared" si="118"/>
        <v>30</v>
      </c>
      <c r="DW41" s="61">
        <f t="shared" si="119"/>
        <v>31</v>
      </c>
      <c r="DX41" s="377">
        <f t="shared" si="120"/>
        <v>32</v>
      </c>
    </row>
    <row r="42" spans="1:128" ht="33" x14ac:dyDescent="0.45">
      <c r="A42" s="59">
        <f>Investície!A42</f>
        <v>40</v>
      </c>
      <c r="B42" s="60" t="str">
        <f>Investície!B42</f>
        <v>MHTH, a.s. - závod Trnava</v>
      </c>
      <c r="C42" s="60" t="str">
        <f>Investície!C42</f>
        <v>Rozšírenie siete CZT – HV prípojka a OST pre VUJE, a.s. Trnava, Horúcovodné rozvody a OST ŽOS Trnava, a.s., a Horúcovodná prípojka a OST Stavmat Stavebniny, s.r.o. </v>
      </c>
      <c r="D42" s="61">
        <f>INDEX(Data!$M:$M,MATCH(emisie_CO2!A42,Data!$A:$A,0))</f>
        <v>30</v>
      </c>
      <c r="E42" s="61" t="str">
        <f>INDEX(Data!$J:$J,MATCH(emisie_CO2!A42,Data!$A:$A,0))</f>
        <v>2024-2025</v>
      </c>
      <c r="F42" s="63">
        <f>INDEX(Data!$U:$U,MATCH(emisie_CO2!A42,Data!$A:$A,0))</f>
        <v>-430</v>
      </c>
      <c r="G42" s="62">
        <f>$F42*Vychodiská!$D$15*-1*IF(LEN($E42)=4,HLOOKUP($E42+G$2,Vychodiská!$G$24:$BN$25,2,0),HLOOKUP(VALUE(RIGHT($E42,4))+G$2,Vychodiská!$G$24:$BN$25,2,0))</f>
        <v>83936</v>
      </c>
      <c r="H42" s="62">
        <f>$F42*Vychodiská!$D$15*-1*IF(LEN($E42)=4,HLOOKUP($E42+H$2,Vychodiská!$G$24:$BN$25,2,0),HLOOKUP(VALUE(RIGHT($E42,4))+H$2,Vychodiská!$G$24:$BN$25,2,0))</f>
        <v>91761.999999999985</v>
      </c>
      <c r="I42" s="62">
        <f>$F42*Vychodiská!$D$15*-1*IF(LEN($E42)=4,HLOOKUP($E42+I$2,Vychodiská!$G$24:$BN$25,2,0),HLOOKUP(VALUE(RIGHT($E42,4))+I$2,Vychodiská!$G$24:$BN$25,2,0))</f>
        <v>99587.999999999985</v>
      </c>
      <c r="J42" s="62">
        <f>$F42*Vychodiská!$D$15*-1*IF(LEN($E42)=4,HLOOKUP($E42+J$2,Vychodiská!$G$24:$BN$25,2,0),HLOOKUP(VALUE(RIGHT($E42,4))+J$2,Vychodiská!$G$24:$BN$25,2,0))</f>
        <v>107413.99999999999</v>
      </c>
      <c r="K42" s="62">
        <f>$F42*Vychodiská!$D$15*-1*IF(LEN($E42)=4,HLOOKUP($E42+K$2,Vychodiská!$G$24:$BN$25,2,0),HLOOKUP(VALUE(RIGHT($E42,4))+K$2,Vychodiská!$G$24:$BN$25,2,0))</f>
        <v>115240</v>
      </c>
      <c r="L42" s="62">
        <f>$F42*Vychodiská!$D$15*-1*IF(LEN($E42)=4,HLOOKUP($E42+L$2,Vychodiská!$G$24:$BN$25,2,0),HLOOKUP(VALUE(RIGHT($E42,4))+L$2,Vychodiská!$G$24:$BN$25,2,0))</f>
        <v>128140</v>
      </c>
      <c r="M42" s="62">
        <f>$F42*Vychodiská!$D$15*-1*IF(LEN($E42)=4,HLOOKUP($E42+M$2,Vychodiská!$G$24:$BN$25,2,0),HLOOKUP(VALUE(RIGHT($E42,4))+M$2,Vychodiská!$G$24:$BN$25,2,0))</f>
        <v>141040</v>
      </c>
      <c r="N42" s="62">
        <f>$F42*Vychodiská!$D$15*-1*IF(LEN($E42)=4,HLOOKUP($E42+N$2,Vychodiská!$G$24:$BN$25,2,0),HLOOKUP(VALUE(RIGHT($E42,4))+N$2,Vychodiská!$G$24:$BN$25,2,0))</f>
        <v>153940</v>
      </c>
      <c r="O42" s="62">
        <f>$F42*Vychodiská!$D$15*-1*IF(LEN($E42)=4,HLOOKUP($E42+O$2,Vychodiská!$G$24:$BN$25,2,0),HLOOKUP(VALUE(RIGHT($E42,4))+O$2,Vychodiská!$G$24:$BN$25,2,0))</f>
        <v>166840</v>
      </c>
      <c r="P42" s="62">
        <f>$F42*Vychodiská!$D$15*-1*IF(LEN($E42)=4,HLOOKUP($E42+P$2,Vychodiská!$G$24:$BN$25,2,0),HLOOKUP(VALUE(RIGHT($E42,4))+P$2,Vychodiská!$G$24:$BN$25,2,0))</f>
        <v>179740</v>
      </c>
      <c r="Q42" s="62">
        <f>$F42*Vychodiská!$D$15*-1*IF(LEN($E42)=4,HLOOKUP($E42+Q$2,Vychodiská!$G$24:$BN$25,2,0),HLOOKUP(VALUE(RIGHT($E42,4))+Q$2,Vychodiská!$G$24:$BN$25,2,0))</f>
        <v>192210</v>
      </c>
      <c r="R42" s="62">
        <f>$F42*Vychodiská!$D$15*-1*IF(LEN($E42)=4,HLOOKUP($E42+R$2,Vychodiská!$G$24:$BN$25,2,0),HLOOKUP(VALUE(RIGHT($E42,4))+R$2,Vychodiská!$G$24:$BN$25,2,0))</f>
        <v>204680</v>
      </c>
      <c r="S42" s="62">
        <f>$F42*Vychodiská!$D$15*-1*IF(LEN($E42)=4,HLOOKUP($E42+S$2,Vychodiská!$G$24:$BN$25,2,0),HLOOKUP(VALUE(RIGHT($E42,4))+S$2,Vychodiská!$G$24:$BN$25,2,0))</f>
        <v>217150</v>
      </c>
      <c r="T42" s="62">
        <f>$F42*Vychodiská!$D$15*-1*IF(LEN($E42)=4,HLOOKUP($E42+T$2,Vychodiská!$G$24:$BN$25,2,0),HLOOKUP(VALUE(RIGHT($E42,4))+T$2,Vychodiská!$G$24:$BN$25,2,0))</f>
        <v>229620</v>
      </c>
      <c r="U42" s="62">
        <f>$F42*Vychodiská!$D$15*-1*IF(LEN($E42)=4,HLOOKUP($E42+U$2,Vychodiská!$G$24:$BN$25,2,0),HLOOKUP(VALUE(RIGHT($E42,4))+U$2,Vychodiská!$G$24:$BN$25,2,0))</f>
        <v>242090</v>
      </c>
      <c r="V42" s="62">
        <f>$F42*Vychodiská!$D$15*-1*IF(LEN($E42)=4,HLOOKUP($E42+V$2,Vychodiská!$G$24:$BN$25,2,0),HLOOKUP(VALUE(RIGHT($E42,4))+V$2,Vychodiská!$G$24:$BN$25,2,0))</f>
        <v>254560</v>
      </c>
      <c r="W42" s="62">
        <f>$F42*Vychodiská!$D$15*-1*IF(LEN($E42)=4,HLOOKUP($E42+W$2,Vychodiská!$G$24:$BN$25,2,0),HLOOKUP(VALUE(RIGHT($E42,4))+W$2,Vychodiská!$G$24:$BN$25,2,0))</f>
        <v>267030</v>
      </c>
      <c r="X42" s="62">
        <f>$F42*Vychodiská!$D$15*-1*IF(LEN($E42)=4,HLOOKUP($E42+X$2,Vychodiská!$G$24:$BN$25,2,0),HLOOKUP(VALUE(RIGHT($E42,4))+X$2,Vychodiská!$G$24:$BN$25,2,0))</f>
        <v>279500</v>
      </c>
      <c r="Y42" s="62">
        <f>$F42*Vychodiská!$D$15*-1*IF(LEN($E42)=4,HLOOKUP($E42+Y$2,Vychodiská!$G$24:$BN$25,2,0),HLOOKUP(VALUE(RIGHT($E42,4))+Y$2,Vychodiská!$G$24:$BN$25,2,0))</f>
        <v>291970</v>
      </c>
      <c r="Z42" s="62">
        <f>$F42*Vychodiská!$D$15*-1*IF(LEN($E42)=4,HLOOKUP($E42+Z$2,Vychodiská!$G$24:$BN$25,2,0),HLOOKUP(VALUE(RIGHT($E42,4))+Z$2,Vychodiská!$G$24:$BN$25,2,0))</f>
        <v>304440</v>
      </c>
      <c r="AA42" s="62">
        <f>$F42*Vychodiská!$D$15*-1*IF(LEN($E42)=4,HLOOKUP($E42+AA$2,Vychodiská!$G$24:$BN$25,2,0),HLOOKUP(VALUE(RIGHT($E42,4))+AA$2,Vychodiská!$G$24:$BN$25,2,0))</f>
        <v>317340</v>
      </c>
      <c r="AB42" s="62">
        <f>$F42*Vychodiská!$D$15*-1*IF(LEN($E42)=4,HLOOKUP($E42+AB$2,Vychodiská!$G$24:$BN$25,2,0),HLOOKUP(VALUE(RIGHT($E42,4))+AB$2,Vychodiská!$G$24:$BN$25,2,0))</f>
        <v>330240</v>
      </c>
      <c r="AC42" s="62">
        <f>$F42*Vychodiská!$D$15*-1*IF(LEN($E42)=4,HLOOKUP($E42+AC$2,Vychodiská!$G$24:$BN$25,2,0),HLOOKUP(VALUE(RIGHT($E42,4))+AC$2,Vychodiská!$G$24:$BN$25,2,0))</f>
        <v>343140</v>
      </c>
      <c r="AD42" s="62">
        <f>$F42*Vychodiská!$D$15*-1*IF(LEN($E42)=4,HLOOKUP($E42+AD$2,Vychodiská!$G$24:$BN$25,2,0),HLOOKUP(VALUE(RIGHT($E42,4))+AD$2,Vychodiská!$G$24:$BN$25,2,0))</f>
        <v>356040</v>
      </c>
      <c r="AE42" s="62">
        <f>$F42*Vychodiská!$D$15*-1*IF(LEN($E42)=4,HLOOKUP($E42+AE$2,Vychodiská!$G$24:$BN$25,2,0),HLOOKUP(VALUE(RIGHT($E42,4))+AE$2,Vychodiská!$G$24:$BN$25,2,0))</f>
        <v>368940</v>
      </c>
      <c r="AF42" s="62">
        <f>$F42*Vychodiská!$D$15*-1*IF(LEN($E42)=4,HLOOKUP($E42+AF$2,Vychodiská!$G$24:$BN$25,2,0),HLOOKUP(VALUE(RIGHT($E42,4))+AF$2,Vychodiská!$G$24:$BN$25,2,0))</f>
        <v>368940</v>
      </c>
      <c r="AG42" s="62">
        <f>$F42*Vychodiská!$D$15*-1*IF(LEN($E42)=4,HLOOKUP($E42+AG$2,Vychodiská!$G$24:$BN$25,2,0),HLOOKUP(VALUE(RIGHT($E42,4))+AG$2,Vychodiská!$G$24:$BN$25,2,0))</f>
        <v>368940</v>
      </c>
      <c r="AH42" s="62">
        <f>$F42*Vychodiská!$D$15*-1*IF(LEN($E42)=4,HLOOKUP($E42+AH$2,Vychodiská!$G$24:$BN$25,2,0),HLOOKUP(VALUE(RIGHT($E42,4))+AH$2,Vychodiská!$G$24:$BN$25,2,0))</f>
        <v>368940</v>
      </c>
      <c r="AI42" s="62">
        <f>$F42*Vychodiská!$D$15*-1*IF(LEN($E42)=4,HLOOKUP($E42+AI$2,Vychodiská!$G$24:$BN$25,2,0),HLOOKUP(VALUE(RIGHT($E42,4))+AI$2,Vychodiská!$G$24:$BN$25,2,0))</f>
        <v>368940</v>
      </c>
      <c r="AJ42" s="63">
        <f>$F42*Vychodiská!$D$15*-1*IF(LEN($E42)=4,HLOOKUP($E42+AJ$2,Vychodiská!$G$24:$BN$25,2,0),HLOOKUP(VALUE(RIGHT($E42,4))+AJ$2,Vychodiská!$G$24:$BN$25,2,0))</f>
        <v>368940</v>
      </c>
      <c r="AK42" s="62">
        <f t="shared" si="89"/>
        <v>83936</v>
      </c>
      <c r="AL42" s="62">
        <f>SUM($G42:H42)</f>
        <v>175698</v>
      </c>
      <c r="AM42" s="62">
        <f>SUM($G42:I42)</f>
        <v>275286</v>
      </c>
      <c r="AN42" s="62">
        <f>SUM($G42:J42)</f>
        <v>382700</v>
      </c>
      <c r="AO42" s="62">
        <f>SUM($G42:K42)</f>
        <v>497940</v>
      </c>
      <c r="AP42" s="62">
        <f>SUM($G42:L42)</f>
        <v>626080</v>
      </c>
      <c r="AQ42" s="62">
        <f>SUM($G42:M42)</f>
        <v>767120</v>
      </c>
      <c r="AR42" s="62">
        <f>SUM($G42:N42)</f>
        <v>921060</v>
      </c>
      <c r="AS42" s="62">
        <f>SUM($G42:O42)</f>
        <v>1087900</v>
      </c>
      <c r="AT42" s="62">
        <f>SUM($G42:P42)</f>
        <v>1267640</v>
      </c>
      <c r="AU42" s="62">
        <f>SUM($G42:Q42)</f>
        <v>1459850</v>
      </c>
      <c r="AV42" s="62">
        <f>SUM($G42:R42)</f>
        <v>1664530</v>
      </c>
      <c r="AW42" s="62">
        <f>SUM($G42:S42)</f>
        <v>1881680</v>
      </c>
      <c r="AX42" s="62">
        <f>SUM($G42:T42)</f>
        <v>2111300</v>
      </c>
      <c r="AY42" s="62">
        <f>SUM($G42:U42)</f>
        <v>2353390</v>
      </c>
      <c r="AZ42" s="62">
        <f>SUM($G42:V42)</f>
        <v>2607950</v>
      </c>
      <c r="BA42" s="62">
        <f>SUM($G42:W42)</f>
        <v>2874980</v>
      </c>
      <c r="BB42" s="62">
        <f>SUM($G42:X42)</f>
        <v>3154480</v>
      </c>
      <c r="BC42" s="62">
        <f>SUM($G42:Y42)</f>
        <v>3446450</v>
      </c>
      <c r="BD42" s="62">
        <f>SUM($G42:Z42)</f>
        <v>3750890</v>
      </c>
      <c r="BE42" s="62">
        <f>SUM($G42:AA42)</f>
        <v>4068230</v>
      </c>
      <c r="BF42" s="62">
        <f>SUM($G42:AB42)</f>
        <v>4398470</v>
      </c>
      <c r="BG42" s="62">
        <f>SUM($G42:AC42)</f>
        <v>4741610</v>
      </c>
      <c r="BH42" s="62">
        <f>SUM($G42:AD42)</f>
        <v>5097650</v>
      </c>
      <c r="BI42" s="62">
        <f>SUM($G42:AE42)</f>
        <v>5466590</v>
      </c>
      <c r="BJ42" s="62">
        <f>SUM($G42:AF42)</f>
        <v>5835530</v>
      </c>
      <c r="BK42" s="62">
        <f>SUM($G42:AG42)</f>
        <v>6204470</v>
      </c>
      <c r="BL42" s="62">
        <f>SUM($G42:AH42)</f>
        <v>6573410</v>
      </c>
      <c r="BM42" s="62">
        <f>SUM($G42:AI42)</f>
        <v>6942350</v>
      </c>
      <c r="BN42" s="62">
        <f>SUM($G42:AJ42)</f>
        <v>7311290</v>
      </c>
      <c r="BO42" s="65">
        <f>IF(CU42&gt;0,G42/((1+Vychodiská!$C$178)^emisie_CO2!CU42),0)</f>
        <v>72507.072670337962</v>
      </c>
      <c r="BP42" s="62">
        <f>IF(CV42&gt;0,H42/((1+Vychodiská!$C$178)^emisie_CO2!CV42),0)</f>
        <v>75492.824491852662</v>
      </c>
      <c r="BQ42" s="62">
        <f>IF(CW42&gt;0,I42/((1+Vychodiská!$C$178)^emisie_CO2!CW42),0)</f>
        <v>78029.803866260874</v>
      </c>
      <c r="BR42" s="62">
        <f>IF(CX42&gt;0,J42/((1+Vychodiská!$C$178)^emisie_CO2!CX42),0)</f>
        <v>80153.98061432672</v>
      </c>
      <c r="BS42" s="62">
        <f>IF(CY42&gt;0,K42/((1+Vychodiská!$C$178)^emisie_CO2!CY42),0)</f>
        <v>81898.916484195201</v>
      </c>
      <c r="BT42" s="62">
        <f>IF(CZ42&gt;0,L42/((1+Vychodiská!$C$178)^emisie_CO2!CZ42),0)</f>
        <v>86730.195850355973</v>
      </c>
      <c r="BU42" s="62">
        <f>IF(DA42&gt;0,M42/((1+Vychodiská!$C$178)^emisie_CO2!DA42),0)</f>
        <v>90915.641543358128</v>
      </c>
      <c r="BV42" s="62">
        <f>IF(DB42&gt;0,N42/((1+Vychodiská!$C$178)^emisie_CO2!DB42),0)</f>
        <v>94505.806250064488</v>
      </c>
      <c r="BW42" s="62">
        <f>IF(DC42&gt;0,O42/((1+Vychodiská!$C$178)^emisie_CO2!DC42),0)</f>
        <v>97547.892591181211</v>
      </c>
      <c r="BX42" s="62">
        <f>IF(DD42&gt;0,P42/((1+Vychodiská!$C$178)^emisie_CO2!DD42),0)</f>
        <v>100085.95754323454</v>
      </c>
      <c r="BY42" s="62">
        <f>IF(DE42&gt;0,Q42/((1+Vychodiská!$C$178)^emisie_CO2!DE42),0)</f>
        <v>101933.06680753209</v>
      </c>
      <c r="BZ42" s="62">
        <f>IF(DF42&gt;0,R42/((1+Vychodiská!$C$178)^emisie_CO2!DF42),0)</f>
        <v>103377.30861912279</v>
      </c>
      <c r="CA42" s="62">
        <f>IF(DG42&gt;0,S42/((1+Vychodiská!$C$178)^emisie_CO2!DG42),0)</f>
        <v>104452.86285045417</v>
      </c>
      <c r="CB42" s="62">
        <f>IF(DH42&gt;0,T42/((1+Vychodiská!$C$178)^emisie_CO2!DH42),0)</f>
        <v>105191.56767966531</v>
      </c>
      <c r="CC42" s="62">
        <f>IF(DI42&gt;0,U42/((1+Vychodiská!$C$178)^emisie_CO2!DI42),0)</f>
        <v>105623.06510371245</v>
      </c>
      <c r="CD42" s="62">
        <f>IF(DJ42&gt;0,V42/((1+Vychodiská!$C$178)^emisie_CO2!DJ42),0)</f>
        <v>105774.93790306651</v>
      </c>
      <c r="CE42" s="62">
        <f>IF(DK42&gt;0,W42/((1+Vychodiská!$C$178)^emisie_CO2!DK42),0)</f>
        <v>105672.83854215621</v>
      </c>
      <c r="CF42" s="62">
        <f>IF(DL42&gt;0,X42/((1+Vychodiská!$C$178)^emisie_CO2!DL42),0)</f>
        <v>105340.61046300367</v>
      </c>
      <c r="CG42" s="62">
        <f>IF(DM42&gt;0,Y42/((1+Vychodiská!$C$178)^emisie_CO2!DM42),0)</f>
        <v>104800.40220421903</v>
      </c>
      <c r="CH42" s="62">
        <f>IF(DN42&gt;0,Z42/((1+Vychodiská!$C$178)^emisie_CO2!DN42),0)</f>
        <v>104072.77475361117</v>
      </c>
      <c r="CI42" s="62">
        <f>IF(DO42&gt;0,AA42/((1+Vychodiská!$C$178)^emisie_CO2!DO42),0)</f>
        <v>103316.79818155101</v>
      </c>
      <c r="CJ42" s="62">
        <f>IF(DP42&gt;0,AB42/((1+Vychodiská!$C$178)^emisie_CO2!DP42),0)</f>
        <v>102396.8266917424</v>
      </c>
      <c r="CK42" s="62">
        <f>IF(DQ42&gt;0,AC42/((1+Vychodiská!$C$178)^emisie_CO2!DQ42),0)</f>
        <v>101330.19308037008</v>
      </c>
      <c r="CL42" s="62">
        <f>IF(DR42&gt;0,AD42/((1+Vychodiská!$C$178)^emisie_CO2!DR42),0)</f>
        <v>100132.95127168688</v>
      </c>
      <c r="CM42" s="62">
        <f>IF(DS42&gt;0,AE42/((1+Vychodiská!$C$178)^emisie_CO2!DS42),0)</f>
        <v>98819.958811947698</v>
      </c>
      <c r="CN42" s="62">
        <f>IF(DT42&gt;0,AF42/((1+Vychodiská!$C$178)^emisie_CO2!DT42),0)</f>
        <v>94114.246487569253</v>
      </c>
      <c r="CO42" s="62">
        <f>IF(DU42&gt;0,AG42/((1+Vychodiská!$C$178)^emisie_CO2!DU42),0)</f>
        <v>89632.615702446885</v>
      </c>
      <c r="CP42" s="62">
        <f>IF(DV42&gt;0,AH42/((1+Vychodiská!$C$178)^emisie_CO2!DV42),0)</f>
        <v>85364.395907092301</v>
      </c>
      <c r="CQ42" s="62">
        <f>IF(DW42&gt;0,AI42/((1+Vychodiská!$C$178)^emisie_CO2!DW42),0)</f>
        <v>81299.424673421207</v>
      </c>
      <c r="CR42" s="63">
        <f>IF(DX42&gt;0,AJ42/((1+Vychodiská!$C$178)^emisie_CO2!DX42),0)</f>
        <v>77428.02349849639</v>
      </c>
      <c r="CS42" s="66">
        <f t="shared" si="90"/>
        <v>2837942.9611380352</v>
      </c>
      <c r="CU42" s="61">
        <f t="shared" si="91"/>
        <v>3</v>
      </c>
      <c r="CV42" s="61">
        <f t="shared" si="92"/>
        <v>4</v>
      </c>
      <c r="CW42" s="61">
        <f t="shared" si="93"/>
        <v>5</v>
      </c>
      <c r="CX42" s="61">
        <f t="shared" si="94"/>
        <v>6</v>
      </c>
      <c r="CY42" s="61">
        <f t="shared" si="95"/>
        <v>7</v>
      </c>
      <c r="CZ42" s="61">
        <f t="shared" si="96"/>
        <v>8</v>
      </c>
      <c r="DA42" s="61">
        <f t="shared" si="97"/>
        <v>9</v>
      </c>
      <c r="DB42" s="61">
        <f t="shared" si="98"/>
        <v>10</v>
      </c>
      <c r="DC42" s="61">
        <f t="shared" si="99"/>
        <v>11</v>
      </c>
      <c r="DD42" s="61">
        <f t="shared" si="100"/>
        <v>12</v>
      </c>
      <c r="DE42" s="61">
        <f t="shared" si="101"/>
        <v>13</v>
      </c>
      <c r="DF42" s="61">
        <f t="shared" si="102"/>
        <v>14</v>
      </c>
      <c r="DG42" s="61">
        <f t="shared" si="103"/>
        <v>15</v>
      </c>
      <c r="DH42" s="61">
        <f t="shared" si="104"/>
        <v>16</v>
      </c>
      <c r="DI42" s="61">
        <f t="shared" si="105"/>
        <v>17</v>
      </c>
      <c r="DJ42" s="61">
        <f t="shared" si="106"/>
        <v>18</v>
      </c>
      <c r="DK42" s="61">
        <f t="shared" si="107"/>
        <v>19</v>
      </c>
      <c r="DL42" s="61">
        <f t="shared" si="108"/>
        <v>20</v>
      </c>
      <c r="DM42" s="61">
        <f t="shared" si="109"/>
        <v>21</v>
      </c>
      <c r="DN42" s="61">
        <f t="shared" si="110"/>
        <v>22</v>
      </c>
      <c r="DO42" s="61">
        <f t="shared" si="111"/>
        <v>23</v>
      </c>
      <c r="DP42" s="61">
        <f t="shared" si="112"/>
        <v>24</v>
      </c>
      <c r="DQ42" s="61">
        <f t="shared" si="113"/>
        <v>25</v>
      </c>
      <c r="DR42" s="61">
        <f t="shared" si="114"/>
        <v>26</v>
      </c>
      <c r="DS42" s="61">
        <f t="shared" si="115"/>
        <v>27</v>
      </c>
      <c r="DT42" s="61">
        <f t="shared" si="116"/>
        <v>28</v>
      </c>
      <c r="DU42" s="61">
        <f t="shared" si="117"/>
        <v>29</v>
      </c>
      <c r="DV42" s="61">
        <f t="shared" si="118"/>
        <v>30</v>
      </c>
      <c r="DW42" s="61">
        <f t="shared" si="119"/>
        <v>31</v>
      </c>
      <c r="DX42" s="377">
        <f t="shared" si="120"/>
        <v>32</v>
      </c>
    </row>
  </sheetData>
  <mergeCells count="3">
    <mergeCell ref="BO1:CR1"/>
    <mergeCell ref="G1:AJ1"/>
    <mergeCell ref="AK1:BN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46"/>
  <sheetViews>
    <sheetView topLeftCell="A31" zoomScale="50" zoomScaleNormal="50" workbookViewId="0">
      <selection activeCell="K3" sqref="K3"/>
    </sheetView>
  </sheetViews>
  <sheetFormatPr defaultColWidth="8.81640625" defaultRowHeight="16.5" x14ac:dyDescent="0.45"/>
  <cols>
    <col min="1" max="1" width="8.81640625" style="70" bestFit="1" customWidth="1"/>
    <col min="2" max="2" width="27.81640625" style="70" bestFit="1" customWidth="1"/>
    <col min="3" max="3" width="27.81640625" style="70" customWidth="1"/>
    <col min="4" max="11" width="24.54296875" style="70" customWidth="1"/>
    <col min="12" max="12" width="17.1796875" style="70" customWidth="1"/>
    <col min="13" max="41" width="11" style="70" customWidth="1"/>
    <col min="42" max="42" width="9.81640625" style="70" bestFit="1" customWidth="1"/>
    <col min="43" max="43" width="10.1796875" style="70" bestFit="1" customWidth="1"/>
    <col min="44" max="44" width="10.54296875" style="70" bestFit="1" customWidth="1"/>
    <col min="45" max="46" width="10.453125" style="70" bestFit="1" customWidth="1"/>
    <col min="47" max="47" width="10.54296875" style="70" bestFit="1" customWidth="1"/>
    <col min="48" max="48" width="11" style="70" bestFit="1" customWidth="1"/>
    <col min="49" max="49" width="10.54296875" style="70" bestFit="1" customWidth="1"/>
    <col min="50" max="50" width="11" style="70" bestFit="1" customWidth="1"/>
    <col min="51" max="51" width="10.54296875" style="70" bestFit="1" customWidth="1"/>
    <col min="52" max="53" width="11" style="70" bestFit="1" customWidth="1"/>
    <col min="54" max="54" width="11.1796875" style="70" bestFit="1" customWidth="1"/>
    <col min="55" max="55" width="11.54296875" style="70" bestFit="1" customWidth="1"/>
    <col min="56" max="56" width="11" style="70" bestFit="1" customWidth="1"/>
    <col min="57" max="63" width="11.54296875" style="70" bestFit="1" customWidth="1"/>
    <col min="64" max="64" width="11.81640625" style="70" bestFit="1" customWidth="1"/>
    <col min="65" max="65" width="11.54296875" style="70" bestFit="1" customWidth="1"/>
    <col min="66" max="70" width="11.81640625" style="70" bestFit="1" customWidth="1"/>
    <col min="71" max="71" width="11.1796875" style="70" customWidth="1"/>
    <col min="72" max="73" width="9.81640625" style="70" bestFit="1" customWidth="1"/>
    <col min="74" max="75" width="9.54296875" style="70" bestFit="1" customWidth="1"/>
    <col min="76" max="78" width="9.81640625" style="70" bestFit="1" customWidth="1"/>
    <col min="79" max="79" width="9.453125" style="70" bestFit="1" customWidth="1"/>
    <col min="80" max="81" width="9.54296875" style="70" bestFit="1" customWidth="1"/>
    <col min="82" max="82" width="9.81640625" style="70" bestFit="1" customWidth="1"/>
    <col min="83" max="83" width="9.54296875" style="70" bestFit="1" customWidth="1"/>
    <col min="84" max="89" width="9.1796875" style="70" bestFit="1" customWidth="1"/>
    <col min="90" max="90" width="11.26953125" style="70" customWidth="1"/>
    <col min="91" max="95" width="9.1796875" style="70" bestFit="1" customWidth="1"/>
    <col min="96" max="99" width="9.453125" style="70" bestFit="1" customWidth="1"/>
    <col min="100" max="100" width="8.1796875" style="70" bestFit="1" customWidth="1"/>
    <col min="101" max="101" width="7.453125" style="70" customWidth="1"/>
    <col min="102" max="102" width="11" style="70" bestFit="1" customWidth="1"/>
    <col min="103" max="103" width="8.81640625" style="70"/>
    <col min="104" max="104" width="11.81640625" style="70" bestFit="1" customWidth="1"/>
    <col min="105" max="133" width="8.81640625" style="70" bestFit="1" customWidth="1"/>
    <col min="134" max="16384" width="8.81640625" style="70"/>
  </cols>
  <sheetData>
    <row r="1" spans="1:133" s="45" customFormat="1" x14ac:dyDescent="0.45">
      <c r="K1" s="74"/>
      <c r="L1" s="497" t="s">
        <v>400</v>
      </c>
      <c r="M1" s="491"/>
      <c r="N1" s="491"/>
      <c r="O1" s="491"/>
      <c r="P1" s="491"/>
      <c r="Q1" s="491"/>
      <c r="R1" s="491"/>
      <c r="S1" s="491"/>
      <c r="T1" s="491"/>
      <c r="U1" s="491"/>
      <c r="V1" s="491"/>
      <c r="W1" s="491"/>
      <c r="X1" s="491"/>
      <c r="Y1" s="491"/>
      <c r="Z1" s="491"/>
      <c r="AA1" s="491"/>
      <c r="AB1" s="491"/>
      <c r="AC1" s="491"/>
      <c r="AD1" s="491"/>
      <c r="AE1" s="491"/>
      <c r="AF1" s="491"/>
      <c r="AG1" s="491"/>
      <c r="AH1" s="491"/>
      <c r="AI1" s="491"/>
      <c r="AJ1" s="491"/>
      <c r="AK1" s="491"/>
      <c r="AL1" s="491"/>
      <c r="AM1" s="491"/>
      <c r="AN1" s="491"/>
      <c r="AO1" s="492"/>
      <c r="AP1" s="498" t="s">
        <v>401</v>
      </c>
      <c r="AQ1" s="493"/>
      <c r="AR1" s="493"/>
      <c r="AS1" s="493"/>
      <c r="AT1" s="493"/>
      <c r="AU1" s="493"/>
      <c r="AV1" s="493"/>
      <c r="AW1" s="493"/>
      <c r="AX1" s="493"/>
      <c r="AY1" s="493"/>
      <c r="AZ1" s="493"/>
      <c r="BA1" s="493"/>
      <c r="BB1" s="493"/>
      <c r="BC1" s="493"/>
      <c r="BD1" s="493"/>
      <c r="BE1" s="493"/>
      <c r="BF1" s="493"/>
      <c r="BG1" s="493"/>
      <c r="BH1" s="493"/>
      <c r="BI1" s="493"/>
      <c r="BJ1" s="493"/>
      <c r="BK1" s="493"/>
      <c r="BL1" s="493"/>
      <c r="BM1" s="493"/>
      <c r="BN1" s="493"/>
      <c r="BO1" s="493"/>
      <c r="BP1" s="493"/>
      <c r="BQ1" s="493"/>
      <c r="BR1" s="493"/>
      <c r="BS1" s="499"/>
      <c r="BT1" s="494" t="s">
        <v>226</v>
      </c>
      <c r="BU1" s="495"/>
      <c r="BV1" s="495"/>
      <c r="BW1" s="495"/>
      <c r="BX1" s="495"/>
      <c r="BY1" s="495"/>
      <c r="BZ1" s="495"/>
      <c r="CA1" s="495"/>
      <c r="CB1" s="495"/>
      <c r="CC1" s="495"/>
      <c r="CD1" s="495"/>
      <c r="CE1" s="495"/>
      <c r="CF1" s="495"/>
      <c r="CG1" s="495"/>
      <c r="CH1" s="495"/>
      <c r="CI1" s="495"/>
      <c r="CJ1" s="495"/>
      <c r="CK1" s="495"/>
      <c r="CL1" s="495"/>
      <c r="CM1" s="495"/>
      <c r="CN1" s="495"/>
      <c r="CO1" s="495"/>
      <c r="CP1" s="495"/>
      <c r="CQ1" s="495"/>
      <c r="CR1" s="495"/>
      <c r="CS1" s="495"/>
      <c r="CT1" s="495"/>
      <c r="CU1" s="495"/>
      <c r="CV1" s="495"/>
      <c r="CW1" s="496"/>
      <c r="CX1" s="47" t="s">
        <v>226</v>
      </c>
      <c r="CY1" s="48"/>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row>
    <row r="2" spans="1:133" s="45" customFormat="1" ht="49.5" x14ac:dyDescent="0.45">
      <c r="A2" s="50" t="s">
        <v>9</v>
      </c>
      <c r="B2" s="50" t="s">
        <v>10</v>
      </c>
      <c r="C2" s="50" t="s">
        <v>12</v>
      </c>
      <c r="D2" s="50" t="s">
        <v>21</v>
      </c>
      <c r="E2" s="50" t="s">
        <v>17</v>
      </c>
      <c r="F2" s="76" t="str">
        <f>Data!O2</f>
        <v>oxidy dusíka-NOX Mimo mesta a okolie</v>
      </c>
      <c r="G2" s="76" t="str">
        <f>Data!P2</f>
        <v>oxidy dusíka-NOX Mesto</v>
      </c>
      <c r="H2" s="76" t="str">
        <f>Data!Q2</f>
        <v>Oxid siričitý-SO2</v>
      </c>
      <c r="I2" s="76" t="str">
        <f>Data!R2</f>
        <v>Jemné tuhé častice-PM2.5 Mimo mesta a okolie</v>
      </c>
      <c r="J2" s="76" t="str">
        <f>Data!S2</f>
        <v>Jemné tuhé častice-PM2.5-mesto</v>
      </c>
      <c r="K2" s="75" t="str">
        <f>Data!T2</f>
        <v>Nemetánové prchavé organické látky-NMVOC</v>
      </c>
      <c r="L2" s="53">
        <v>1</v>
      </c>
      <c r="M2" s="53">
        <v>2</v>
      </c>
      <c r="N2" s="53">
        <v>3</v>
      </c>
      <c r="O2" s="53">
        <v>4</v>
      </c>
      <c r="P2" s="53">
        <v>5</v>
      </c>
      <c r="Q2" s="53">
        <v>6</v>
      </c>
      <c r="R2" s="53">
        <v>7</v>
      </c>
      <c r="S2" s="53">
        <v>8</v>
      </c>
      <c r="T2" s="53">
        <v>9</v>
      </c>
      <c r="U2" s="53">
        <v>10</v>
      </c>
      <c r="V2" s="53">
        <v>11</v>
      </c>
      <c r="W2" s="53">
        <v>12</v>
      </c>
      <c r="X2" s="53">
        <v>13</v>
      </c>
      <c r="Y2" s="53">
        <v>14</v>
      </c>
      <c r="Z2" s="53">
        <v>15</v>
      </c>
      <c r="AA2" s="53">
        <v>16</v>
      </c>
      <c r="AB2" s="53">
        <v>17</v>
      </c>
      <c r="AC2" s="53">
        <v>18</v>
      </c>
      <c r="AD2" s="53">
        <v>19</v>
      </c>
      <c r="AE2" s="53">
        <v>20</v>
      </c>
      <c r="AF2" s="53">
        <v>21</v>
      </c>
      <c r="AG2" s="53">
        <v>22</v>
      </c>
      <c r="AH2" s="53">
        <v>23</v>
      </c>
      <c r="AI2" s="53">
        <v>24</v>
      </c>
      <c r="AJ2" s="53">
        <v>25</v>
      </c>
      <c r="AK2" s="53">
        <v>26</v>
      </c>
      <c r="AL2" s="53">
        <v>27</v>
      </c>
      <c r="AM2" s="53">
        <v>28</v>
      </c>
      <c r="AN2" s="53">
        <v>29</v>
      </c>
      <c r="AO2" s="54">
        <v>30</v>
      </c>
      <c r="AP2" s="53">
        <v>1</v>
      </c>
      <c r="AQ2" s="53">
        <v>2</v>
      </c>
      <c r="AR2" s="53">
        <v>3</v>
      </c>
      <c r="AS2" s="53">
        <v>4</v>
      </c>
      <c r="AT2" s="53">
        <v>5</v>
      </c>
      <c r="AU2" s="53">
        <v>6</v>
      </c>
      <c r="AV2" s="53">
        <v>7</v>
      </c>
      <c r="AW2" s="53">
        <v>8</v>
      </c>
      <c r="AX2" s="53">
        <v>9</v>
      </c>
      <c r="AY2" s="53">
        <v>10</v>
      </c>
      <c r="AZ2" s="53">
        <v>11</v>
      </c>
      <c r="BA2" s="53">
        <v>12</v>
      </c>
      <c r="BB2" s="53">
        <v>13</v>
      </c>
      <c r="BC2" s="53">
        <v>14</v>
      </c>
      <c r="BD2" s="53">
        <v>15</v>
      </c>
      <c r="BE2" s="53">
        <v>16</v>
      </c>
      <c r="BF2" s="53">
        <v>17</v>
      </c>
      <c r="BG2" s="53">
        <v>18</v>
      </c>
      <c r="BH2" s="53">
        <v>19</v>
      </c>
      <c r="BI2" s="53">
        <v>20</v>
      </c>
      <c r="BJ2" s="53">
        <v>21</v>
      </c>
      <c r="BK2" s="53">
        <v>22</v>
      </c>
      <c r="BL2" s="53">
        <v>23</v>
      </c>
      <c r="BM2" s="53">
        <v>24</v>
      </c>
      <c r="BN2" s="53">
        <v>25</v>
      </c>
      <c r="BO2" s="53">
        <v>26</v>
      </c>
      <c r="BP2" s="53">
        <v>27</v>
      </c>
      <c r="BQ2" s="53">
        <v>28</v>
      </c>
      <c r="BR2" s="53">
        <v>29</v>
      </c>
      <c r="BS2" s="54">
        <v>30</v>
      </c>
      <c r="BT2" s="55">
        <v>1</v>
      </c>
      <c r="BU2" s="56">
        <v>2</v>
      </c>
      <c r="BV2" s="56">
        <v>3</v>
      </c>
      <c r="BW2" s="56">
        <v>4</v>
      </c>
      <c r="BX2" s="56">
        <v>5</v>
      </c>
      <c r="BY2" s="56">
        <v>6</v>
      </c>
      <c r="BZ2" s="56">
        <v>7</v>
      </c>
      <c r="CA2" s="56">
        <v>8</v>
      </c>
      <c r="CB2" s="56">
        <v>9</v>
      </c>
      <c r="CC2" s="56">
        <v>10</v>
      </c>
      <c r="CD2" s="56">
        <v>11</v>
      </c>
      <c r="CE2" s="56">
        <v>12</v>
      </c>
      <c r="CF2" s="56">
        <v>13</v>
      </c>
      <c r="CG2" s="56">
        <v>14</v>
      </c>
      <c r="CH2" s="56">
        <v>15</v>
      </c>
      <c r="CI2" s="56">
        <v>16</v>
      </c>
      <c r="CJ2" s="56">
        <v>17</v>
      </c>
      <c r="CK2" s="56">
        <v>18</v>
      </c>
      <c r="CL2" s="56">
        <v>19</v>
      </c>
      <c r="CM2" s="56">
        <v>20</v>
      </c>
      <c r="CN2" s="56">
        <v>21</v>
      </c>
      <c r="CO2" s="56">
        <v>22</v>
      </c>
      <c r="CP2" s="56">
        <v>23</v>
      </c>
      <c r="CQ2" s="56">
        <v>24</v>
      </c>
      <c r="CR2" s="56">
        <v>25</v>
      </c>
      <c r="CS2" s="56">
        <v>26</v>
      </c>
      <c r="CT2" s="56">
        <v>27</v>
      </c>
      <c r="CU2" s="56">
        <v>28</v>
      </c>
      <c r="CV2" s="56">
        <v>29</v>
      </c>
      <c r="CW2" s="57">
        <v>30</v>
      </c>
      <c r="CX2" s="58" t="s">
        <v>402</v>
      </c>
      <c r="CY2" s="56"/>
      <c r="CZ2" s="56">
        <v>1</v>
      </c>
      <c r="DA2" s="56">
        <v>2</v>
      </c>
      <c r="DB2" s="56">
        <v>3</v>
      </c>
      <c r="DC2" s="56">
        <v>4</v>
      </c>
      <c r="DD2" s="56">
        <v>5</v>
      </c>
      <c r="DE2" s="56">
        <v>6</v>
      </c>
      <c r="DF2" s="56">
        <v>7</v>
      </c>
      <c r="DG2" s="56">
        <v>8</v>
      </c>
      <c r="DH2" s="56">
        <v>9</v>
      </c>
      <c r="DI2" s="56">
        <v>10</v>
      </c>
      <c r="DJ2" s="56">
        <v>11</v>
      </c>
      <c r="DK2" s="56">
        <v>12</v>
      </c>
      <c r="DL2" s="56">
        <v>13</v>
      </c>
      <c r="DM2" s="56">
        <v>14</v>
      </c>
      <c r="DN2" s="56">
        <v>15</v>
      </c>
      <c r="DO2" s="56">
        <v>16</v>
      </c>
      <c r="DP2" s="56">
        <v>17</v>
      </c>
      <c r="DQ2" s="56">
        <v>18</v>
      </c>
      <c r="DR2" s="56">
        <v>19</v>
      </c>
      <c r="DS2" s="56">
        <v>20</v>
      </c>
      <c r="DT2" s="56">
        <v>21</v>
      </c>
      <c r="DU2" s="56">
        <v>22</v>
      </c>
      <c r="DV2" s="56">
        <v>23</v>
      </c>
      <c r="DW2" s="56">
        <v>24</v>
      </c>
      <c r="DX2" s="56">
        <v>25</v>
      </c>
      <c r="DY2" s="56">
        <v>26</v>
      </c>
      <c r="DZ2" s="56">
        <v>27</v>
      </c>
      <c r="EA2" s="56">
        <v>28</v>
      </c>
      <c r="EB2" s="56">
        <v>29</v>
      </c>
      <c r="EC2" s="57">
        <v>30</v>
      </c>
    </row>
    <row r="3" spans="1:133" s="69" customFormat="1" ht="31" customHeight="1" x14ac:dyDescent="0.35">
      <c r="A3" s="59">
        <f>Investície!A3</f>
        <v>1</v>
      </c>
      <c r="B3" s="60" t="str">
        <f>Investície!B3</f>
        <v xml:space="preserve">MHTH, a.s. - závod Bratislava </v>
      </c>
      <c r="C3" s="60" t="str">
        <f>Investície!C3</f>
        <v>Zokruhovanie Staré mesto II. etapa</v>
      </c>
      <c r="D3" s="61">
        <f>INDEX(Data!$M:$M,MATCH(emisie_ostatné!A3,Data!$A:$A,0))</f>
        <v>30</v>
      </c>
      <c r="E3" s="61" t="str">
        <f>INDEX(Data!$J:$J,MATCH(emisie_ostatné!A3,Data!$A:$A,0))</f>
        <v>2026-2029</v>
      </c>
      <c r="F3" s="61">
        <f>INDEX(Data!$O:$O,MATCH(emisie_ostatné!A3,Data!$A:$A,0))</f>
        <v>0</v>
      </c>
      <c r="G3" s="61">
        <f>INDEX(Data!$P:$P,MATCH(emisie_ostatné!A3,Data!$A:$A,0))</f>
        <v>-0.7</v>
      </c>
      <c r="H3" s="61">
        <f>INDEX(Data!$Q:$Q,MATCH(emisie_ostatné!A3,Data!$A:$A,0))</f>
        <v>-2.3E-2</v>
      </c>
      <c r="I3" s="61">
        <f>INDEX(Data!$R:$R,MATCH(emisie_ostatné!A3,Data!$A:$A,0))</f>
        <v>0</v>
      </c>
      <c r="J3" s="61">
        <f>INDEX(Data!$S:$S,MATCH(emisie_ostatné!A3,Data!$A:$A,0))</f>
        <v>-1.2E-2</v>
      </c>
      <c r="K3" s="63">
        <f>INDEX(Data!$T:$T,MATCH(emisie_ostatné!A3,Data!$A:$A,0))</f>
        <v>0</v>
      </c>
      <c r="L3" s="62">
        <f>($F3*IF(LEN($E3)=4,HLOOKUP($E3+L$2,Vychodiská!$J$9:$BH$15,2,0),HLOOKUP(VALUE(RIGHT($E3,4))+L$2,Vychodiská!$J$9:$BH$15,2,0)))*-1+($G3*IF(LEN($E3)=4,HLOOKUP($E3+L$2,Vychodiská!$J$9:$BH$15,3,0),HLOOKUP(VALUE(RIGHT($E3,4))+L$2,Vychodiská!$J$9:$BH$15,3,0)))*-1+($H3*IF(LEN($E3)=4,HLOOKUP($E3+L$2,Vychodiská!$J$9:$BH$15,4,0),HLOOKUP(VALUE(RIGHT($E3,4))+L$2,Vychodiská!$J$9:$BH$15,4,0)))*-1+($I3*IF(LEN($E3)=4,HLOOKUP($E3+L$2,Vychodiská!$J$9:$BH$15,5,0),HLOOKUP(VALUE(RIGHT($E3,4))+L$2,Vychodiská!$J$9:$BH$15,5,0)))*-1+($J3*IF(LEN($E3)=4,HLOOKUP($E3+L$2,Vychodiská!$J$9:$BH$15,6,0),HLOOKUP(VALUE(RIGHT($E3,4))+L$2,Vychodiská!$J$9:$BH$15,6,0)))*-1+($K3*IF(LEN($E3)=4,HLOOKUP($E3+L$2,Vychodiská!$J$9:$BH$15,7,0),HLOOKUP(VALUE(RIGHT($E3,4))+L$2,Vychodiská!$J$9:$BH$15,7,0)))*-1</f>
        <v>24065.545573917228</v>
      </c>
      <c r="M3" s="62">
        <f>($F3*IF(LEN($E3)=4,HLOOKUP($E3+M$2,Vychodiská!$J$9:$BH$15,2,0),HLOOKUP(VALUE(RIGHT($E3,4))+M$2,Vychodiská!$J$9:$BH$15,2,0)))*-1+($G3*IF(LEN($E3)=4,HLOOKUP($E3+M$2,Vychodiská!$J$9:$BH$15,3,0),HLOOKUP(VALUE(RIGHT($E3,4))+M$2,Vychodiská!$J$9:$BH$15,3,0)))*-1+($H3*IF(LEN($E3)=4,HLOOKUP($E3+M$2,Vychodiská!$J$9:$BH$15,4,0),HLOOKUP(VALUE(RIGHT($E3,4))+M$2,Vychodiská!$J$9:$BH$15,4,0)))*-1+($I3*IF(LEN($E3)=4,HLOOKUP($E3+M$2,Vychodiská!$J$9:$BH$15,5,0),HLOOKUP(VALUE(RIGHT($E3,4))+M$2,Vychodiská!$J$9:$BH$15,5,0)))*-1+($J3*IF(LEN($E3)=4,HLOOKUP($E3+M$2,Vychodiská!$J$9:$BH$15,6,0),HLOOKUP(VALUE(RIGHT($E3,4))+M$2,Vychodiská!$J$9:$BH$15,6,0)))*-1+($K3*IF(LEN($E3)=4,HLOOKUP($E3+M$2,Vychodiská!$J$9:$BH$15,7,0),HLOOKUP(VALUE(RIGHT($E3,4))+M$2,Vychodiská!$J$9:$BH$15,7,0)))*-1</f>
        <v>24267.69615673813</v>
      </c>
      <c r="N3" s="62">
        <f>($F3*IF(LEN($E3)=4,HLOOKUP($E3+N$2,Vychodiská!$J$9:$BH$15,2,0),HLOOKUP(VALUE(RIGHT($E3,4))+N$2,Vychodiská!$J$9:$BH$15,2,0)))*-1+($G3*IF(LEN($E3)=4,HLOOKUP($E3+N$2,Vychodiská!$J$9:$BH$15,3,0),HLOOKUP(VALUE(RIGHT($E3,4))+N$2,Vychodiská!$J$9:$BH$15,3,0)))*-1+($H3*IF(LEN($E3)=4,HLOOKUP($E3+N$2,Vychodiská!$J$9:$BH$15,4,0),HLOOKUP(VALUE(RIGHT($E3,4))+N$2,Vychodiská!$J$9:$BH$15,4,0)))*-1+($I3*IF(LEN($E3)=4,HLOOKUP($E3+N$2,Vychodiská!$J$9:$BH$15,5,0),HLOOKUP(VALUE(RIGHT($E3,4))+N$2,Vychodiská!$J$9:$BH$15,5,0)))*-1+($J3*IF(LEN($E3)=4,HLOOKUP($E3+N$2,Vychodiská!$J$9:$BH$15,6,0),HLOOKUP(VALUE(RIGHT($E3,4))+N$2,Vychodiská!$J$9:$BH$15,6,0)))*-1+($K3*IF(LEN($E3)=4,HLOOKUP($E3+N$2,Vychodiská!$J$9:$BH$15,7,0),HLOOKUP(VALUE(RIGHT($E3,4))+N$2,Vychodiská!$J$9:$BH$15,7,0)))*-1</f>
        <v>24471.544804454727</v>
      </c>
      <c r="O3" s="62">
        <f>($F3*IF(LEN($E3)=4,HLOOKUP($E3+O$2,Vychodiská!$J$9:$BH$15,2,0),HLOOKUP(VALUE(RIGHT($E3,4))+O$2,Vychodiská!$J$9:$BH$15,2,0)))*-1+($G3*IF(LEN($E3)=4,HLOOKUP($E3+O$2,Vychodiská!$J$9:$BH$15,3,0),HLOOKUP(VALUE(RIGHT($E3,4))+O$2,Vychodiská!$J$9:$BH$15,3,0)))*-1+($H3*IF(LEN($E3)=4,HLOOKUP($E3+O$2,Vychodiská!$J$9:$BH$15,4,0),HLOOKUP(VALUE(RIGHT($E3,4))+O$2,Vychodiská!$J$9:$BH$15,4,0)))*-1+($I3*IF(LEN($E3)=4,HLOOKUP($E3+O$2,Vychodiská!$J$9:$BH$15,5,0),HLOOKUP(VALUE(RIGHT($E3,4))+O$2,Vychodiská!$J$9:$BH$15,5,0)))*-1+($J3*IF(LEN($E3)=4,HLOOKUP($E3+O$2,Vychodiská!$J$9:$BH$15,6,0),HLOOKUP(VALUE(RIGHT($E3,4))+O$2,Vychodiská!$J$9:$BH$15,6,0)))*-1+($K3*IF(LEN($E3)=4,HLOOKUP($E3+O$2,Vychodiská!$J$9:$BH$15,7,0),HLOOKUP(VALUE(RIGHT($E3,4))+O$2,Vychodiská!$J$9:$BH$15,7,0)))*-1</f>
        <v>24677.105780812148</v>
      </c>
      <c r="P3" s="62">
        <f>($F3*IF(LEN($E3)=4,HLOOKUP($E3+P$2,Vychodiská!$J$9:$BH$15,2,0),HLOOKUP(VALUE(RIGHT($E3,4))+P$2,Vychodiská!$J$9:$BH$15,2,0)))*-1+($G3*IF(LEN($E3)=4,HLOOKUP($E3+P$2,Vychodiská!$J$9:$BH$15,3,0),HLOOKUP(VALUE(RIGHT($E3,4))+P$2,Vychodiská!$J$9:$BH$15,3,0)))*-1+($H3*IF(LEN($E3)=4,HLOOKUP($E3+P$2,Vychodiská!$J$9:$BH$15,4,0),HLOOKUP(VALUE(RIGHT($E3,4))+P$2,Vychodiská!$J$9:$BH$15,4,0)))*-1+($I3*IF(LEN($E3)=4,HLOOKUP($E3+P$2,Vychodiská!$J$9:$BH$15,5,0),HLOOKUP(VALUE(RIGHT($E3,4))+P$2,Vychodiská!$J$9:$BH$15,5,0)))*-1+($J3*IF(LEN($E3)=4,HLOOKUP($E3+P$2,Vychodiská!$J$9:$BH$15,6,0),HLOOKUP(VALUE(RIGHT($E3,4))+P$2,Vychodiská!$J$9:$BH$15,6,0)))*-1+($K3*IF(LEN($E3)=4,HLOOKUP($E3+P$2,Vychodiská!$J$9:$BH$15,7,0),HLOOKUP(VALUE(RIGHT($E3,4))+P$2,Vychodiská!$J$9:$BH$15,7,0)))*-1</f>
        <v>24884.393469370971</v>
      </c>
      <c r="Q3" s="62">
        <f>($F3*IF(LEN($E3)=4,HLOOKUP($E3+Q$2,Vychodiská!$J$9:$BH$15,2,0),HLOOKUP(VALUE(RIGHT($E3,4))+Q$2,Vychodiská!$J$9:$BH$15,2,0)))*-1+($G3*IF(LEN($E3)=4,HLOOKUP($E3+Q$2,Vychodiská!$J$9:$BH$15,3,0),HLOOKUP(VALUE(RIGHT($E3,4))+Q$2,Vychodiská!$J$9:$BH$15,3,0)))*-1+($H3*IF(LEN($E3)=4,HLOOKUP($E3+Q$2,Vychodiská!$J$9:$BH$15,4,0),HLOOKUP(VALUE(RIGHT($E3,4))+Q$2,Vychodiská!$J$9:$BH$15,4,0)))*-1+($I3*IF(LEN($E3)=4,HLOOKUP($E3+Q$2,Vychodiská!$J$9:$BH$15,5,0),HLOOKUP(VALUE(RIGHT($E3,4))+Q$2,Vychodiská!$J$9:$BH$15,5,0)))*-1+($J3*IF(LEN($E3)=4,HLOOKUP($E3+Q$2,Vychodiská!$J$9:$BH$15,6,0),HLOOKUP(VALUE(RIGHT($E3,4))+Q$2,Vychodiská!$J$9:$BH$15,6,0)))*-1+($K3*IF(LEN($E3)=4,HLOOKUP($E3+Q$2,Vychodiská!$J$9:$BH$15,7,0),HLOOKUP(VALUE(RIGHT($E3,4))+Q$2,Vychodiská!$J$9:$BH$15,7,0)))*-1</f>
        <v>25093.422374513681</v>
      </c>
      <c r="R3" s="62">
        <f>($F3*IF(LEN($E3)=4,HLOOKUP($E3+R$2,Vychodiská!$J$9:$BH$15,2,0),HLOOKUP(VALUE(RIGHT($E3,4))+R$2,Vychodiská!$J$9:$BH$15,2,0)))*-1+($G3*IF(LEN($E3)=4,HLOOKUP($E3+R$2,Vychodiská!$J$9:$BH$15,3,0),HLOOKUP(VALUE(RIGHT($E3,4))+R$2,Vychodiská!$J$9:$BH$15,3,0)))*-1+($H3*IF(LEN($E3)=4,HLOOKUP($E3+R$2,Vychodiská!$J$9:$BH$15,4,0),HLOOKUP(VALUE(RIGHT($E3,4))+R$2,Vychodiská!$J$9:$BH$15,4,0)))*-1+($I3*IF(LEN($E3)=4,HLOOKUP($E3+R$2,Vychodiská!$J$9:$BH$15,5,0),HLOOKUP(VALUE(RIGHT($E3,4))+R$2,Vychodiská!$J$9:$BH$15,5,0)))*-1+($J3*IF(LEN($E3)=4,HLOOKUP($E3+R$2,Vychodiská!$J$9:$BH$15,6,0),HLOOKUP(VALUE(RIGHT($E3,4))+R$2,Vychodiská!$J$9:$BH$15,6,0)))*-1+($K3*IF(LEN($E3)=4,HLOOKUP($E3+R$2,Vychodiská!$J$9:$BH$15,7,0),HLOOKUP(VALUE(RIGHT($E3,4))+R$2,Vychodiská!$J$9:$BH$15,7,0)))*-1</f>
        <v>25304.207122459597</v>
      </c>
      <c r="S3" s="62">
        <f>($F3*IF(LEN($E3)=4,HLOOKUP($E3+S$2,Vychodiská!$J$9:$BH$15,2,0),HLOOKUP(VALUE(RIGHT($E3,4))+S$2,Vychodiská!$J$9:$BH$15,2,0)))*-1+($G3*IF(LEN($E3)=4,HLOOKUP($E3+S$2,Vychodiská!$J$9:$BH$15,3,0),HLOOKUP(VALUE(RIGHT($E3,4))+S$2,Vychodiská!$J$9:$BH$15,3,0)))*-1+($H3*IF(LEN($E3)=4,HLOOKUP($E3+S$2,Vychodiská!$J$9:$BH$15,4,0),HLOOKUP(VALUE(RIGHT($E3,4))+S$2,Vychodiská!$J$9:$BH$15,4,0)))*-1+($I3*IF(LEN($E3)=4,HLOOKUP($E3+S$2,Vychodiská!$J$9:$BH$15,5,0),HLOOKUP(VALUE(RIGHT($E3,4))+S$2,Vychodiská!$J$9:$BH$15,5,0)))*-1+($J3*IF(LEN($E3)=4,HLOOKUP($E3+S$2,Vychodiská!$J$9:$BH$15,6,0),HLOOKUP(VALUE(RIGHT($E3,4))+S$2,Vychodiská!$J$9:$BH$15,6,0)))*-1+($K3*IF(LEN($E3)=4,HLOOKUP($E3+S$2,Vychodiská!$J$9:$BH$15,7,0),HLOOKUP(VALUE(RIGHT($E3,4))+S$2,Vychodiská!$J$9:$BH$15,7,0)))*-1</f>
        <v>25516.762462288258</v>
      </c>
      <c r="T3" s="62">
        <f>($F3*IF(LEN($E3)=4,HLOOKUP($E3+T$2,Vychodiská!$J$9:$BH$15,2,0),HLOOKUP(VALUE(RIGHT($E3,4))+T$2,Vychodiská!$J$9:$BH$15,2,0)))*-1+($G3*IF(LEN($E3)=4,HLOOKUP($E3+T$2,Vychodiská!$J$9:$BH$15,3,0),HLOOKUP(VALUE(RIGHT($E3,4))+T$2,Vychodiská!$J$9:$BH$15,3,0)))*-1+($H3*IF(LEN($E3)=4,HLOOKUP($E3+T$2,Vychodiská!$J$9:$BH$15,4,0),HLOOKUP(VALUE(RIGHT($E3,4))+T$2,Vychodiská!$J$9:$BH$15,4,0)))*-1+($I3*IF(LEN($E3)=4,HLOOKUP($E3+T$2,Vychodiská!$J$9:$BH$15,5,0),HLOOKUP(VALUE(RIGHT($E3,4))+T$2,Vychodiská!$J$9:$BH$15,5,0)))*-1+($J3*IF(LEN($E3)=4,HLOOKUP($E3+T$2,Vychodiská!$J$9:$BH$15,6,0),HLOOKUP(VALUE(RIGHT($E3,4))+T$2,Vychodiská!$J$9:$BH$15,6,0)))*-1+($K3*IF(LEN($E3)=4,HLOOKUP($E3+T$2,Vychodiská!$J$9:$BH$15,7,0),HLOOKUP(VALUE(RIGHT($E3,4))+T$2,Vychodiská!$J$9:$BH$15,7,0)))*-1</f>
        <v>25731.103266971484</v>
      </c>
      <c r="U3" s="62">
        <f>($F3*IF(LEN($E3)=4,HLOOKUP($E3+U$2,Vychodiská!$J$9:$BH$15,2,0),HLOOKUP(VALUE(RIGHT($E3,4))+U$2,Vychodiská!$J$9:$BH$15,2,0)))*-1+($G3*IF(LEN($E3)=4,HLOOKUP($E3+U$2,Vychodiská!$J$9:$BH$15,3,0),HLOOKUP(VALUE(RIGHT($E3,4))+U$2,Vychodiská!$J$9:$BH$15,3,0)))*-1+($H3*IF(LEN($E3)=4,HLOOKUP($E3+U$2,Vychodiská!$J$9:$BH$15,4,0),HLOOKUP(VALUE(RIGHT($E3,4))+U$2,Vychodiská!$J$9:$BH$15,4,0)))*-1+($I3*IF(LEN($E3)=4,HLOOKUP($E3+U$2,Vychodiská!$J$9:$BH$15,5,0),HLOOKUP(VALUE(RIGHT($E3,4))+U$2,Vychodiská!$J$9:$BH$15,5,0)))*-1+($J3*IF(LEN($E3)=4,HLOOKUP($E3+U$2,Vychodiská!$J$9:$BH$15,6,0),HLOOKUP(VALUE(RIGHT($E3,4))+U$2,Vychodiská!$J$9:$BH$15,6,0)))*-1+($K3*IF(LEN($E3)=4,HLOOKUP($E3+U$2,Vychodiská!$J$9:$BH$15,7,0),HLOOKUP(VALUE(RIGHT($E3,4))+U$2,Vychodiská!$J$9:$BH$15,7,0)))*-1</f>
        <v>25947.244534414043</v>
      </c>
      <c r="V3" s="62">
        <f>($F3*IF(LEN($E3)=4,HLOOKUP($E3+V$2,Vychodiská!$J$9:$BH$15,2,0),HLOOKUP(VALUE(RIGHT($E3,4))+V$2,Vychodiská!$J$9:$BH$15,2,0)))*-1+($G3*IF(LEN($E3)=4,HLOOKUP($E3+V$2,Vychodiská!$J$9:$BH$15,3,0),HLOOKUP(VALUE(RIGHT($E3,4))+V$2,Vychodiská!$J$9:$BH$15,3,0)))*-1+($H3*IF(LEN($E3)=4,HLOOKUP($E3+V$2,Vychodiská!$J$9:$BH$15,4,0),HLOOKUP(VALUE(RIGHT($E3,4))+V$2,Vychodiská!$J$9:$BH$15,4,0)))*-1+($I3*IF(LEN($E3)=4,HLOOKUP($E3+V$2,Vychodiská!$J$9:$BH$15,5,0),HLOOKUP(VALUE(RIGHT($E3,4))+V$2,Vychodiská!$J$9:$BH$15,5,0)))*-1+($J3*IF(LEN($E3)=4,HLOOKUP($E3+V$2,Vychodiská!$J$9:$BH$15,6,0),HLOOKUP(VALUE(RIGHT($E3,4))+V$2,Vychodiská!$J$9:$BH$15,6,0)))*-1+($K3*IF(LEN($E3)=4,HLOOKUP($E3+V$2,Vychodiská!$J$9:$BH$15,7,0),HLOOKUP(VALUE(RIGHT($E3,4))+V$2,Vychodiská!$J$9:$BH$15,7,0)))*-1</f>
        <v>26165.201388503116</v>
      </c>
      <c r="W3" s="62">
        <f>($F3*IF(LEN($E3)=4,HLOOKUP($E3+W$2,Vychodiská!$J$9:$BH$15,2,0),HLOOKUP(VALUE(RIGHT($E3,4))+W$2,Vychodiská!$J$9:$BH$15,2,0)))*-1+($G3*IF(LEN($E3)=4,HLOOKUP($E3+W$2,Vychodiská!$J$9:$BH$15,3,0),HLOOKUP(VALUE(RIGHT($E3,4))+W$2,Vychodiská!$J$9:$BH$15,3,0)))*-1+($H3*IF(LEN($E3)=4,HLOOKUP($E3+W$2,Vychodiská!$J$9:$BH$15,4,0),HLOOKUP(VALUE(RIGHT($E3,4))+W$2,Vychodiská!$J$9:$BH$15,4,0)))*-1+($I3*IF(LEN($E3)=4,HLOOKUP($E3+W$2,Vychodiská!$J$9:$BH$15,5,0),HLOOKUP(VALUE(RIGHT($E3,4))+W$2,Vychodiská!$J$9:$BH$15,5,0)))*-1+($J3*IF(LEN($E3)=4,HLOOKUP($E3+W$2,Vychodiská!$J$9:$BH$15,6,0),HLOOKUP(VALUE(RIGHT($E3,4))+W$2,Vychodiská!$J$9:$BH$15,6,0)))*-1+($K3*IF(LEN($E3)=4,HLOOKUP($E3+W$2,Vychodiská!$J$9:$BH$15,7,0),HLOOKUP(VALUE(RIGHT($E3,4))+W$2,Vychodiská!$J$9:$BH$15,7,0)))*-1</f>
        <v>26348.357798222638</v>
      </c>
      <c r="X3" s="62">
        <f>($F3*IF(LEN($E3)=4,HLOOKUP($E3+X$2,Vychodiská!$J$9:$BH$15,2,0),HLOOKUP(VALUE(RIGHT($E3,4))+X$2,Vychodiská!$J$9:$BH$15,2,0)))*-1+($G3*IF(LEN($E3)=4,HLOOKUP($E3+X$2,Vychodiská!$J$9:$BH$15,3,0),HLOOKUP(VALUE(RIGHT($E3,4))+X$2,Vychodiská!$J$9:$BH$15,3,0)))*-1+($H3*IF(LEN($E3)=4,HLOOKUP($E3+X$2,Vychodiská!$J$9:$BH$15,4,0),HLOOKUP(VALUE(RIGHT($E3,4))+X$2,Vychodiská!$J$9:$BH$15,4,0)))*-1+($I3*IF(LEN($E3)=4,HLOOKUP($E3+X$2,Vychodiská!$J$9:$BH$15,5,0),HLOOKUP(VALUE(RIGHT($E3,4))+X$2,Vychodiská!$J$9:$BH$15,5,0)))*-1+($J3*IF(LEN($E3)=4,HLOOKUP($E3+X$2,Vychodiská!$J$9:$BH$15,6,0),HLOOKUP(VALUE(RIGHT($E3,4))+X$2,Vychodiská!$J$9:$BH$15,6,0)))*-1+($K3*IF(LEN($E3)=4,HLOOKUP($E3+X$2,Vychodiská!$J$9:$BH$15,7,0),HLOOKUP(VALUE(RIGHT($E3,4))+X$2,Vychodiská!$J$9:$BH$15,7,0)))*-1</f>
        <v>26532.796302810191</v>
      </c>
      <c r="Y3" s="62">
        <f>($F3*IF(LEN($E3)=4,HLOOKUP($E3+Y$2,Vychodiská!$J$9:$BH$15,2,0),HLOOKUP(VALUE(RIGHT($E3,4))+Y$2,Vychodiská!$J$9:$BH$15,2,0)))*-1+($G3*IF(LEN($E3)=4,HLOOKUP($E3+Y$2,Vychodiská!$J$9:$BH$15,3,0),HLOOKUP(VALUE(RIGHT($E3,4))+Y$2,Vychodiská!$J$9:$BH$15,3,0)))*-1+($H3*IF(LEN($E3)=4,HLOOKUP($E3+Y$2,Vychodiská!$J$9:$BH$15,4,0),HLOOKUP(VALUE(RIGHT($E3,4))+Y$2,Vychodiská!$J$9:$BH$15,4,0)))*-1+($I3*IF(LEN($E3)=4,HLOOKUP($E3+Y$2,Vychodiská!$J$9:$BH$15,5,0),HLOOKUP(VALUE(RIGHT($E3,4))+Y$2,Vychodiská!$J$9:$BH$15,5,0)))*-1+($J3*IF(LEN($E3)=4,HLOOKUP($E3+Y$2,Vychodiská!$J$9:$BH$15,6,0),HLOOKUP(VALUE(RIGHT($E3,4))+Y$2,Vychodiská!$J$9:$BH$15,6,0)))*-1+($K3*IF(LEN($E3)=4,HLOOKUP($E3+Y$2,Vychodiská!$J$9:$BH$15,7,0),HLOOKUP(VALUE(RIGHT($E3,4))+Y$2,Vychodiská!$J$9:$BH$15,7,0)))*-1</f>
        <v>26718.525876929863</v>
      </c>
      <c r="Z3" s="62">
        <f>($F3*IF(LEN($E3)=4,HLOOKUP($E3+Z$2,Vychodiská!$J$9:$BH$15,2,0),HLOOKUP(VALUE(RIGHT($E3,4))+Z$2,Vychodiská!$J$9:$BH$15,2,0)))*-1+($G3*IF(LEN($E3)=4,HLOOKUP($E3+Z$2,Vychodiská!$J$9:$BH$15,3,0),HLOOKUP(VALUE(RIGHT($E3,4))+Z$2,Vychodiská!$J$9:$BH$15,3,0)))*-1+($H3*IF(LEN($E3)=4,HLOOKUP($E3+Z$2,Vychodiská!$J$9:$BH$15,4,0),HLOOKUP(VALUE(RIGHT($E3,4))+Z$2,Vychodiská!$J$9:$BH$15,4,0)))*-1+($I3*IF(LEN($E3)=4,HLOOKUP($E3+Z$2,Vychodiská!$J$9:$BH$15,5,0),HLOOKUP(VALUE(RIGHT($E3,4))+Z$2,Vychodiská!$J$9:$BH$15,5,0)))*-1+($J3*IF(LEN($E3)=4,HLOOKUP($E3+Z$2,Vychodiská!$J$9:$BH$15,6,0),HLOOKUP(VALUE(RIGHT($E3,4))+Z$2,Vychodiská!$J$9:$BH$15,6,0)))*-1+($K3*IF(LEN($E3)=4,HLOOKUP($E3+Z$2,Vychodiská!$J$9:$BH$15,7,0),HLOOKUP(VALUE(RIGHT($E3,4))+Z$2,Vychodiská!$J$9:$BH$15,7,0)))*-1</f>
        <v>26905.555558068369</v>
      </c>
      <c r="AA3" s="62">
        <f>($F3*IF(LEN($E3)=4,HLOOKUP($E3+AA$2,Vychodiská!$J$9:$BH$15,2,0),HLOOKUP(VALUE(RIGHT($E3,4))+AA$2,Vychodiská!$J$9:$BH$15,2,0)))*-1+($G3*IF(LEN($E3)=4,HLOOKUP($E3+AA$2,Vychodiská!$J$9:$BH$15,3,0),HLOOKUP(VALUE(RIGHT($E3,4))+AA$2,Vychodiská!$J$9:$BH$15,3,0)))*-1+($H3*IF(LEN($E3)=4,HLOOKUP($E3+AA$2,Vychodiská!$J$9:$BH$15,4,0),HLOOKUP(VALUE(RIGHT($E3,4))+AA$2,Vychodiská!$J$9:$BH$15,4,0)))*-1+($I3*IF(LEN($E3)=4,HLOOKUP($E3+AA$2,Vychodiská!$J$9:$BH$15,5,0),HLOOKUP(VALUE(RIGHT($E3,4))+AA$2,Vychodiská!$J$9:$BH$15,5,0)))*-1+($J3*IF(LEN($E3)=4,HLOOKUP($E3+AA$2,Vychodiská!$J$9:$BH$15,6,0),HLOOKUP(VALUE(RIGHT($E3,4))+AA$2,Vychodiská!$J$9:$BH$15,6,0)))*-1+($K3*IF(LEN($E3)=4,HLOOKUP($E3+AA$2,Vychodiská!$J$9:$BH$15,7,0),HLOOKUP(VALUE(RIGHT($E3,4))+AA$2,Vychodiská!$J$9:$BH$15,7,0)))*-1</f>
        <v>27093.894446974846</v>
      </c>
      <c r="AB3" s="62">
        <f>($F3*IF(LEN($E3)=4,HLOOKUP($E3+AB$2,Vychodiská!$J$9:$BH$15,2,0),HLOOKUP(VALUE(RIGHT($E3,4))+AB$2,Vychodiská!$J$9:$BH$15,2,0)))*-1+($G3*IF(LEN($E3)=4,HLOOKUP($E3+AB$2,Vychodiská!$J$9:$BH$15,3,0),HLOOKUP(VALUE(RIGHT($E3,4))+AB$2,Vychodiská!$J$9:$BH$15,3,0)))*-1+($H3*IF(LEN($E3)=4,HLOOKUP($E3+AB$2,Vychodiská!$J$9:$BH$15,4,0),HLOOKUP(VALUE(RIGHT($E3,4))+AB$2,Vychodiská!$J$9:$BH$15,4,0)))*-1+($I3*IF(LEN($E3)=4,HLOOKUP($E3+AB$2,Vychodiská!$J$9:$BH$15,5,0),HLOOKUP(VALUE(RIGHT($E3,4))+AB$2,Vychodiská!$J$9:$BH$15,5,0)))*-1+($J3*IF(LEN($E3)=4,HLOOKUP($E3+AB$2,Vychodiská!$J$9:$BH$15,6,0),HLOOKUP(VALUE(RIGHT($E3,4))+AB$2,Vychodiská!$J$9:$BH$15,6,0)))*-1+($K3*IF(LEN($E3)=4,HLOOKUP($E3+AB$2,Vychodiská!$J$9:$BH$15,7,0),HLOOKUP(VALUE(RIGHT($E3,4))+AB$2,Vychodiská!$J$9:$BH$15,7,0)))*-1</f>
        <v>27283.551708103667</v>
      </c>
      <c r="AC3" s="62">
        <f>($F3*IF(LEN($E3)=4,HLOOKUP($E3+AC$2,Vychodiská!$J$9:$BH$15,2,0),HLOOKUP(VALUE(RIGHT($E3,4))+AC$2,Vychodiská!$J$9:$BH$15,2,0)))*-1+($G3*IF(LEN($E3)=4,HLOOKUP($E3+AC$2,Vychodiská!$J$9:$BH$15,3,0),HLOOKUP(VALUE(RIGHT($E3,4))+AC$2,Vychodiská!$J$9:$BH$15,3,0)))*-1+($H3*IF(LEN($E3)=4,HLOOKUP($E3+AC$2,Vychodiská!$J$9:$BH$15,4,0),HLOOKUP(VALUE(RIGHT($E3,4))+AC$2,Vychodiská!$J$9:$BH$15,4,0)))*-1+($I3*IF(LEN($E3)=4,HLOOKUP($E3+AC$2,Vychodiská!$J$9:$BH$15,5,0),HLOOKUP(VALUE(RIGHT($E3,4))+AC$2,Vychodiská!$J$9:$BH$15,5,0)))*-1+($J3*IF(LEN($E3)=4,HLOOKUP($E3+AC$2,Vychodiská!$J$9:$BH$15,6,0),HLOOKUP(VALUE(RIGHT($E3,4))+AC$2,Vychodiská!$J$9:$BH$15,6,0)))*-1+($K3*IF(LEN($E3)=4,HLOOKUP($E3+AC$2,Vychodiská!$J$9:$BH$15,7,0),HLOOKUP(VALUE(RIGHT($E3,4))+AC$2,Vychodiská!$J$9:$BH$15,7,0)))*-1</f>
        <v>27474.536570060387</v>
      </c>
      <c r="AD3" s="62">
        <f>($F3*IF(LEN($E3)=4,HLOOKUP($E3+AD$2,Vychodiská!$J$9:$BH$15,2,0),HLOOKUP(VALUE(RIGHT($E3,4))+AD$2,Vychodiská!$J$9:$BH$15,2,0)))*-1+($G3*IF(LEN($E3)=4,HLOOKUP($E3+AD$2,Vychodiská!$J$9:$BH$15,3,0),HLOOKUP(VALUE(RIGHT($E3,4))+AD$2,Vychodiská!$J$9:$BH$15,3,0)))*-1+($H3*IF(LEN($E3)=4,HLOOKUP($E3+AD$2,Vychodiská!$J$9:$BH$15,4,0),HLOOKUP(VALUE(RIGHT($E3,4))+AD$2,Vychodiská!$J$9:$BH$15,4,0)))*-1+($I3*IF(LEN($E3)=4,HLOOKUP($E3+AD$2,Vychodiská!$J$9:$BH$15,5,0),HLOOKUP(VALUE(RIGHT($E3,4))+AD$2,Vychodiská!$J$9:$BH$15,5,0)))*-1+($J3*IF(LEN($E3)=4,HLOOKUP($E3+AD$2,Vychodiská!$J$9:$BH$15,6,0),HLOOKUP(VALUE(RIGHT($E3,4))+AD$2,Vychodiská!$J$9:$BH$15,6,0)))*-1+($K3*IF(LEN($E3)=4,HLOOKUP($E3+AD$2,Vychodiská!$J$9:$BH$15,7,0),HLOOKUP(VALUE(RIGHT($E3,4))+AD$2,Vychodiská!$J$9:$BH$15,7,0)))*-1</f>
        <v>27666.858326050809</v>
      </c>
      <c r="AE3" s="62">
        <f>($F3*IF(LEN($E3)=4,HLOOKUP($E3+AE$2,Vychodiská!$J$9:$BH$15,2,0),HLOOKUP(VALUE(RIGHT($E3,4))+AE$2,Vychodiská!$J$9:$BH$15,2,0)))*-1+($G3*IF(LEN($E3)=4,HLOOKUP($E3+AE$2,Vychodiská!$J$9:$BH$15,3,0),HLOOKUP(VALUE(RIGHT($E3,4))+AE$2,Vychodiská!$J$9:$BH$15,3,0)))*-1+($H3*IF(LEN($E3)=4,HLOOKUP($E3+AE$2,Vychodiská!$J$9:$BH$15,4,0),HLOOKUP(VALUE(RIGHT($E3,4))+AE$2,Vychodiská!$J$9:$BH$15,4,0)))*-1+($I3*IF(LEN($E3)=4,HLOOKUP($E3+AE$2,Vychodiská!$J$9:$BH$15,5,0),HLOOKUP(VALUE(RIGHT($E3,4))+AE$2,Vychodiská!$J$9:$BH$15,5,0)))*-1+($J3*IF(LEN($E3)=4,HLOOKUP($E3+AE$2,Vychodiská!$J$9:$BH$15,6,0),HLOOKUP(VALUE(RIGHT($E3,4))+AE$2,Vychodiská!$J$9:$BH$15,6,0)))*-1+($K3*IF(LEN($E3)=4,HLOOKUP($E3+AE$2,Vychodiská!$J$9:$BH$15,7,0),HLOOKUP(VALUE(RIGHT($E3,4))+AE$2,Vychodiská!$J$9:$BH$15,7,0)))*-1</f>
        <v>27860.526334333161</v>
      </c>
      <c r="AF3" s="62">
        <f>($F3*IF(LEN($E3)=4,HLOOKUP($E3+AF$2,Vychodiská!$J$9:$BH$15,2,0),HLOOKUP(VALUE(RIGHT($E3,4))+AF$2,Vychodiská!$J$9:$BH$15,2,0)))*-1+($G3*IF(LEN($E3)=4,HLOOKUP($E3+AF$2,Vychodiská!$J$9:$BH$15,3,0),HLOOKUP(VALUE(RIGHT($E3,4))+AF$2,Vychodiská!$J$9:$BH$15,3,0)))*-1+($H3*IF(LEN($E3)=4,HLOOKUP($E3+AF$2,Vychodiská!$J$9:$BH$15,4,0),HLOOKUP(VALUE(RIGHT($E3,4))+AF$2,Vychodiská!$J$9:$BH$15,4,0)))*-1+($I3*IF(LEN($E3)=4,HLOOKUP($E3+AF$2,Vychodiská!$J$9:$BH$15,5,0),HLOOKUP(VALUE(RIGHT($E3,4))+AF$2,Vychodiská!$J$9:$BH$15,5,0)))*-1+($J3*IF(LEN($E3)=4,HLOOKUP($E3+AF$2,Vychodiská!$J$9:$BH$15,6,0),HLOOKUP(VALUE(RIGHT($E3,4))+AF$2,Vychodiská!$J$9:$BH$15,6,0)))*-1+($K3*IF(LEN($E3)=4,HLOOKUP($E3+AF$2,Vychodiská!$J$9:$BH$15,7,0),HLOOKUP(VALUE(RIGHT($E3,4))+AF$2,Vychodiská!$J$9:$BH$15,7,0)))*-1</f>
        <v>28055.550018673493</v>
      </c>
      <c r="AG3" s="62">
        <f>($F3*IF(LEN($E3)=4,HLOOKUP($E3+AG$2,Vychodiská!$J$9:$BH$15,2,0),HLOOKUP(VALUE(RIGHT($E3,4))+AG$2,Vychodiská!$J$9:$BH$15,2,0)))*-1+($G3*IF(LEN($E3)=4,HLOOKUP($E3+AG$2,Vychodiská!$J$9:$BH$15,3,0),HLOOKUP(VALUE(RIGHT($E3,4))+AG$2,Vychodiská!$J$9:$BH$15,3,0)))*-1+($H3*IF(LEN($E3)=4,HLOOKUP($E3+AG$2,Vychodiská!$J$9:$BH$15,4,0),HLOOKUP(VALUE(RIGHT($E3,4))+AG$2,Vychodiská!$J$9:$BH$15,4,0)))*-1+($I3*IF(LEN($E3)=4,HLOOKUP($E3+AG$2,Vychodiská!$J$9:$BH$15,5,0),HLOOKUP(VALUE(RIGHT($E3,4))+AG$2,Vychodiská!$J$9:$BH$15,5,0)))*-1+($J3*IF(LEN($E3)=4,HLOOKUP($E3+AG$2,Vychodiská!$J$9:$BH$15,6,0),HLOOKUP(VALUE(RIGHT($E3,4))+AG$2,Vychodiská!$J$9:$BH$15,6,0)))*-1+($K3*IF(LEN($E3)=4,HLOOKUP($E3+AG$2,Vychodiská!$J$9:$BH$15,7,0),HLOOKUP(VALUE(RIGHT($E3,4))+AG$2,Vychodiská!$J$9:$BH$15,7,0)))*-1</f>
        <v>28310.85552384342</v>
      </c>
      <c r="AH3" s="62">
        <f>($F3*IF(LEN($E3)=4,HLOOKUP($E3+AH$2,Vychodiská!$J$9:$BH$15,2,0),HLOOKUP(VALUE(RIGHT($E3,4))+AH$2,Vychodiská!$J$9:$BH$15,2,0)))*-1+($G3*IF(LEN($E3)=4,HLOOKUP($E3+AH$2,Vychodiská!$J$9:$BH$15,3,0),HLOOKUP(VALUE(RIGHT($E3,4))+AH$2,Vychodiská!$J$9:$BH$15,3,0)))*-1+($H3*IF(LEN($E3)=4,HLOOKUP($E3+AH$2,Vychodiská!$J$9:$BH$15,4,0),HLOOKUP(VALUE(RIGHT($E3,4))+AH$2,Vychodiská!$J$9:$BH$15,4,0)))*-1+($I3*IF(LEN($E3)=4,HLOOKUP($E3+AH$2,Vychodiská!$J$9:$BH$15,5,0),HLOOKUP(VALUE(RIGHT($E3,4))+AH$2,Vychodiská!$J$9:$BH$15,5,0)))*-1+($J3*IF(LEN($E3)=4,HLOOKUP($E3+AH$2,Vychodiská!$J$9:$BH$15,6,0),HLOOKUP(VALUE(RIGHT($E3,4))+AH$2,Vychodiská!$J$9:$BH$15,6,0)))*-1+($K3*IF(LEN($E3)=4,HLOOKUP($E3+AH$2,Vychodiská!$J$9:$BH$15,7,0),HLOOKUP(VALUE(RIGHT($E3,4))+AH$2,Vychodiská!$J$9:$BH$15,7,0)))*-1</f>
        <v>28568.484309110401</v>
      </c>
      <c r="AI3" s="62">
        <f>($F3*IF(LEN($E3)=4,HLOOKUP($E3+AI$2,Vychodiská!$J$9:$BH$15,2,0),HLOOKUP(VALUE(RIGHT($E3,4))+AI$2,Vychodiská!$J$9:$BH$15,2,0)))*-1+($G3*IF(LEN($E3)=4,HLOOKUP($E3+AI$2,Vychodiská!$J$9:$BH$15,3,0),HLOOKUP(VALUE(RIGHT($E3,4))+AI$2,Vychodiská!$J$9:$BH$15,3,0)))*-1+($H3*IF(LEN($E3)=4,HLOOKUP($E3+AI$2,Vychodiská!$J$9:$BH$15,4,0),HLOOKUP(VALUE(RIGHT($E3,4))+AI$2,Vychodiská!$J$9:$BH$15,4,0)))*-1+($I3*IF(LEN($E3)=4,HLOOKUP($E3+AI$2,Vychodiská!$J$9:$BH$15,5,0),HLOOKUP(VALUE(RIGHT($E3,4))+AI$2,Vychodiská!$J$9:$BH$15,5,0)))*-1+($J3*IF(LEN($E3)=4,HLOOKUP($E3+AI$2,Vychodiská!$J$9:$BH$15,6,0),HLOOKUP(VALUE(RIGHT($E3,4))+AI$2,Vychodiská!$J$9:$BH$15,6,0)))*-1+($K3*IF(LEN($E3)=4,HLOOKUP($E3+AI$2,Vychodiská!$J$9:$BH$15,7,0),HLOOKUP(VALUE(RIGHT($E3,4))+AI$2,Vychodiská!$J$9:$BH$15,7,0)))*-1</f>
        <v>28828.457516323309</v>
      </c>
      <c r="AJ3" s="62">
        <f>($F3*IF(LEN($E3)=4,HLOOKUP($E3+AJ$2,Vychodiská!$J$9:$BH$15,2,0),HLOOKUP(VALUE(RIGHT($E3,4))+AJ$2,Vychodiská!$J$9:$BH$15,2,0)))*-1+($G3*IF(LEN($E3)=4,HLOOKUP($E3+AJ$2,Vychodiská!$J$9:$BH$15,3,0),HLOOKUP(VALUE(RIGHT($E3,4))+AJ$2,Vychodiská!$J$9:$BH$15,3,0)))*-1+($H3*IF(LEN($E3)=4,HLOOKUP($E3+AJ$2,Vychodiská!$J$9:$BH$15,4,0),HLOOKUP(VALUE(RIGHT($E3,4))+AJ$2,Vychodiská!$J$9:$BH$15,4,0)))*-1+($I3*IF(LEN($E3)=4,HLOOKUP($E3+AJ$2,Vychodiská!$J$9:$BH$15,5,0),HLOOKUP(VALUE(RIGHT($E3,4))+AJ$2,Vychodiská!$J$9:$BH$15,5,0)))*-1+($J3*IF(LEN($E3)=4,HLOOKUP($E3+AJ$2,Vychodiská!$J$9:$BH$15,6,0),HLOOKUP(VALUE(RIGHT($E3,4))+AJ$2,Vychodiská!$J$9:$BH$15,6,0)))*-1+($K3*IF(LEN($E3)=4,HLOOKUP($E3+AJ$2,Vychodiská!$J$9:$BH$15,7,0),HLOOKUP(VALUE(RIGHT($E3,4))+AJ$2,Vychodiská!$J$9:$BH$15,7,0)))*-1</f>
        <v>29090.796479721856</v>
      </c>
      <c r="AK3" s="62">
        <f>($F3*IF(LEN($E3)=4,HLOOKUP($E3+AK$2,Vychodiská!$J$9:$BH$15,2,0),HLOOKUP(VALUE(RIGHT($E3,4))+AK$2,Vychodiská!$J$9:$BH$15,2,0)))*-1+($G3*IF(LEN($E3)=4,HLOOKUP($E3+AK$2,Vychodiská!$J$9:$BH$15,3,0),HLOOKUP(VALUE(RIGHT($E3,4))+AK$2,Vychodiská!$J$9:$BH$15,3,0)))*-1+($H3*IF(LEN($E3)=4,HLOOKUP($E3+AK$2,Vychodiská!$J$9:$BH$15,4,0),HLOOKUP(VALUE(RIGHT($E3,4))+AK$2,Vychodiská!$J$9:$BH$15,4,0)))*-1+($I3*IF(LEN($E3)=4,HLOOKUP($E3+AK$2,Vychodiská!$J$9:$BH$15,5,0),HLOOKUP(VALUE(RIGHT($E3,4))+AK$2,Vychodiská!$J$9:$BH$15,5,0)))*-1+($J3*IF(LEN($E3)=4,HLOOKUP($E3+AK$2,Vychodiská!$J$9:$BH$15,6,0),HLOOKUP(VALUE(RIGHT($E3,4))+AK$2,Vychodiská!$J$9:$BH$15,6,0)))*-1+($K3*IF(LEN($E3)=4,HLOOKUP($E3+AK$2,Vychodiská!$J$9:$BH$15,7,0),HLOOKUP(VALUE(RIGHT($E3,4))+AK$2,Vychodiská!$J$9:$BH$15,7,0)))*-1</f>
        <v>29355.522727687323</v>
      </c>
      <c r="AL3" s="62">
        <f>($F3*IF(LEN($E3)=4,HLOOKUP($E3+AL$2,Vychodiská!$J$9:$BH$15,2,0),HLOOKUP(VALUE(RIGHT($E3,4))+AL$2,Vychodiská!$J$9:$BH$15,2,0)))*-1+($G3*IF(LEN($E3)=4,HLOOKUP($E3+AL$2,Vychodiská!$J$9:$BH$15,3,0),HLOOKUP(VALUE(RIGHT($E3,4))+AL$2,Vychodiská!$J$9:$BH$15,3,0)))*-1+($H3*IF(LEN($E3)=4,HLOOKUP($E3+AL$2,Vychodiská!$J$9:$BH$15,4,0),HLOOKUP(VALUE(RIGHT($E3,4))+AL$2,Vychodiská!$J$9:$BH$15,4,0)))*-1+($I3*IF(LEN($E3)=4,HLOOKUP($E3+AL$2,Vychodiská!$J$9:$BH$15,5,0),HLOOKUP(VALUE(RIGHT($E3,4))+AL$2,Vychodiská!$J$9:$BH$15,5,0)))*-1+($J3*IF(LEN($E3)=4,HLOOKUP($E3+AL$2,Vychodiská!$J$9:$BH$15,6,0),HLOOKUP(VALUE(RIGHT($E3,4))+AL$2,Vychodiská!$J$9:$BH$15,6,0)))*-1+($K3*IF(LEN($E3)=4,HLOOKUP($E3+AL$2,Vychodiská!$J$9:$BH$15,7,0),HLOOKUP(VALUE(RIGHT($E3,4))+AL$2,Vychodiská!$J$9:$BH$15,7,0)))*-1</f>
        <v>29622.657984509286</v>
      </c>
      <c r="AM3" s="62">
        <f>($F3*IF(LEN($E3)=4,HLOOKUP($E3+AM$2,Vychodiská!$J$9:$BH$15,2,0),HLOOKUP(VALUE(RIGHT($E3,4))+AM$2,Vychodiská!$J$9:$BH$15,2,0)))*-1+($G3*IF(LEN($E3)=4,HLOOKUP($E3+AM$2,Vychodiská!$J$9:$BH$15,3,0),HLOOKUP(VALUE(RIGHT($E3,4))+AM$2,Vychodiská!$J$9:$BH$15,3,0)))*-1+($H3*IF(LEN($E3)=4,HLOOKUP($E3+AM$2,Vychodiská!$J$9:$BH$15,4,0),HLOOKUP(VALUE(RIGHT($E3,4))+AM$2,Vychodiská!$J$9:$BH$15,4,0)))*-1+($I3*IF(LEN($E3)=4,HLOOKUP($E3+AM$2,Vychodiská!$J$9:$BH$15,5,0),HLOOKUP(VALUE(RIGHT($E3,4))+AM$2,Vychodiská!$J$9:$BH$15,5,0)))*-1+($J3*IF(LEN($E3)=4,HLOOKUP($E3+AM$2,Vychodiská!$J$9:$BH$15,6,0),HLOOKUP(VALUE(RIGHT($E3,4))+AM$2,Vychodiská!$J$9:$BH$15,6,0)))*-1+($K3*IF(LEN($E3)=4,HLOOKUP($E3+AM$2,Vychodiská!$J$9:$BH$15,7,0),HLOOKUP(VALUE(RIGHT($E3,4))+AM$2,Vychodiská!$J$9:$BH$15,7,0)))*-1</f>
        <v>29892.22417216832</v>
      </c>
      <c r="AN3" s="62">
        <f>($F3*IF(LEN($E3)=4,HLOOKUP($E3+AN$2,Vychodiská!$J$9:$BH$15,2,0),HLOOKUP(VALUE(RIGHT($E3,4))+AN$2,Vychodiská!$J$9:$BH$15,2,0)))*-1+($G3*IF(LEN($E3)=4,HLOOKUP($E3+AN$2,Vychodiská!$J$9:$BH$15,3,0),HLOOKUP(VALUE(RIGHT($E3,4))+AN$2,Vychodiská!$J$9:$BH$15,3,0)))*-1+($H3*IF(LEN($E3)=4,HLOOKUP($E3+AN$2,Vychodiská!$J$9:$BH$15,4,0),HLOOKUP(VALUE(RIGHT($E3,4))+AN$2,Vychodiská!$J$9:$BH$15,4,0)))*-1+($I3*IF(LEN($E3)=4,HLOOKUP($E3+AN$2,Vychodiská!$J$9:$BH$15,5,0),HLOOKUP(VALUE(RIGHT($E3,4))+AN$2,Vychodiská!$J$9:$BH$15,5,0)))*-1+($J3*IF(LEN($E3)=4,HLOOKUP($E3+AN$2,Vychodiská!$J$9:$BH$15,6,0),HLOOKUP(VALUE(RIGHT($E3,4))+AN$2,Vychodiská!$J$9:$BH$15,6,0)))*-1+($K3*IF(LEN($E3)=4,HLOOKUP($E3+AN$2,Vychodiská!$J$9:$BH$15,7,0),HLOOKUP(VALUE(RIGHT($E3,4))+AN$2,Vychodiská!$J$9:$BH$15,7,0)))*-1</f>
        <v>30164.243412135052</v>
      </c>
      <c r="AO3" s="62">
        <f>($F3*IF(LEN($E3)=4,HLOOKUP($E3+AO$2,Vychodiská!$J$9:$BH$15,2,0),HLOOKUP(VALUE(RIGHT($E3,4))+AO$2,Vychodiská!$J$9:$BH$15,2,0)))*-1+($G3*IF(LEN($E3)=4,HLOOKUP($E3+AO$2,Vychodiská!$J$9:$BH$15,3,0),HLOOKUP(VALUE(RIGHT($E3,4))+AO$2,Vychodiská!$J$9:$BH$15,3,0)))*-1+($H3*IF(LEN($E3)=4,HLOOKUP($E3+AO$2,Vychodiská!$J$9:$BH$15,4,0),HLOOKUP(VALUE(RIGHT($E3,4))+AO$2,Vychodiská!$J$9:$BH$15,4,0)))*-1+($I3*IF(LEN($E3)=4,HLOOKUP($E3+AO$2,Vychodiská!$J$9:$BH$15,5,0),HLOOKUP(VALUE(RIGHT($E3,4))+AO$2,Vychodiská!$J$9:$BH$15,5,0)))*-1+($J3*IF(LEN($E3)=4,HLOOKUP($E3+AO$2,Vychodiská!$J$9:$BH$15,6,0),HLOOKUP(VALUE(RIGHT($E3,4))+AO$2,Vychodiská!$J$9:$BH$15,6,0)))*-1+($K3*IF(LEN($E3)=4,HLOOKUP($E3+AO$2,Vychodiská!$J$9:$BH$15,7,0),HLOOKUP(VALUE(RIGHT($E3,4))+AO$2,Vychodiská!$J$9:$BH$15,7,0)))*-1</f>
        <v>30438.738027185485</v>
      </c>
      <c r="AP3" s="62">
        <f>L3</f>
        <v>24065.545573917228</v>
      </c>
      <c r="AQ3" s="62">
        <f>SUM($L3:M3)</f>
        <v>48333.241730655354</v>
      </c>
      <c r="AR3" s="62">
        <f>SUM($L3:N3)</f>
        <v>72804.786535110077</v>
      </c>
      <c r="AS3" s="62">
        <f>SUM($L3:O3)</f>
        <v>97481.892315922218</v>
      </c>
      <c r="AT3" s="62">
        <f>SUM($L3:P3)</f>
        <v>122366.28578529319</v>
      </c>
      <c r="AU3" s="62">
        <f>SUM($L3:Q3)</f>
        <v>147459.70815980688</v>
      </c>
      <c r="AV3" s="62">
        <f>SUM($L3:R3)</f>
        <v>172763.91528226648</v>
      </c>
      <c r="AW3" s="62">
        <f>SUM($L3:S3)</f>
        <v>198280.67774455473</v>
      </c>
      <c r="AX3" s="62">
        <f>SUM($L3:T3)</f>
        <v>224011.78101152621</v>
      </c>
      <c r="AY3" s="62">
        <f>SUM($L3:U3)</f>
        <v>249959.02554594027</v>
      </c>
      <c r="AZ3" s="62">
        <f>SUM($L3:V3)</f>
        <v>276124.2269344434</v>
      </c>
      <c r="BA3" s="62">
        <f>SUM($L3:W3)</f>
        <v>302472.58473266603</v>
      </c>
      <c r="BB3" s="62">
        <f>SUM($L3:X3)</f>
        <v>329005.38103547622</v>
      </c>
      <c r="BC3" s="62">
        <f>SUM($L3:Y3)</f>
        <v>355723.90691240609</v>
      </c>
      <c r="BD3" s="62">
        <f>SUM($L3:Z3)</f>
        <v>382629.46247047448</v>
      </c>
      <c r="BE3" s="62">
        <f>SUM($L3:AA3)</f>
        <v>409723.35691744933</v>
      </c>
      <c r="BF3" s="62">
        <f>SUM($L3:AB3)</f>
        <v>437006.90862555301</v>
      </c>
      <c r="BG3" s="62">
        <f>SUM($L3:AC3)</f>
        <v>464481.44519561343</v>
      </c>
      <c r="BH3" s="62">
        <f>SUM($L3:AD3)</f>
        <v>492148.30352166423</v>
      </c>
      <c r="BI3" s="62">
        <f>SUM($L3:AE3)</f>
        <v>520008.82985599741</v>
      </c>
      <c r="BJ3" s="62">
        <f>SUM($L3:AF3)</f>
        <v>548064.37987467088</v>
      </c>
      <c r="BK3" s="62">
        <f>SUM($L3:AG3)</f>
        <v>576375.23539851431</v>
      </c>
      <c r="BL3" s="62">
        <f>SUM($L3:AH3)</f>
        <v>604943.71970762475</v>
      </c>
      <c r="BM3" s="62">
        <f>SUM($L3:AI3)</f>
        <v>633772.17722394806</v>
      </c>
      <c r="BN3" s="62">
        <f>SUM($L3:AJ3)</f>
        <v>662862.97370366997</v>
      </c>
      <c r="BO3" s="62">
        <f>SUM($L3:AK3)</f>
        <v>692218.49643135734</v>
      </c>
      <c r="BP3" s="62">
        <f>SUM($L3:AL3)</f>
        <v>721841.15441586659</v>
      </c>
      <c r="BQ3" s="62">
        <f>SUM($L3:AM3)</f>
        <v>751733.37858803489</v>
      </c>
      <c r="BR3" s="62">
        <f>SUM($L3:AN3)</f>
        <v>781897.62200016994</v>
      </c>
      <c r="BS3" s="64">
        <f>SUM($L3:AO3)</f>
        <v>812336.36002735537</v>
      </c>
      <c r="BT3" s="65">
        <f>IF(CZ3=0,0,L3/((1+Vychodiská!$C$178)^emisie_ostatné!CZ3))</f>
        <v>18855.984667503355</v>
      </c>
      <c r="BU3" s="62">
        <f>IF(DA3=0,0,M3/((1+Vychodiská!$C$178)^emisie_ostatné!DA3))</f>
        <v>18108.928513057508</v>
      </c>
      <c r="BV3" s="62">
        <f>IF(DB3=0,0,N3/((1+Vychodiská!$C$178)^emisie_ostatné!DB3))</f>
        <v>17391.470011968748</v>
      </c>
      <c r="BW3" s="62">
        <f>IF(DC3=0,0,O3/((1+Vychodiská!$C$178)^emisie_ostatné!DC3))</f>
        <v>16702.436533399323</v>
      </c>
      <c r="BX3" s="62">
        <f>IF(DD3=0,0,P3/((1+Vychodiská!$C$178)^emisie_ostatné!DD3))</f>
        <v>16040.701905028454</v>
      </c>
      <c r="BY3" s="62">
        <f>IF(DE3=0,0,Q3/((1+Vychodiská!$C$178)^emisie_ostatné!DE3))</f>
        <v>15405.18457241018</v>
      </c>
      <c r="BZ3" s="62">
        <f>IF(DF3=0,0,R3/((1+Vychodiská!$C$178)^emisie_ostatné!DF3))</f>
        <v>14794.845831255643</v>
      </c>
      <c r="CA3" s="62">
        <f>IF(DG3=0,0,S3/((1+Vychodiská!$C$178)^emisie_ostatné!DG3))</f>
        <v>14208.688129750659</v>
      </c>
      <c r="CB3" s="62">
        <f>IF(DH3=0,0,T3/((1+Vychodiská!$C$178)^emisie_ostatné!DH3))</f>
        <v>13645.753438133872</v>
      </c>
      <c r="CC3" s="62">
        <f>IF(DI3=0,0,U3/((1+Vychodiská!$C$178)^emisie_ostatné!DI3))</f>
        <v>13105.121682870666</v>
      </c>
      <c r="CD3" s="62">
        <f>IF(DJ3=0,0,V3/((1+Vychodiská!$C$178)^emisie_ostatné!DJ3))</f>
        <v>12585.909242863592</v>
      </c>
      <c r="CE3" s="62">
        <f>IF(DK3=0,0,W3/((1+Vychodiská!$C$178)^emisie_ostatné!DK3))</f>
        <v>12070.486292917751</v>
      </c>
      <c r="CF3" s="62">
        <f>IF(DL3=0,0,X3/((1+Vychodiská!$C$178)^emisie_ostatné!DL3))</f>
        <v>11576.171139969687</v>
      </c>
      <c r="CG3" s="62">
        <f>IF(DM3=0,0,Y3/((1+Vychodiská!$C$178)^emisie_ostatné!DM3))</f>
        <v>11102.099369475691</v>
      </c>
      <c r="CH3" s="62">
        <f>IF(DN3=0,0,Z3/((1+Vychodiská!$C$178)^emisie_ostatné!DN3))</f>
        <v>10647.441966725733</v>
      </c>
      <c r="CI3" s="62">
        <f>IF(DO3=0,0,AA3/((1+Vychodiská!$C$178)^emisie_ostatné!DO3))</f>
        <v>10211.403867136012</v>
      </c>
      <c r="CJ3" s="62">
        <f>IF(DP3=0,0,AB3/((1+Vychodiská!$C$178)^emisie_ostatné!DP3))</f>
        <v>9793.2225659104406</v>
      </c>
      <c r="CK3" s="62">
        <f>IF(DQ3=0,0,AC3/((1+Vychodiská!$C$178)^emisie_ostatné!DQ3))</f>
        <v>9392.1667846398213</v>
      </c>
      <c r="CL3" s="62">
        <f>IF(DR3=0,0,AD3/((1+Vychodiská!$C$178)^emisie_ostatné!DR3))</f>
        <v>9007.5351925069517</v>
      </c>
      <c r="CM3" s="62">
        <f>IF(DS3=0,0,AE3/((1+Vychodiská!$C$178)^emisie_ostatné!DS3))</f>
        <v>8638.6551798614273</v>
      </c>
      <c r="CN3" s="62">
        <f>IF(DT3=0,0,AF3/((1+Vychodiská!$C$178)^emisie_ostatné!DT3))</f>
        <v>8284.8816820194843</v>
      </c>
      <c r="CO3" s="62">
        <f>IF(DU3=0,0,AG3/((1+Vychodiská!$C$178)^emisie_ostatné!DU3))</f>
        <v>7962.1658145960573</v>
      </c>
      <c r="CP3" s="62">
        <f>IF(DV3=0,0,AH3/((1+Vychodiská!$C$178)^emisie_ostatné!DV3))</f>
        <v>7652.0204985798882</v>
      </c>
      <c r="CQ3" s="62">
        <f>IF(DW3=0,0,AI3/((1+Vychodiská!$C$178)^emisie_ostatné!DW3))</f>
        <v>7353.9560810637786</v>
      </c>
      <c r="CR3" s="62">
        <f>IF(DX3=0,0,AJ3/((1+Vychodiská!$C$178)^emisie_ostatné!DX3))</f>
        <v>7067.5019822871027</v>
      </c>
      <c r="CS3" s="62">
        <f>IF(DY3=0,0,AK3/((1+Vychodiská!$C$178)^emisie_ostatné!DY3))</f>
        <v>6792.2059526913499</v>
      </c>
      <c r="CT3" s="62">
        <f>IF(DZ3=0,0,AL3/((1+Vychodiská!$C$178)^emisie_ostatné!DZ3))</f>
        <v>6527.6333589150863</v>
      </c>
      <c r="CU3" s="62">
        <f>IF(EA3=0,0,AM3/((1+Vychodiská!$C$178)^emisie_ostatné!EA3))</f>
        <v>6273.3664976011569</v>
      </c>
      <c r="CV3" s="62">
        <f>IF(EB3=0,0,AN3/((1+Vychodiská!$C$178)^emisie_ostatné!EB3))</f>
        <v>6029.003935932692</v>
      </c>
      <c r="CW3" s="63">
        <f>IF(EC3=0,0,AO3/((1+Vychodiská!$C$178)^emisie_ostatné!EC3))</f>
        <v>5794.1598778568386</v>
      </c>
      <c r="CX3" s="66">
        <f>SUM(BT3:CW3)</f>
        <v>333021.10256892891</v>
      </c>
      <c r="CY3" s="62"/>
      <c r="CZ3" s="67">
        <f t="shared" ref="CZ3:CZ30" si="0">(VALUE(RIGHT(E3,4))-VALUE(LEFT(E3,4)))+2</f>
        <v>5</v>
      </c>
      <c r="DA3" s="67">
        <f>IF(CZ3=0,0,IF(DA$2&gt;$D3,0,CZ3+1))</f>
        <v>6</v>
      </c>
      <c r="DB3" s="67">
        <f t="shared" ref="DB3:EC3" si="1">IF(DA3=0,0,IF(DB$2&gt;$D3,0,DA3+1))</f>
        <v>7</v>
      </c>
      <c r="DC3" s="67">
        <f t="shared" si="1"/>
        <v>8</v>
      </c>
      <c r="DD3" s="67">
        <f t="shared" si="1"/>
        <v>9</v>
      </c>
      <c r="DE3" s="67">
        <f t="shared" si="1"/>
        <v>10</v>
      </c>
      <c r="DF3" s="67">
        <f t="shared" si="1"/>
        <v>11</v>
      </c>
      <c r="DG3" s="67">
        <f t="shared" si="1"/>
        <v>12</v>
      </c>
      <c r="DH3" s="67">
        <f t="shared" si="1"/>
        <v>13</v>
      </c>
      <c r="DI3" s="67">
        <f t="shared" si="1"/>
        <v>14</v>
      </c>
      <c r="DJ3" s="67">
        <f t="shared" si="1"/>
        <v>15</v>
      </c>
      <c r="DK3" s="67">
        <f t="shared" si="1"/>
        <v>16</v>
      </c>
      <c r="DL3" s="67">
        <f t="shared" si="1"/>
        <v>17</v>
      </c>
      <c r="DM3" s="67">
        <f t="shared" si="1"/>
        <v>18</v>
      </c>
      <c r="DN3" s="67">
        <f t="shared" si="1"/>
        <v>19</v>
      </c>
      <c r="DO3" s="67">
        <f t="shared" si="1"/>
        <v>20</v>
      </c>
      <c r="DP3" s="67">
        <f t="shared" si="1"/>
        <v>21</v>
      </c>
      <c r="DQ3" s="67">
        <f t="shared" si="1"/>
        <v>22</v>
      </c>
      <c r="DR3" s="67">
        <f t="shared" si="1"/>
        <v>23</v>
      </c>
      <c r="DS3" s="67">
        <f t="shared" si="1"/>
        <v>24</v>
      </c>
      <c r="DT3" s="67">
        <f t="shared" si="1"/>
        <v>25</v>
      </c>
      <c r="DU3" s="67">
        <f t="shared" si="1"/>
        <v>26</v>
      </c>
      <c r="DV3" s="67">
        <f t="shared" si="1"/>
        <v>27</v>
      </c>
      <c r="DW3" s="67">
        <f t="shared" si="1"/>
        <v>28</v>
      </c>
      <c r="DX3" s="67">
        <f t="shared" si="1"/>
        <v>29</v>
      </c>
      <c r="DY3" s="67">
        <f t="shared" si="1"/>
        <v>30</v>
      </c>
      <c r="DZ3" s="67">
        <f t="shared" si="1"/>
        <v>31</v>
      </c>
      <c r="EA3" s="67">
        <f t="shared" si="1"/>
        <v>32</v>
      </c>
      <c r="EB3" s="67">
        <f t="shared" si="1"/>
        <v>33</v>
      </c>
      <c r="EC3" s="68">
        <f t="shared" si="1"/>
        <v>34</v>
      </c>
    </row>
    <row r="4" spans="1:133" s="69" customFormat="1" ht="31" customHeight="1" x14ac:dyDescent="0.35">
      <c r="A4" s="59">
        <f>Investície!A4</f>
        <v>2</v>
      </c>
      <c r="B4" s="60" t="str">
        <f>Investície!B4</f>
        <v xml:space="preserve">MHTH, a.s. - závod Bratislava </v>
      </c>
      <c r="C4" s="60" t="str">
        <f>Investície!C4</f>
        <v>Prekládka HV DN 300 Mlynská dolina</v>
      </c>
      <c r="D4" s="61">
        <f>INDEX(Data!$M:$M,MATCH(emisie_ostatné!A4,Data!$A:$A,0))</f>
        <v>30</v>
      </c>
      <c r="E4" s="61" t="str">
        <f>INDEX(Data!$J:$J,MATCH(emisie_ostatné!A4,Data!$A:$A,0))</f>
        <v>2024 - 2025</v>
      </c>
      <c r="F4" s="61">
        <f>INDEX(Data!$O:$O,MATCH(emisie_ostatné!A4,Data!$A:$A,0))</f>
        <v>0</v>
      </c>
      <c r="G4" s="61">
        <f>INDEX(Data!$P:$P,MATCH(emisie_ostatné!A4,Data!$A:$A,0))</f>
        <v>-0.12</v>
      </c>
      <c r="H4" s="61">
        <f>INDEX(Data!$Q:$Q,MATCH(emisie_ostatné!A4,Data!$A:$A,0))</f>
        <v>-0.09</v>
      </c>
      <c r="I4" s="61">
        <f>INDEX(Data!$R:$R,MATCH(emisie_ostatné!A4,Data!$A:$A,0))</f>
        <v>0</v>
      </c>
      <c r="J4" s="61">
        <f>INDEX(Data!$S:$S,MATCH(emisie_ostatné!A4,Data!$A:$A,0))</f>
        <v>-0.01</v>
      </c>
      <c r="K4" s="63">
        <f>INDEX(Data!$T:$T,MATCH(emisie_ostatné!A4,Data!$A:$A,0))</f>
        <v>0</v>
      </c>
      <c r="L4" s="62">
        <f>($F4*IF(LEN($E4)=4,HLOOKUP($E4+L$2,Vychodiská!$J$9:$BH$15,2,0),HLOOKUP(VALUE(RIGHT($E4,4))+L$2,Vychodiská!$J$9:$BH$15,2,0)))*-1+($G4*IF(LEN($E4)=4,HLOOKUP($E4+L$2,Vychodiská!$J$9:$BH$15,3,0),HLOOKUP(VALUE(RIGHT($E4,4))+L$2,Vychodiská!$J$9:$BH$15,3,0)))*-1+($H4*IF(LEN($E4)=4,HLOOKUP($E4+L$2,Vychodiská!$J$9:$BH$15,4,0),HLOOKUP(VALUE(RIGHT($E4,4))+L$2,Vychodiská!$J$9:$BH$15,4,0)))*-1+($I4*IF(LEN($E4)=4,HLOOKUP($E4+L$2,Vychodiská!$J$9:$BH$15,5,0),HLOOKUP(VALUE(RIGHT($E4,4))+L$2,Vychodiská!$J$9:$BH$15,5,0)))*-1+($J4*IF(LEN($E4)=4,HLOOKUP($E4+L$2,Vychodiská!$J$9:$BH$15,6,0),HLOOKUP(VALUE(RIGHT($E4,4))+L$2,Vychodiská!$J$9:$BH$15,6,0)))*-1+($K4*IF(LEN($E4)=4,HLOOKUP($E4+L$2,Vychodiská!$J$9:$BH$15,7,0),HLOOKUP(VALUE(RIGHT($E4,4))+L$2,Vychodiská!$J$9:$BH$15,7,0)))*-1</f>
        <v>6014.4247843820849</v>
      </c>
      <c r="M4" s="62">
        <f>($F4*IF(LEN($E4)=4,HLOOKUP($E4+M$2,Vychodiská!$J$9:$BH$15,2,0),HLOOKUP(VALUE(RIGHT($E4,4))+M$2,Vychodiská!$J$9:$BH$15,2,0)))*-1+($G4*IF(LEN($E4)=4,HLOOKUP($E4+M$2,Vychodiská!$J$9:$BH$15,3,0),HLOOKUP(VALUE(RIGHT($E4,4))+M$2,Vychodiská!$J$9:$BH$15,3,0)))*-1+($H4*IF(LEN($E4)=4,HLOOKUP($E4+M$2,Vychodiská!$J$9:$BH$15,4,0),HLOOKUP(VALUE(RIGHT($E4,4))+M$2,Vychodiská!$J$9:$BH$15,4,0)))*-1+($I4*IF(LEN($E4)=4,HLOOKUP($E4+M$2,Vychodiská!$J$9:$BH$15,5,0),HLOOKUP(VALUE(RIGHT($E4,4))+M$2,Vychodiská!$J$9:$BH$15,5,0)))*-1+($J4*IF(LEN($E4)=4,HLOOKUP($E4+M$2,Vychodiská!$J$9:$BH$15,6,0),HLOOKUP(VALUE(RIGHT($E4,4))+M$2,Vychodiská!$J$9:$BH$15,6,0)))*-1+($K4*IF(LEN($E4)=4,HLOOKUP($E4+M$2,Vychodiská!$J$9:$BH$15,7,0),HLOOKUP(VALUE(RIGHT($E4,4))+M$2,Vychodiská!$J$9:$BH$15,7,0)))*-1</f>
        <v>6102.8368287125004</v>
      </c>
      <c r="N4" s="62">
        <f>($F4*IF(LEN($E4)=4,HLOOKUP($E4+N$2,Vychodiská!$J$9:$BH$15,2,0),HLOOKUP(VALUE(RIGHT($E4,4))+N$2,Vychodiská!$J$9:$BH$15,2,0)))*-1+($G4*IF(LEN($E4)=4,HLOOKUP($E4+N$2,Vychodiská!$J$9:$BH$15,3,0),HLOOKUP(VALUE(RIGHT($E4,4))+N$2,Vychodiská!$J$9:$BH$15,3,0)))*-1+($H4*IF(LEN($E4)=4,HLOOKUP($E4+N$2,Vychodiská!$J$9:$BH$15,4,0),HLOOKUP(VALUE(RIGHT($E4,4))+N$2,Vychodiská!$J$9:$BH$15,4,0)))*-1+($I4*IF(LEN($E4)=4,HLOOKUP($E4+N$2,Vychodiská!$J$9:$BH$15,5,0),HLOOKUP(VALUE(RIGHT($E4,4))+N$2,Vychodiská!$J$9:$BH$15,5,0)))*-1+($J4*IF(LEN($E4)=4,HLOOKUP($E4+N$2,Vychodiská!$J$9:$BH$15,6,0),HLOOKUP(VALUE(RIGHT($E4,4))+N$2,Vychodiská!$J$9:$BH$15,6,0)))*-1+($K4*IF(LEN($E4)=4,HLOOKUP($E4+N$2,Vychodiská!$J$9:$BH$15,7,0),HLOOKUP(VALUE(RIGHT($E4,4))+N$2,Vychodiská!$J$9:$BH$15,7,0)))*-1</f>
        <v>6175.460586974179</v>
      </c>
      <c r="O4" s="62">
        <f>($F4*IF(LEN($E4)=4,HLOOKUP($E4+O$2,Vychodiská!$J$9:$BH$15,2,0),HLOOKUP(VALUE(RIGHT($E4,4))+O$2,Vychodiská!$J$9:$BH$15,2,0)))*-1+($G4*IF(LEN($E4)=4,HLOOKUP($E4+O$2,Vychodiská!$J$9:$BH$15,3,0),HLOOKUP(VALUE(RIGHT($E4,4))+O$2,Vychodiská!$J$9:$BH$15,3,0)))*-1+($H4*IF(LEN($E4)=4,HLOOKUP($E4+O$2,Vychodiská!$J$9:$BH$15,4,0),HLOOKUP(VALUE(RIGHT($E4,4))+O$2,Vychodiská!$J$9:$BH$15,4,0)))*-1+($I4*IF(LEN($E4)=4,HLOOKUP($E4+O$2,Vychodiská!$J$9:$BH$15,5,0),HLOOKUP(VALUE(RIGHT($E4,4))+O$2,Vychodiská!$J$9:$BH$15,5,0)))*-1+($J4*IF(LEN($E4)=4,HLOOKUP($E4+O$2,Vychodiská!$J$9:$BH$15,6,0),HLOOKUP(VALUE(RIGHT($E4,4))+O$2,Vychodiská!$J$9:$BH$15,6,0)))*-1+($K4*IF(LEN($E4)=4,HLOOKUP($E4+O$2,Vychodiská!$J$9:$BH$15,7,0),HLOOKUP(VALUE(RIGHT($E4,4))+O$2,Vychodiská!$J$9:$BH$15,7,0)))*-1</f>
        <v>6248.9485679591726</v>
      </c>
      <c r="P4" s="62">
        <f>($F4*IF(LEN($E4)=4,HLOOKUP($E4+P$2,Vychodiská!$J$9:$BH$15,2,0),HLOOKUP(VALUE(RIGHT($E4,4))+P$2,Vychodiská!$J$9:$BH$15,2,0)))*-1+($G4*IF(LEN($E4)=4,HLOOKUP($E4+P$2,Vychodiská!$J$9:$BH$15,3,0),HLOOKUP(VALUE(RIGHT($E4,4))+P$2,Vychodiská!$J$9:$BH$15,3,0)))*-1+($H4*IF(LEN($E4)=4,HLOOKUP($E4+P$2,Vychodiská!$J$9:$BH$15,4,0),HLOOKUP(VALUE(RIGHT($E4,4))+P$2,Vychodiská!$J$9:$BH$15,4,0)))*-1+($I4*IF(LEN($E4)=4,HLOOKUP($E4+P$2,Vychodiská!$J$9:$BH$15,5,0),HLOOKUP(VALUE(RIGHT($E4,4))+P$2,Vychodiská!$J$9:$BH$15,5,0)))*-1+($J4*IF(LEN($E4)=4,HLOOKUP($E4+P$2,Vychodiská!$J$9:$BH$15,6,0),HLOOKUP(VALUE(RIGHT($E4,4))+P$2,Vychodiská!$J$9:$BH$15,6,0)))*-1+($K4*IF(LEN($E4)=4,HLOOKUP($E4+P$2,Vychodiská!$J$9:$BH$15,7,0),HLOOKUP(VALUE(RIGHT($E4,4))+P$2,Vychodiská!$J$9:$BH$15,7,0)))*-1</f>
        <v>6323.3110559178867</v>
      </c>
      <c r="Q4" s="62">
        <f>($F4*IF(LEN($E4)=4,HLOOKUP($E4+Q$2,Vychodiská!$J$9:$BH$15,2,0),HLOOKUP(VALUE(RIGHT($E4,4))+Q$2,Vychodiská!$J$9:$BH$15,2,0)))*-1+($G4*IF(LEN($E4)=4,HLOOKUP($E4+Q$2,Vychodiská!$J$9:$BH$15,3,0),HLOOKUP(VALUE(RIGHT($E4,4))+Q$2,Vychodiská!$J$9:$BH$15,3,0)))*-1+($H4*IF(LEN($E4)=4,HLOOKUP($E4+Q$2,Vychodiská!$J$9:$BH$15,4,0),HLOOKUP(VALUE(RIGHT($E4,4))+Q$2,Vychodiská!$J$9:$BH$15,4,0)))*-1+($I4*IF(LEN($E4)=4,HLOOKUP($E4+Q$2,Vychodiská!$J$9:$BH$15,5,0),HLOOKUP(VALUE(RIGHT($E4,4))+Q$2,Vychodiská!$J$9:$BH$15,5,0)))*-1+($J4*IF(LEN($E4)=4,HLOOKUP($E4+Q$2,Vychodiská!$J$9:$BH$15,6,0),HLOOKUP(VALUE(RIGHT($E4,4))+Q$2,Vychodiská!$J$9:$BH$15,6,0)))*-1+($K4*IF(LEN($E4)=4,HLOOKUP($E4+Q$2,Vychodiská!$J$9:$BH$15,7,0),HLOOKUP(VALUE(RIGHT($E4,4))+Q$2,Vychodiská!$J$9:$BH$15,7,0)))*-1</f>
        <v>6376.4268687875956</v>
      </c>
      <c r="R4" s="62">
        <f>($F4*IF(LEN($E4)=4,HLOOKUP($E4+R$2,Vychodiská!$J$9:$BH$15,2,0),HLOOKUP(VALUE(RIGHT($E4,4))+R$2,Vychodiská!$J$9:$BH$15,2,0)))*-1+($G4*IF(LEN($E4)=4,HLOOKUP($E4+R$2,Vychodiská!$J$9:$BH$15,3,0),HLOOKUP(VALUE(RIGHT($E4,4))+R$2,Vychodiská!$J$9:$BH$15,3,0)))*-1+($H4*IF(LEN($E4)=4,HLOOKUP($E4+R$2,Vychodiská!$J$9:$BH$15,4,0),HLOOKUP(VALUE(RIGHT($E4,4))+R$2,Vychodiská!$J$9:$BH$15,4,0)))*-1+($I4*IF(LEN($E4)=4,HLOOKUP($E4+R$2,Vychodiská!$J$9:$BH$15,5,0),HLOOKUP(VALUE(RIGHT($E4,4))+R$2,Vychodiská!$J$9:$BH$15,5,0)))*-1+($J4*IF(LEN($E4)=4,HLOOKUP($E4+R$2,Vychodiská!$J$9:$BH$15,6,0),HLOOKUP(VALUE(RIGHT($E4,4))+R$2,Vychodiská!$J$9:$BH$15,6,0)))*-1+($K4*IF(LEN($E4)=4,HLOOKUP($E4+R$2,Vychodiská!$J$9:$BH$15,7,0),HLOOKUP(VALUE(RIGHT($E4,4))+R$2,Vychodiská!$J$9:$BH$15,7,0)))*-1</f>
        <v>6429.9888544854111</v>
      </c>
      <c r="S4" s="62">
        <f>($F4*IF(LEN($E4)=4,HLOOKUP($E4+S$2,Vychodiská!$J$9:$BH$15,2,0),HLOOKUP(VALUE(RIGHT($E4,4))+S$2,Vychodiská!$J$9:$BH$15,2,0)))*-1+($G4*IF(LEN($E4)=4,HLOOKUP($E4+S$2,Vychodiská!$J$9:$BH$15,3,0),HLOOKUP(VALUE(RIGHT($E4,4))+S$2,Vychodiská!$J$9:$BH$15,3,0)))*-1+($H4*IF(LEN($E4)=4,HLOOKUP($E4+S$2,Vychodiská!$J$9:$BH$15,4,0),HLOOKUP(VALUE(RIGHT($E4,4))+S$2,Vychodiská!$J$9:$BH$15,4,0)))*-1+($I4*IF(LEN($E4)=4,HLOOKUP($E4+S$2,Vychodiská!$J$9:$BH$15,5,0),HLOOKUP(VALUE(RIGHT($E4,4))+S$2,Vychodiská!$J$9:$BH$15,5,0)))*-1+($J4*IF(LEN($E4)=4,HLOOKUP($E4+S$2,Vychodiská!$J$9:$BH$15,6,0),HLOOKUP(VALUE(RIGHT($E4,4))+S$2,Vychodiská!$J$9:$BH$15,6,0)))*-1+($K4*IF(LEN($E4)=4,HLOOKUP($E4+S$2,Vychodiská!$J$9:$BH$15,7,0),HLOOKUP(VALUE(RIGHT($E4,4))+S$2,Vychodiská!$J$9:$BH$15,7,0)))*-1</f>
        <v>6484.0007608630895</v>
      </c>
      <c r="T4" s="62">
        <f>($F4*IF(LEN($E4)=4,HLOOKUP($E4+T$2,Vychodiská!$J$9:$BH$15,2,0),HLOOKUP(VALUE(RIGHT($E4,4))+T$2,Vychodiská!$J$9:$BH$15,2,0)))*-1+($G4*IF(LEN($E4)=4,HLOOKUP($E4+T$2,Vychodiská!$J$9:$BH$15,3,0),HLOOKUP(VALUE(RIGHT($E4,4))+T$2,Vychodiská!$J$9:$BH$15,3,0)))*-1+($H4*IF(LEN($E4)=4,HLOOKUP($E4+T$2,Vychodiská!$J$9:$BH$15,4,0),HLOOKUP(VALUE(RIGHT($E4,4))+T$2,Vychodiská!$J$9:$BH$15,4,0)))*-1+($I4*IF(LEN($E4)=4,HLOOKUP($E4+T$2,Vychodiská!$J$9:$BH$15,5,0),HLOOKUP(VALUE(RIGHT($E4,4))+T$2,Vychodiská!$J$9:$BH$15,5,0)))*-1+($J4*IF(LEN($E4)=4,HLOOKUP($E4+T$2,Vychodiská!$J$9:$BH$15,6,0),HLOOKUP(VALUE(RIGHT($E4,4))+T$2,Vychodiská!$J$9:$BH$15,6,0)))*-1+($K4*IF(LEN($E4)=4,HLOOKUP($E4+T$2,Vychodiská!$J$9:$BH$15,7,0),HLOOKUP(VALUE(RIGHT($E4,4))+T$2,Vychodiská!$J$9:$BH$15,7,0)))*-1</f>
        <v>6538.4663672543384</v>
      </c>
      <c r="U4" s="62">
        <f>($F4*IF(LEN($E4)=4,HLOOKUP($E4+U$2,Vychodiská!$J$9:$BH$15,2,0),HLOOKUP(VALUE(RIGHT($E4,4))+U$2,Vychodiská!$J$9:$BH$15,2,0)))*-1+($G4*IF(LEN($E4)=4,HLOOKUP($E4+U$2,Vychodiská!$J$9:$BH$15,3,0),HLOOKUP(VALUE(RIGHT($E4,4))+U$2,Vychodiská!$J$9:$BH$15,3,0)))*-1+($H4*IF(LEN($E4)=4,HLOOKUP($E4+U$2,Vychodiská!$J$9:$BH$15,4,0),HLOOKUP(VALUE(RIGHT($E4,4))+U$2,Vychodiská!$J$9:$BH$15,4,0)))*-1+($I4*IF(LEN($E4)=4,HLOOKUP($E4+U$2,Vychodiská!$J$9:$BH$15,5,0),HLOOKUP(VALUE(RIGHT($E4,4))+U$2,Vychodiská!$J$9:$BH$15,5,0)))*-1+($J4*IF(LEN($E4)=4,HLOOKUP($E4+U$2,Vychodiská!$J$9:$BH$15,6,0),HLOOKUP(VALUE(RIGHT($E4,4))+U$2,Vychodiská!$J$9:$BH$15,6,0)))*-1+($K4*IF(LEN($E4)=4,HLOOKUP($E4+U$2,Vychodiská!$J$9:$BH$15,7,0),HLOOKUP(VALUE(RIGHT($E4,4))+U$2,Vychodiská!$J$9:$BH$15,7,0)))*-1</f>
        <v>6593.3894847392748</v>
      </c>
      <c r="V4" s="62">
        <f>($F4*IF(LEN($E4)=4,HLOOKUP($E4+V$2,Vychodiská!$J$9:$BH$15,2,0),HLOOKUP(VALUE(RIGHT($E4,4))+V$2,Vychodiská!$J$9:$BH$15,2,0)))*-1+($G4*IF(LEN($E4)=4,HLOOKUP($E4+V$2,Vychodiská!$J$9:$BH$15,3,0),HLOOKUP(VALUE(RIGHT($E4,4))+V$2,Vychodiská!$J$9:$BH$15,3,0)))*-1+($H4*IF(LEN($E4)=4,HLOOKUP($E4+V$2,Vychodiská!$J$9:$BH$15,4,0),HLOOKUP(VALUE(RIGHT($E4,4))+V$2,Vychodiská!$J$9:$BH$15,4,0)))*-1+($I4*IF(LEN($E4)=4,HLOOKUP($E4+V$2,Vychodiská!$J$9:$BH$15,5,0),HLOOKUP(VALUE(RIGHT($E4,4))+V$2,Vychodiská!$J$9:$BH$15,5,0)))*-1+($J4*IF(LEN($E4)=4,HLOOKUP($E4+V$2,Vychodiská!$J$9:$BH$15,6,0),HLOOKUP(VALUE(RIGHT($E4,4))+V$2,Vychodiská!$J$9:$BH$15,6,0)))*-1+($K4*IF(LEN($E4)=4,HLOOKUP($E4+V$2,Vychodiská!$J$9:$BH$15,7,0),HLOOKUP(VALUE(RIGHT($E4,4))+V$2,Vychodiská!$J$9:$BH$15,7,0)))*-1</f>
        <v>6648.7739564110843</v>
      </c>
      <c r="W4" s="62">
        <f>($F4*IF(LEN($E4)=4,HLOOKUP($E4+W$2,Vychodiská!$J$9:$BH$15,2,0),HLOOKUP(VALUE(RIGHT($E4,4))+W$2,Vychodiská!$J$9:$BH$15,2,0)))*-1+($G4*IF(LEN($E4)=4,HLOOKUP($E4+W$2,Vychodiská!$J$9:$BH$15,3,0),HLOOKUP(VALUE(RIGHT($E4,4))+W$2,Vychodiská!$J$9:$BH$15,3,0)))*-1+($H4*IF(LEN($E4)=4,HLOOKUP($E4+W$2,Vychodiská!$J$9:$BH$15,4,0),HLOOKUP(VALUE(RIGHT($E4,4))+W$2,Vychodiská!$J$9:$BH$15,4,0)))*-1+($I4*IF(LEN($E4)=4,HLOOKUP($E4+W$2,Vychodiská!$J$9:$BH$15,5,0),HLOOKUP(VALUE(RIGHT($E4,4))+W$2,Vychodiská!$J$9:$BH$15,5,0)))*-1+($J4*IF(LEN($E4)=4,HLOOKUP($E4+W$2,Vychodiská!$J$9:$BH$15,6,0),HLOOKUP(VALUE(RIGHT($E4,4))+W$2,Vychodiská!$J$9:$BH$15,6,0)))*-1+($K4*IF(LEN($E4)=4,HLOOKUP($E4+W$2,Vychodiská!$J$9:$BH$15,7,0),HLOOKUP(VALUE(RIGHT($E4,4))+W$2,Vychodiská!$J$9:$BH$15,7,0)))*-1</f>
        <v>6704.6236576449373</v>
      </c>
      <c r="X4" s="62">
        <f>($F4*IF(LEN($E4)=4,HLOOKUP($E4+X$2,Vychodiská!$J$9:$BH$15,2,0),HLOOKUP(VALUE(RIGHT($E4,4))+X$2,Vychodiská!$J$9:$BH$15,2,0)))*-1+($G4*IF(LEN($E4)=4,HLOOKUP($E4+X$2,Vychodiská!$J$9:$BH$15,3,0),HLOOKUP(VALUE(RIGHT($E4,4))+X$2,Vychodiská!$J$9:$BH$15,3,0)))*-1+($H4*IF(LEN($E4)=4,HLOOKUP($E4+X$2,Vychodiská!$J$9:$BH$15,4,0),HLOOKUP(VALUE(RIGHT($E4,4))+X$2,Vychodiská!$J$9:$BH$15,4,0)))*-1+($I4*IF(LEN($E4)=4,HLOOKUP($E4+X$2,Vychodiská!$J$9:$BH$15,5,0),HLOOKUP(VALUE(RIGHT($E4,4))+X$2,Vychodiská!$J$9:$BH$15,5,0)))*-1+($J4*IF(LEN($E4)=4,HLOOKUP($E4+X$2,Vychodiská!$J$9:$BH$15,6,0),HLOOKUP(VALUE(RIGHT($E4,4))+X$2,Vychodiská!$J$9:$BH$15,6,0)))*-1+($K4*IF(LEN($E4)=4,HLOOKUP($E4+X$2,Vychodiská!$J$9:$BH$15,7,0),HLOOKUP(VALUE(RIGHT($E4,4))+X$2,Vychodiská!$J$9:$BH$15,7,0)))*-1</f>
        <v>6760.9424963691554</v>
      </c>
      <c r="Y4" s="62">
        <f>($F4*IF(LEN($E4)=4,HLOOKUP($E4+Y$2,Vychodiská!$J$9:$BH$15,2,0),HLOOKUP(VALUE(RIGHT($E4,4))+Y$2,Vychodiská!$J$9:$BH$15,2,0)))*-1+($G4*IF(LEN($E4)=4,HLOOKUP($E4+Y$2,Vychodiská!$J$9:$BH$15,3,0),HLOOKUP(VALUE(RIGHT($E4,4))+Y$2,Vychodiská!$J$9:$BH$15,3,0)))*-1+($H4*IF(LEN($E4)=4,HLOOKUP($E4+Y$2,Vychodiská!$J$9:$BH$15,4,0),HLOOKUP(VALUE(RIGHT($E4,4))+Y$2,Vychodiská!$J$9:$BH$15,4,0)))*-1+($I4*IF(LEN($E4)=4,HLOOKUP($E4+Y$2,Vychodiská!$J$9:$BH$15,5,0),HLOOKUP(VALUE(RIGHT($E4,4))+Y$2,Vychodiská!$J$9:$BH$15,5,0)))*-1+($J4*IF(LEN($E4)=4,HLOOKUP($E4+Y$2,Vychodiská!$J$9:$BH$15,6,0),HLOOKUP(VALUE(RIGHT($E4,4))+Y$2,Vychodiská!$J$9:$BH$15,6,0)))*-1+($K4*IF(LEN($E4)=4,HLOOKUP($E4+Y$2,Vychodiská!$J$9:$BH$15,7,0),HLOOKUP(VALUE(RIGHT($E4,4))+Y$2,Vychodiská!$J$9:$BH$15,7,0)))*-1</f>
        <v>6817.734413338655</v>
      </c>
      <c r="Z4" s="62">
        <f>($F4*IF(LEN($E4)=4,HLOOKUP($E4+Z$2,Vychodiská!$J$9:$BH$15,2,0),HLOOKUP(VALUE(RIGHT($E4,4))+Z$2,Vychodiská!$J$9:$BH$15,2,0)))*-1+($G4*IF(LEN($E4)=4,HLOOKUP($E4+Z$2,Vychodiská!$J$9:$BH$15,3,0),HLOOKUP(VALUE(RIGHT($E4,4))+Z$2,Vychodiská!$J$9:$BH$15,3,0)))*-1+($H4*IF(LEN($E4)=4,HLOOKUP($E4+Z$2,Vychodiská!$J$9:$BH$15,4,0),HLOOKUP(VALUE(RIGHT($E4,4))+Z$2,Vychodiská!$J$9:$BH$15,4,0)))*-1+($I4*IF(LEN($E4)=4,HLOOKUP($E4+Z$2,Vychodiská!$J$9:$BH$15,5,0),HLOOKUP(VALUE(RIGHT($E4,4))+Z$2,Vychodiská!$J$9:$BH$15,5,0)))*-1+($J4*IF(LEN($E4)=4,HLOOKUP($E4+Z$2,Vychodiská!$J$9:$BH$15,6,0),HLOOKUP(VALUE(RIGHT($E4,4))+Z$2,Vychodiská!$J$9:$BH$15,6,0)))*-1+($K4*IF(LEN($E4)=4,HLOOKUP($E4+Z$2,Vychodiská!$J$9:$BH$15,7,0),HLOOKUP(VALUE(RIGHT($E4,4))+Z$2,Vychodiská!$J$9:$BH$15,7,0)))*-1</f>
        <v>6875.0033824107004</v>
      </c>
      <c r="AA4" s="62">
        <f>($F4*IF(LEN($E4)=4,HLOOKUP($E4+AA$2,Vychodiská!$J$9:$BH$15,2,0),HLOOKUP(VALUE(RIGHT($E4,4))+AA$2,Vychodiská!$J$9:$BH$15,2,0)))*-1+($G4*IF(LEN($E4)=4,HLOOKUP($E4+AA$2,Vychodiská!$J$9:$BH$15,3,0),HLOOKUP(VALUE(RIGHT($E4,4))+AA$2,Vychodiská!$J$9:$BH$15,3,0)))*-1+($H4*IF(LEN($E4)=4,HLOOKUP($E4+AA$2,Vychodiská!$J$9:$BH$15,4,0),HLOOKUP(VALUE(RIGHT($E4,4))+AA$2,Vychodiská!$J$9:$BH$15,4,0)))*-1+($I4*IF(LEN($E4)=4,HLOOKUP($E4+AA$2,Vychodiská!$J$9:$BH$15,5,0),HLOOKUP(VALUE(RIGHT($E4,4))+AA$2,Vychodiská!$J$9:$BH$15,5,0)))*-1+($J4*IF(LEN($E4)=4,HLOOKUP($E4+AA$2,Vychodiská!$J$9:$BH$15,6,0),HLOOKUP(VALUE(RIGHT($E4,4))+AA$2,Vychodiská!$J$9:$BH$15,6,0)))*-1+($K4*IF(LEN($E4)=4,HLOOKUP($E4+AA$2,Vychodiská!$J$9:$BH$15,7,0),HLOOKUP(VALUE(RIGHT($E4,4))+AA$2,Vychodiská!$J$9:$BH$15,7,0)))*-1</f>
        <v>6923.1284060875741</v>
      </c>
      <c r="AB4" s="62">
        <f>($F4*IF(LEN($E4)=4,HLOOKUP($E4+AB$2,Vychodiská!$J$9:$BH$15,2,0),HLOOKUP(VALUE(RIGHT($E4,4))+AB$2,Vychodiská!$J$9:$BH$15,2,0)))*-1+($G4*IF(LEN($E4)=4,HLOOKUP($E4+AB$2,Vychodiská!$J$9:$BH$15,3,0),HLOOKUP(VALUE(RIGHT($E4,4))+AB$2,Vychodiská!$J$9:$BH$15,3,0)))*-1+($H4*IF(LEN($E4)=4,HLOOKUP($E4+AB$2,Vychodiská!$J$9:$BH$15,4,0),HLOOKUP(VALUE(RIGHT($E4,4))+AB$2,Vychodiská!$J$9:$BH$15,4,0)))*-1+($I4*IF(LEN($E4)=4,HLOOKUP($E4+AB$2,Vychodiská!$J$9:$BH$15,5,0),HLOOKUP(VALUE(RIGHT($E4,4))+AB$2,Vychodiská!$J$9:$BH$15,5,0)))*-1+($J4*IF(LEN($E4)=4,HLOOKUP($E4+AB$2,Vychodiská!$J$9:$BH$15,6,0),HLOOKUP(VALUE(RIGHT($E4,4))+AB$2,Vychodiská!$J$9:$BH$15,6,0)))*-1+($K4*IF(LEN($E4)=4,HLOOKUP($E4+AB$2,Vychodiská!$J$9:$BH$15,7,0),HLOOKUP(VALUE(RIGHT($E4,4))+AB$2,Vychodiská!$J$9:$BH$15,7,0)))*-1</f>
        <v>6971.590304930186</v>
      </c>
      <c r="AC4" s="62">
        <f>($F4*IF(LEN($E4)=4,HLOOKUP($E4+AC$2,Vychodiská!$J$9:$BH$15,2,0),HLOOKUP(VALUE(RIGHT($E4,4))+AC$2,Vychodiská!$J$9:$BH$15,2,0)))*-1+($G4*IF(LEN($E4)=4,HLOOKUP($E4+AC$2,Vychodiská!$J$9:$BH$15,3,0),HLOOKUP(VALUE(RIGHT($E4,4))+AC$2,Vychodiská!$J$9:$BH$15,3,0)))*-1+($H4*IF(LEN($E4)=4,HLOOKUP($E4+AC$2,Vychodiská!$J$9:$BH$15,4,0),HLOOKUP(VALUE(RIGHT($E4,4))+AC$2,Vychodiská!$J$9:$BH$15,4,0)))*-1+($I4*IF(LEN($E4)=4,HLOOKUP($E4+AC$2,Vychodiská!$J$9:$BH$15,5,0),HLOOKUP(VALUE(RIGHT($E4,4))+AC$2,Vychodiská!$J$9:$BH$15,5,0)))*-1+($J4*IF(LEN($E4)=4,HLOOKUP($E4+AC$2,Vychodiská!$J$9:$BH$15,6,0),HLOOKUP(VALUE(RIGHT($E4,4))+AC$2,Vychodiská!$J$9:$BH$15,6,0)))*-1+($K4*IF(LEN($E4)=4,HLOOKUP($E4+AC$2,Vychodiská!$J$9:$BH$15,7,0),HLOOKUP(VALUE(RIGHT($E4,4))+AC$2,Vychodiská!$J$9:$BH$15,7,0)))*-1</f>
        <v>7020.3914370646971</v>
      </c>
      <c r="AD4" s="62">
        <f>($F4*IF(LEN($E4)=4,HLOOKUP($E4+AD$2,Vychodiská!$J$9:$BH$15,2,0),HLOOKUP(VALUE(RIGHT($E4,4))+AD$2,Vychodiská!$J$9:$BH$15,2,0)))*-1+($G4*IF(LEN($E4)=4,HLOOKUP($E4+AD$2,Vychodiská!$J$9:$BH$15,3,0),HLOOKUP(VALUE(RIGHT($E4,4))+AD$2,Vychodiská!$J$9:$BH$15,3,0)))*-1+($H4*IF(LEN($E4)=4,HLOOKUP($E4+AD$2,Vychodiská!$J$9:$BH$15,4,0),HLOOKUP(VALUE(RIGHT($E4,4))+AD$2,Vychodiská!$J$9:$BH$15,4,0)))*-1+($I4*IF(LEN($E4)=4,HLOOKUP($E4+AD$2,Vychodiská!$J$9:$BH$15,5,0),HLOOKUP(VALUE(RIGHT($E4,4))+AD$2,Vychodiská!$J$9:$BH$15,5,0)))*-1+($J4*IF(LEN($E4)=4,HLOOKUP($E4+AD$2,Vychodiská!$J$9:$BH$15,6,0),HLOOKUP(VALUE(RIGHT($E4,4))+AD$2,Vychodiská!$J$9:$BH$15,6,0)))*-1+($K4*IF(LEN($E4)=4,HLOOKUP($E4+AD$2,Vychodiská!$J$9:$BH$15,7,0),HLOOKUP(VALUE(RIGHT($E4,4))+AD$2,Vychodiská!$J$9:$BH$15,7,0)))*-1</f>
        <v>7069.5341771241492</v>
      </c>
      <c r="AE4" s="62">
        <f>($F4*IF(LEN($E4)=4,HLOOKUP($E4+AE$2,Vychodiská!$J$9:$BH$15,2,0),HLOOKUP(VALUE(RIGHT($E4,4))+AE$2,Vychodiská!$J$9:$BH$15,2,0)))*-1+($G4*IF(LEN($E4)=4,HLOOKUP($E4+AE$2,Vychodiská!$J$9:$BH$15,3,0),HLOOKUP(VALUE(RIGHT($E4,4))+AE$2,Vychodiská!$J$9:$BH$15,3,0)))*-1+($H4*IF(LEN($E4)=4,HLOOKUP($E4+AE$2,Vychodiská!$J$9:$BH$15,4,0),HLOOKUP(VALUE(RIGHT($E4,4))+AE$2,Vychodiská!$J$9:$BH$15,4,0)))*-1+($I4*IF(LEN($E4)=4,HLOOKUP($E4+AE$2,Vychodiská!$J$9:$BH$15,5,0),HLOOKUP(VALUE(RIGHT($E4,4))+AE$2,Vychodiská!$J$9:$BH$15,5,0)))*-1+($J4*IF(LEN($E4)=4,HLOOKUP($E4+AE$2,Vychodiská!$J$9:$BH$15,6,0),HLOOKUP(VALUE(RIGHT($E4,4))+AE$2,Vychodiská!$J$9:$BH$15,6,0)))*-1+($K4*IF(LEN($E4)=4,HLOOKUP($E4+AE$2,Vychodiská!$J$9:$BH$15,7,0),HLOOKUP(VALUE(RIGHT($E4,4))+AE$2,Vychodiská!$J$9:$BH$15,7,0)))*-1</f>
        <v>7119.0209163640175</v>
      </c>
      <c r="AF4" s="62">
        <f>($F4*IF(LEN($E4)=4,HLOOKUP($E4+AF$2,Vychodiská!$J$9:$BH$15,2,0),HLOOKUP(VALUE(RIGHT($E4,4))+AF$2,Vychodiská!$J$9:$BH$15,2,0)))*-1+($G4*IF(LEN($E4)=4,HLOOKUP($E4+AF$2,Vychodiská!$J$9:$BH$15,3,0),HLOOKUP(VALUE(RIGHT($E4,4))+AF$2,Vychodiská!$J$9:$BH$15,3,0)))*-1+($H4*IF(LEN($E4)=4,HLOOKUP($E4+AF$2,Vychodiská!$J$9:$BH$15,4,0),HLOOKUP(VALUE(RIGHT($E4,4))+AF$2,Vychodiská!$J$9:$BH$15,4,0)))*-1+($I4*IF(LEN($E4)=4,HLOOKUP($E4+AF$2,Vychodiská!$J$9:$BH$15,5,0),HLOOKUP(VALUE(RIGHT($E4,4))+AF$2,Vychodiská!$J$9:$BH$15,5,0)))*-1+($J4*IF(LEN($E4)=4,HLOOKUP($E4+AF$2,Vychodiská!$J$9:$BH$15,6,0),HLOOKUP(VALUE(RIGHT($E4,4))+AF$2,Vychodiská!$J$9:$BH$15,6,0)))*-1+($K4*IF(LEN($E4)=4,HLOOKUP($E4+AF$2,Vychodiská!$J$9:$BH$15,7,0),HLOOKUP(VALUE(RIGHT($E4,4))+AF$2,Vychodiská!$J$9:$BH$15,7,0)))*-1</f>
        <v>7168.8540627785642</v>
      </c>
      <c r="AG4" s="62">
        <f>($F4*IF(LEN($E4)=4,HLOOKUP($E4+AG$2,Vychodiská!$J$9:$BH$15,2,0),HLOOKUP(VALUE(RIGHT($E4,4))+AG$2,Vychodiská!$J$9:$BH$15,2,0)))*-1+($G4*IF(LEN($E4)=4,HLOOKUP($E4+AG$2,Vychodiská!$J$9:$BH$15,3,0),HLOOKUP(VALUE(RIGHT($E4,4))+AG$2,Vychodiská!$J$9:$BH$15,3,0)))*-1+($H4*IF(LEN($E4)=4,HLOOKUP($E4+AG$2,Vychodiská!$J$9:$BH$15,4,0),HLOOKUP(VALUE(RIGHT($E4,4))+AG$2,Vychodiská!$J$9:$BH$15,4,0)))*-1+($I4*IF(LEN($E4)=4,HLOOKUP($E4+AG$2,Vychodiská!$J$9:$BH$15,5,0),HLOOKUP(VALUE(RIGHT($E4,4))+AG$2,Vychodiská!$J$9:$BH$15,5,0)))*-1+($J4*IF(LEN($E4)=4,HLOOKUP($E4+AG$2,Vychodiská!$J$9:$BH$15,6,0),HLOOKUP(VALUE(RIGHT($E4,4))+AG$2,Vychodiská!$J$9:$BH$15,6,0)))*-1+($K4*IF(LEN($E4)=4,HLOOKUP($E4+AG$2,Vychodiská!$J$9:$BH$15,7,0),HLOOKUP(VALUE(RIGHT($E4,4))+AG$2,Vychodiská!$J$9:$BH$15,7,0)))*-1</f>
        <v>7219.0360412180135</v>
      </c>
      <c r="AH4" s="62">
        <f>($F4*IF(LEN($E4)=4,HLOOKUP($E4+AH$2,Vychodiská!$J$9:$BH$15,2,0),HLOOKUP(VALUE(RIGHT($E4,4))+AH$2,Vychodiská!$J$9:$BH$15,2,0)))*-1+($G4*IF(LEN($E4)=4,HLOOKUP($E4+AH$2,Vychodiská!$J$9:$BH$15,3,0),HLOOKUP(VALUE(RIGHT($E4,4))+AH$2,Vychodiská!$J$9:$BH$15,3,0)))*-1+($H4*IF(LEN($E4)=4,HLOOKUP($E4+AH$2,Vychodiská!$J$9:$BH$15,4,0),HLOOKUP(VALUE(RIGHT($E4,4))+AH$2,Vychodiská!$J$9:$BH$15,4,0)))*-1+($I4*IF(LEN($E4)=4,HLOOKUP($E4+AH$2,Vychodiská!$J$9:$BH$15,5,0),HLOOKUP(VALUE(RIGHT($E4,4))+AH$2,Vychodiská!$J$9:$BH$15,5,0)))*-1+($J4*IF(LEN($E4)=4,HLOOKUP($E4+AH$2,Vychodiská!$J$9:$BH$15,6,0),HLOOKUP(VALUE(RIGHT($E4,4))+AH$2,Vychodiská!$J$9:$BH$15,6,0)))*-1+($K4*IF(LEN($E4)=4,HLOOKUP($E4+AH$2,Vychodiská!$J$9:$BH$15,7,0),HLOOKUP(VALUE(RIGHT($E4,4))+AH$2,Vychodiská!$J$9:$BH$15,7,0)))*-1</f>
        <v>7269.569293506539</v>
      </c>
      <c r="AI4" s="62">
        <f>($F4*IF(LEN($E4)=4,HLOOKUP($E4+AI$2,Vychodiská!$J$9:$BH$15,2,0),HLOOKUP(VALUE(RIGHT($E4,4))+AI$2,Vychodiská!$J$9:$BH$15,2,0)))*-1+($G4*IF(LEN($E4)=4,HLOOKUP($E4+AI$2,Vychodiská!$J$9:$BH$15,3,0),HLOOKUP(VALUE(RIGHT($E4,4))+AI$2,Vychodiská!$J$9:$BH$15,3,0)))*-1+($H4*IF(LEN($E4)=4,HLOOKUP($E4+AI$2,Vychodiská!$J$9:$BH$15,4,0),HLOOKUP(VALUE(RIGHT($E4,4))+AI$2,Vychodiská!$J$9:$BH$15,4,0)))*-1+($I4*IF(LEN($E4)=4,HLOOKUP($E4+AI$2,Vychodiská!$J$9:$BH$15,5,0),HLOOKUP(VALUE(RIGHT($E4,4))+AI$2,Vychodiská!$J$9:$BH$15,5,0)))*-1+($J4*IF(LEN($E4)=4,HLOOKUP($E4+AI$2,Vychodiská!$J$9:$BH$15,6,0),HLOOKUP(VALUE(RIGHT($E4,4))+AI$2,Vychodiská!$J$9:$BH$15,6,0)))*-1+($K4*IF(LEN($E4)=4,HLOOKUP($E4+AI$2,Vychodiská!$J$9:$BH$15,7,0),HLOOKUP(VALUE(RIGHT($E4,4))+AI$2,Vychodiská!$J$9:$BH$15,7,0)))*-1</f>
        <v>7320.4562785610842</v>
      </c>
      <c r="AJ4" s="62">
        <f>($F4*IF(LEN($E4)=4,HLOOKUP($E4+AJ$2,Vychodiská!$J$9:$BH$15,2,0),HLOOKUP(VALUE(RIGHT($E4,4))+AJ$2,Vychodiská!$J$9:$BH$15,2,0)))*-1+($G4*IF(LEN($E4)=4,HLOOKUP($E4+AJ$2,Vychodiská!$J$9:$BH$15,3,0),HLOOKUP(VALUE(RIGHT($E4,4))+AJ$2,Vychodiská!$J$9:$BH$15,3,0)))*-1+($H4*IF(LEN($E4)=4,HLOOKUP($E4+AJ$2,Vychodiská!$J$9:$BH$15,4,0),HLOOKUP(VALUE(RIGHT($E4,4))+AJ$2,Vychodiská!$J$9:$BH$15,4,0)))*-1+($I4*IF(LEN($E4)=4,HLOOKUP($E4+AJ$2,Vychodiská!$J$9:$BH$15,5,0),HLOOKUP(VALUE(RIGHT($E4,4))+AJ$2,Vychodiská!$J$9:$BH$15,5,0)))*-1+($J4*IF(LEN($E4)=4,HLOOKUP($E4+AJ$2,Vychodiská!$J$9:$BH$15,6,0),HLOOKUP(VALUE(RIGHT($E4,4))+AJ$2,Vychodiská!$J$9:$BH$15,6,0)))*-1+($K4*IF(LEN($E4)=4,HLOOKUP($E4+AJ$2,Vychodiská!$J$9:$BH$15,7,0),HLOOKUP(VALUE(RIGHT($E4,4))+AJ$2,Vychodiská!$J$9:$BH$15,7,0)))*-1</f>
        <v>7371.6994725110117</v>
      </c>
      <c r="AK4" s="62">
        <f>($F4*IF(LEN($E4)=4,HLOOKUP($E4+AK$2,Vychodiská!$J$9:$BH$15,2,0),HLOOKUP(VALUE(RIGHT($E4,4))+AK$2,Vychodiská!$J$9:$BH$15,2,0)))*-1+($G4*IF(LEN($E4)=4,HLOOKUP($E4+AK$2,Vychodiská!$J$9:$BH$15,3,0),HLOOKUP(VALUE(RIGHT($E4,4))+AK$2,Vychodiská!$J$9:$BH$15,3,0)))*-1+($H4*IF(LEN($E4)=4,HLOOKUP($E4+AK$2,Vychodiská!$J$9:$BH$15,4,0),HLOOKUP(VALUE(RIGHT($E4,4))+AK$2,Vychodiská!$J$9:$BH$15,4,0)))*-1+($I4*IF(LEN($E4)=4,HLOOKUP($E4+AK$2,Vychodiská!$J$9:$BH$15,5,0),HLOOKUP(VALUE(RIGHT($E4,4))+AK$2,Vychodiská!$J$9:$BH$15,5,0)))*-1+($J4*IF(LEN($E4)=4,HLOOKUP($E4+AK$2,Vychodiská!$J$9:$BH$15,6,0),HLOOKUP(VALUE(RIGHT($E4,4))+AK$2,Vychodiská!$J$9:$BH$15,6,0)))*-1+($K4*IF(LEN($E4)=4,HLOOKUP($E4+AK$2,Vychodiská!$J$9:$BH$15,7,0),HLOOKUP(VALUE(RIGHT($E4,4))+AK$2,Vychodiská!$J$9:$BH$15,7,0)))*-1</f>
        <v>7438.7819377108626</v>
      </c>
      <c r="AL4" s="62">
        <f>($F4*IF(LEN($E4)=4,HLOOKUP($E4+AL$2,Vychodiská!$J$9:$BH$15,2,0),HLOOKUP(VALUE(RIGHT($E4,4))+AL$2,Vychodiská!$J$9:$BH$15,2,0)))*-1+($G4*IF(LEN($E4)=4,HLOOKUP($E4+AL$2,Vychodiská!$J$9:$BH$15,3,0),HLOOKUP(VALUE(RIGHT($E4,4))+AL$2,Vychodiská!$J$9:$BH$15,3,0)))*-1+($H4*IF(LEN($E4)=4,HLOOKUP($E4+AL$2,Vychodiská!$J$9:$BH$15,4,0),HLOOKUP(VALUE(RIGHT($E4,4))+AL$2,Vychodiská!$J$9:$BH$15,4,0)))*-1+($I4*IF(LEN($E4)=4,HLOOKUP($E4+AL$2,Vychodiská!$J$9:$BH$15,5,0),HLOOKUP(VALUE(RIGHT($E4,4))+AL$2,Vychodiská!$J$9:$BH$15,5,0)))*-1+($J4*IF(LEN($E4)=4,HLOOKUP($E4+AL$2,Vychodiská!$J$9:$BH$15,6,0),HLOOKUP(VALUE(RIGHT($E4,4))+AL$2,Vychodiská!$J$9:$BH$15,6,0)))*-1+($K4*IF(LEN($E4)=4,HLOOKUP($E4+AL$2,Vychodiská!$J$9:$BH$15,7,0),HLOOKUP(VALUE(RIGHT($E4,4))+AL$2,Vychodiská!$J$9:$BH$15,7,0)))*-1</f>
        <v>7506.4748533440325</v>
      </c>
      <c r="AM4" s="62">
        <f>($F4*IF(LEN($E4)=4,HLOOKUP($E4+AM$2,Vychodiská!$J$9:$BH$15,2,0),HLOOKUP(VALUE(RIGHT($E4,4))+AM$2,Vychodiská!$J$9:$BH$15,2,0)))*-1+($G4*IF(LEN($E4)=4,HLOOKUP($E4+AM$2,Vychodiská!$J$9:$BH$15,3,0),HLOOKUP(VALUE(RIGHT($E4,4))+AM$2,Vychodiská!$J$9:$BH$15,3,0)))*-1+($H4*IF(LEN($E4)=4,HLOOKUP($E4+AM$2,Vychodiská!$J$9:$BH$15,4,0),HLOOKUP(VALUE(RIGHT($E4,4))+AM$2,Vychodiská!$J$9:$BH$15,4,0)))*-1+($I4*IF(LEN($E4)=4,HLOOKUP($E4+AM$2,Vychodiská!$J$9:$BH$15,5,0),HLOOKUP(VALUE(RIGHT($E4,4))+AM$2,Vychodiská!$J$9:$BH$15,5,0)))*-1+($J4*IF(LEN($E4)=4,HLOOKUP($E4+AM$2,Vychodiská!$J$9:$BH$15,6,0),HLOOKUP(VALUE(RIGHT($E4,4))+AM$2,Vychodiská!$J$9:$BH$15,6,0)))*-1+($K4*IF(LEN($E4)=4,HLOOKUP($E4+AM$2,Vychodiská!$J$9:$BH$15,7,0),HLOOKUP(VALUE(RIGHT($E4,4))+AM$2,Vychodiská!$J$9:$BH$15,7,0)))*-1</f>
        <v>7574.7837745094639</v>
      </c>
      <c r="AN4" s="62">
        <f>($F4*IF(LEN($E4)=4,HLOOKUP($E4+AN$2,Vychodiská!$J$9:$BH$15,2,0),HLOOKUP(VALUE(RIGHT($E4,4))+AN$2,Vychodiská!$J$9:$BH$15,2,0)))*-1+($G4*IF(LEN($E4)=4,HLOOKUP($E4+AN$2,Vychodiská!$J$9:$BH$15,3,0),HLOOKUP(VALUE(RIGHT($E4,4))+AN$2,Vychodiská!$J$9:$BH$15,3,0)))*-1+($H4*IF(LEN($E4)=4,HLOOKUP($E4+AN$2,Vychodiská!$J$9:$BH$15,4,0),HLOOKUP(VALUE(RIGHT($E4,4))+AN$2,Vychodiská!$J$9:$BH$15,4,0)))*-1+($I4*IF(LEN($E4)=4,HLOOKUP($E4+AN$2,Vychodiská!$J$9:$BH$15,5,0),HLOOKUP(VALUE(RIGHT($E4,4))+AN$2,Vychodiská!$J$9:$BH$15,5,0)))*-1+($J4*IF(LEN($E4)=4,HLOOKUP($E4+AN$2,Vychodiská!$J$9:$BH$15,6,0),HLOOKUP(VALUE(RIGHT($E4,4))+AN$2,Vychodiská!$J$9:$BH$15,6,0)))*-1+($K4*IF(LEN($E4)=4,HLOOKUP($E4+AN$2,Vychodiská!$J$9:$BH$15,7,0),HLOOKUP(VALUE(RIGHT($E4,4))+AN$2,Vychodiská!$J$9:$BH$15,7,0)))*-1</f>
        <v>7643.7143068575006</v>
      </c>
      <c r="AO4" s="62">
        <f>($F4*IF(LEN($E4)=4,HLOOKUP($E4+AO$2,Vychodiská!$J$9:$BH$15,2,0),HLOOKUP(VALUE(RIGHT($E4,4))+AO$2,Vychodiská!$J$9:$BH$15,2,0)))*-1+($G4*IF(LEN($E4)=4,HLOOKUP($E4+AO$2,Vychodiská!$J$9:$BH$15,3,0),HLOOKUP(VALUE(RIGHT($E4,4))+AO$2,Vychodiská!$J$9:$BH$15,3,0)))*-1+($H4*IF(LEN($E4)=4,HLOOKUP($E4+AO$2,Vychodiská!$J$9:$BH$15,4,0),HLOOKUP(VALUE(RIGHT($E4,4))+AO$2,Vychodiská!$J$9:$BH$15,4,0)))*-1+($I4*IF(LEN($E4)=4,HLOOKUP($E4+AO$2,Vychodiská!$J$9:$BH$15,5,0),HLOOKUP(VALUE(RIGHT($E4,4))+AO$2,Vychodiská!$J$9:$BH$15,5,0)))*-1+($J4*IF(LEN($E4)=4,HLOOKUP($E4+AO$2,Vychodiská!$J$9:$BH$15,6,0),HLOOKUP(VALUE(RIGHT($E4,4))+AO$2,Vychodiská!$J$9:$BH$15,6,0)))*-1+($K4*IF(LEN($E4)=4,HLOOKUP($E4+AO$2,Vychodiská!$J$9:$BH$15,7,0),HLOOKUP(VALUE(RIGHT($E4,4))+AO$2,Vychodiská!$J$9:$BH$15,7,0)))*-1</f>
        <v>7713.2721070499038</v>
      </c>
      <c r="AP4" s="62">
        <f t="shared" ref="AP4:AP24" si="2">L4</f>
        <v>6014.4247843820849</v>
      </c>
      <c r="AQ4" s="62">
        <f>SUM($L4:M4)</f>
        <v>12117.261613094586</v>
      </c>
      <c r="AR4" s="62">
        <f>SUM($L4:N4)</f>
        <v>18292.722200068765</v>
      </c>
      <c r="AS4" s="62">
        <f>SUM($L4:O4)</f>
        <v>24541.670768027936</v>
      </c>
      <c r="AT4" s="62">
        <f>SUM($L4:P4)</f>
        <v>30864.981823945822</v>
      </c>
      <c r="AU4" s="62">
        <f>SUM($L4:Q4)</f>
        <v>37241.408692733414</v>
      </c>
      <c r="AV4" s="62">
        <f>SUM($L4:R4)</f>
        <v>43671.397547218825</v>
      </c>
      <c r="AW4" s="62">
        <f>SUM($L4:S4)</f>
        <v>50155.398308081916</v>
      </c>
      <c r="AX4" s="62">
        <f>SUM($L4:T4)</f>
        <v>56693.864675336255</v>
      </c>
      <c r="AY4" s="62">
        <f>SUM($L4:U4)</f>
        <v>63287.254160075528</v>
      </c>
      <c r="AZ4" s="62">
        <f>SUM($L4:V4)</f>
        <v>69936.028116486617</v>
      </c>
      <c r="BA4" s="62">
        <f>SUM($L4:W4)</f>
        <v>76640.651774131547</v>
      </c>
      <c r="BB4" s="62">
        <f>SUM($L4:X4)</f>
        <v>83401.594270500704</v>
      </c>
      <c r="BC4" s="62">
        <f>SUM($L4:Y4)</f>
        <v>90219.328683839354</v>
      </c>
      <c r="BD4" s="62">
        <f>SUM($L4:Z4)</f>
        <v>97094.332066250048</v>
      </c>
      <c r="BE4" s="62">
        <f>SUM($L4:AA4)</f>
        <v>104017.46047233763</v>
      </c>
      <c r="BF4" s="62">
        <f>SUM($L4:AB4)</f>
        <v>110989.05077726781</v>
      </c>
      <c r="BG4" s="62">
        <f>SUM($L4:AC4)</f>
        <v>118009.44221433251</v>
      </c>
      <c r="BH4" s="62">
        <f>SUM($L4:AD4)</f>
        <v>125078.97639145666</v>
      </c>
      <c r="BI4" s="62">
        <f>SUM($L4:AE4)</f>
        <v>132197.99730782068</v>
      </c>
      <c r="BJ4" s="62">
        <f>SUM($L4:AF4)</f>
        <v>139366.85137059924</v>
      </c>
      <c r="BK4" s="62">
        <f>SUM($L4:AG4)</f>
        <v>146585.88741181724</v>
      </c>
      <c r="BL4" s="62">
        <f>SUM($L4:AH4)</f>
        <v>153855.45670532377</v>
      </c>
      <c r="BM4" s="62">
        <f>SUM($L4:AI4)</f>
        <v>161175.91298388486</v>
      </c>
      <c r="BN4" s="62">
        <f>SUM($L4:AJ4)</f>
        <v>168547.61245639587</v>
      </c>
      <c r="BO4" s="62">
        <f>SUM($L4:AK4)</f>
        <v>175986.39439410673</v>
      </c>
      <c r="BP4" s="62">
        <f>SUM($L4:AL4)</f>
        <v>183492.86924745076</v>
      </c>
      <c r="BQ4" s="62">
        <f>SUM($L4:AM4)</f>
        <v>191067.65302196023</v>
      </c>
      <c r="BR4" s="62">
        <f>SUM($L4:AN4)</f>
        <v>198711.36732881772</v>
      </c>
      <c r="BS4" s="63">
        <f>SUM($L4:AO4)</f>
        <v>206424.63943586763</v>
      </c>
      <c r="BT4" s="65">
        <f>IF(CZ4=0,0,L4/((1+Vychodiská!$C$178)^emisie_ostatné!CZ4))</f>
        <v>5195.4862622888104</v>
      </c>
      <c r="BU4" s="62">
        <f>IF(DA4=0,0,M4/((1+Vychodiská!$C$178)^emisie_ostatné!DA4))</f>
        <v>5020.8189622328146</v>
      </c>
      <c r="BV4" s="62">
        <f>IF(DB4=0,0,N4/((1+Vychodiská!$C$178)^emisie_ostatné!DB4))</f>
        <v>4838.6349598889374</v>
      </c>
      <c r="BW4" s="62">
        <f>IF(DC4=0,0,O4/((1+Vychodiská!$C$178)^emisie_ostatné!DC4))</f>
        <v>4663.0616342015401</v>
      </c>
      <c r="BX4" s="62">
        <f>IF(DD4=0,0,P4/((1+Vychodiská!$C$178)^emisie_ostatné!DD4))</f>
        <v>4493.8591120462261</v>
      </c>
      <c r="BY4" s="62">
        <f>IF(DE4=0,0,Q4/((1+Vychodiská!$C$178)^emisie_ostatné!DE4))</f>
        <v>4315.8166938927752</v>
      </c>
      <c r="BZ4" s="62">
        <f>IF(DF4=0,0,R4/((1+Vychodiská!$C$178)^emisie_ostatné!DF4))</f>
        <v>4144.8281467823563</v>
      </c>
      <c r="CA4" s="62">
        <f>IF(DG4=0,0,S4/((1+Vychodiská!$C$178)^emisie_ostatné!DG4))</f>
        <v>3980.6140030622182</v>
      </c>
      <c r="CB4" s="62">
        <f>IF(DH4=0,0,T4/((1+Vychodiská!$C$178)^emisie_ostatné!DH4))</f>
        <v>3822.9058673218474</v>
      </c>
      <c r="CC4" s="62">
        <f>IF(DI4=0,0,U4/((1+Vychodiská!$C$178)^emisie_ostatné!DI4))</f>
        <v>3671.4459777212874</v>
      </c>
      <c r="CD4" s="62">
        <f>IF(DJ4=0,0,V4/((1+Vychodiská!$C$178)^emisie_ostatné!DJ4))</f>
        <v>3525.986784699186</v>
      </c>
      <c r="CE4" s="62">
        <f>IF(DK4=0,0,W4/((1+Vychodiská!$C$178)^emisie_ostatné!DK4))</f>
        <v>3386.2905463720567</v>
      </c>
      <c r="CF4" s="62">
        <f>IF(DL4=0,0,X4/((1+Vychodiská!$C$178)^emisie_ostatné!DL4))</f>
        <v>3252.1289399634106</v>
      </c>
      <c r="CG4" s="62">
        <f>IF(DM4=0,0,Y4/((1+Vychodiská!$C$178)^emisie_ostatné!DM4))</f>
        <v>3123.2826886277176</v>
      </c>
      <c r="CH4" s="62">
        <f>IF(DN4=0,0,Z4/((1+Vychodiská!$C$178)^emisie_ostatné!DN4))</f>
        <v>2999.5412030592288</v>
      </c>
      <c r="CI4" s="62">
        <f>IF(DO4=0,0,AA4/((1+Vychodiská!$C$178)^emisie_ostatné!DO4))</f>
        <v>2876.7028490291837</v>
      </c>
      <c r="CJ4" s="62">
        <f>IF(DP4=0,0,AB4/((1+Vychodiská!$C$178)^emisie_ostatné!DP4))</f>
        <v>2758.8950180689403</v>
      </c>
      <c r="CK4" s="62">
        <f>IF(DQ4=0,0,AC4/((1+Vychodiská!$C$178)^emisie_ostatné!DQ4))</f>
        <v>2645.9116982813553</v>
      </c>
      <c r="CL4" s="62">
        <f>IF(DR4=0,0,AD4/((1+Vychodiská!$C$178)^emisie_ostatné!DR4))</f>
        <v>2537.5553144469759</v>
      </c>
      <c r="CM4" s="62">
        <f>IF(DS4=0,0,AE4/((1+Vychodiská!$C$178)^emisie_ostatné!DS4))</f>
        <v>2433.6363825220042</v>
      </c>
      <c r="CN4" s="62">
        <f>IF(DT4=0,0,AF4/((1+Vychodiská!$C$178)^emisie_ostatné!DT4))</f>
        <v>2333.9731782853878</v>
      </c>
      <c r="CO4" s="62">
        <f>IF(DU4=0,0,AG4/((1+Vychodiská!$C$178)^emisie_ostatné!DU4))</f>
        <v>2238.3914195556054</v>
      </c>
      <c r="CP4" s="62">
        <f>IF(DV4=0,0,AH4/((1+Vychodiská!$C$178)^emisie_ostatné!DV4))</f>
        <v>2146.7239614214232</v>
      </c>
      <c r="CQ4" s="62">
        <f>IF(DW4=0,0,AI4/((1+Vychodiská!$C$178)^emisie_ostatné!DW4))</f>
        <v>2058.8105039536886</v>
      </c>
      <c r="CR4" s="62">
        <f>IF(DX4=0,0,AJ4/((1+Vychodiská!$C$178)^emisie_ostatné!DX4))</f>
        <v>1974.4973118870134</v>
      </c>
      <c r="CS4" s="62">
        <f>IF(DY4=0,0,AK4/((1+Vychodiská!$C$178)^emisie_ostatné!DY4))</f>
        <v>1897.5859404049388</v>
      </c>
      <c r="CT4" s="62">
        <f>IF(DZ4=0,0,AL4/((1+Vychodiská!$C$178)^emisie_ostatné!DZ4))</f>
        <v>1823.6704499644034</v>
      </c>
      <c r="CU4" s="62">
        <f>IF(EA4=0,0,AM4/((1+Vychodiská!$C$178)^emisie_ostatné!EA4))</f>
        <v>1752.6341438657907</v>
      </c>
      <c r="CV4" s="62">
        <f>IF(EB4=0,0,AN4/((1+Vychodiská!$C$178)^emisie_ostatné!EB4))</f>
        <v>1684.3648710237799</v>
      </c>
      <c r="CW4" s="63">
        <f>IF(EC4=0,0,AO4/((1+Vychodiská!$C$178)^emisie_ostatné!EC4))</f>
        <v>1618.7548489048538</v>
      </c>
      <c r="CX4" s="66">
        <f>SUM(BT4:CW4)</f>
        <v>93216.80967377573</v>
      </c>
      <c r="CY4" s="62"/>
      <c r="CZ4" s="67">
        <f t="shared" si="0"/>
        <v>3</v>
      </c>
      <c r="DA4" s="67">
        <f t="shared" ref="DA4:EC4" si="3">IF(CZ4=0,0,IF(DA$2&gt;$D4,0,CZ4+1))</f>
        <v>4</v>
      </c>
      <c r="DB4" s="67">
        <f t="shared" si="3"/>
        <v>5</v>
      </c>
      <c r="DC4" s="67">
        <f t="shared" si="3"/>
        <v>6</v>
      </c>
      <c r="DD4" s="67">
        <f t="shared" si="3"/>
        <v>7</v>
      </c>
      <c r="DE4" s="67">
        <f t="shared" si="3"/>
        <v>8</v>
      </c>
      <c r="DF4" s="67">
        <f t="shared" si="3"/>
        <v>9</v>
      </c>
      <c r="DG4" s="67">
        <f t="shared" si="3"/>
        <v>10</v>
      </c>
      <c r="DH4" s="67">
        <f t="shared" si="3"/>
        <v>11</v>
      </c>
      <c r="DI4" s="67">
        <f t="shared" si="3"/>
        <v>12</v>
      </c>
      <c r="DJ4" s="67">
        <f t="shared" si="3"/>
        <v>13</v>
      </c>
      <c r="DK4" s="67">
        <f t="shared" si="3"/>
        <v>14</v>
      </c>
      <c r="DL4" s="67">
        <f t="shared" si="3"/>
        <v>15</v>
      </c>
      <c r="DM4" s="67">
        <f t="shared" si="3"/>
        <v>16</v>
      </c>
      <c r="DN4" s="67">
        <f t="shared" si="3"/>
        <v>17</v>
      </c>
      <c r="DO4" s="67">
        <f t="shared" si="3"/>
        <v>18</v>
      </c>
      <c r="DP4" s="67">
        <f t="shared" si="3"/>
        <v>19</v>
      </c>
      <c r="DQ4" s="67">
        <f t="shared" si="3"/>
        <v>20</v>
      </c>
      <c r="DR4" s="67">
        <f t="shared" si="3"/>
        <v>21</v>
      </c>
      <c r="DS4" s="67">
        <f t="shared" si="3"/>
        <v>22</v>
      </c>
      <c r="DT4" s="67">
        <f t="shared" si="3"/>
        <v>23</v>
      </c>
      <c r="DU4" s="67">
        <f t="shared" si="3"/>
        <v>24</v>
      </c>
      <c r="DV4" s="67">
        <f t="shared" si="3"/>
        <v>25</v>
      </c>
      <c r="DW4" s="67">
        <f t="shared" si="3"/>
        <v>26</v>
      </c>
      <c r="DX4" s="67">
        <f t="shared" si="3"/>
        <v>27</v>
      </c>
      <c r="DY4" s="67">
        <f t="shared" si="3"/>
        <v>28</v>
      </c>
      <c r="DZ4" s="67">
        <f t="shared" si="3"/>
        <v>29</v>
      </c>
      <c r="EA4" s="67">
        <f t="shared" si="3"/>
        <v>30</v>
      </c>
      <c r="EB4" s="67">
        <f t="shared" si="3"/>
        <v>31</v>
      </c>
      <c r="EC4" s="68">
        <f t="shared" si="3"/>
        <v>32</v>
      </c>
    </row>
    <row r="5" spans="1:133" s="69" customFormat="1" ht="31" customHeight="1" x14ac:dyDescent="0.35">
      <c r="A5" s="59">
        <f>Investície!A5</f>
        <v>3</v>
      </c>
      <c r="B5" s="60" t="str">
        <f>Investície!B5</f>
        <v xml:space="preserve">MHTH, a.s. - závod Bratislava </v>
      </c>
      <c r="C5" s="60" t="str">
        <f>Investície!C5</f>
        <v>Výstavba technológie na vysoko účinnú kombinovanú výrobu elektriny a tepla ako náhrady za súčasné zdroje v SCZT Západ</v>
      </c>
      <c r="D5" s="61">
        <f>INDEX(Data!$M:$M,MATCH(emisie_ostatné!A5,Data!$A:$A,0))</f>
        <v>30</v>
      </c>
      <c r="E5" s="61" t="str">
        <f>INDEX(Data!$J:$J,MATCH(emisie_ostatné!A5,Data!$A:$A,0))</f>
        <v>2024 - 2027</v>
      </c>
      <c r="F5" s="61">
        <f>INDEX(Data!$O:$O,MATCH(emisie_ostatné!A5,Data!$A:$A,0))</f>
        <v>0</v>
      </c>
      <c r="G5" s="61">
        <f>INDEX(Data!$P:$P,MATCH(emisie_ostatné!A5,Data!$A:$A,0))</f>
        <v>-15.3</v>
      </c>
      <c r="H5" s="61">
        <f>INDEX(Data!$Q:$Q,MATCH(emisie_ostatné!A5,Data!$A:$A,0))</f>
        <v>0</v>
      </c>
      <c r="I5" s="61">
        <f>INDEX(Data!$R:$R,MATCH(emisie_ostatné!A5,Data!$A:$A,0))</f>
        <v>0</v>
      </c>
      <c r="J5" s="61">
        <f>INDEX(Data!$S:$S,MATCH(emisie_ostatné!A5,Data!$A:$A,0))</f>
        <v>0</v>
      </c>
      <c r="K5" s="63">
        <f>INDEX(Data!$T:$T,MATCH(emisie_ostatné!A5,Data!$A:$A,0))</f>
        <v>0</v>
      </c>
      <c r="L5" s="62">
        <f>($F5*IF(LEN($E5)=4,HLOOKUP($E5+L$2,Vychodiská!$J$9:$BH$15,2,0),HLOOKUP(VALUE(RIGHT($E5,4))+L$2,Vychodiská!$J$9:$BH$15,2,0)))*-1+($G5*IF(LEN($E5)=4,HLOOKUP($E5+L$2,Vychodiská!$J$9:$BH$15,3,0),HLOOKUP(VALUE(RIGHT($E5,4))+L$2,Vychodiská!$J$9:$BH$15,3,0)))*-1+($H5*IF(LEN($E5)=4,HLOOKUP($E5+L$2,Vychodiská!$J$9:$BH$15,4,0),HLOOKUP(VALUE(RIGHT($E5,4))+L$2,Vychodiská!$J$9:$BH$15,4,0)))*-1+($I5*IF(LEN($E5)=4,HLOOKUP($E5+L$2,Vychodiská!$J$9:$BH$15,5,0),HLOOKUP(VALUE(RIGHT($E5,4))+L$2,Vychodiská!$J$9:$BH$15,5,0)))*-1+($J5*IF(LEN($E5)=4,HLOOKUP($E5+L$2,Vychodiská!$J$9:$BH$15,6,0),HLOOKUP(VALUE(RIGHT($E5,4))+L$2,Vychodiská!$J$9:$BH$15,6,0)))*-1+($K5*IF(LEN($E5)=4,HLOOKUP($E5+L$2,Vychodiská!$J$9:$BH$15,7,0),HLOOKUP(VALUE(RIGHT($E5,4))+L$2,Vychodiská!$J$9:$BH$15,7,0)))*-1</f>
        <v>472913.25663247862</v>
      </c>
      <c r="M5" s="62">
        <f>($F5*IF(LEN($E5)=4,HLOOKUP($E5+M$2,Vychodiská!$J$9:$BH$15,2,0),HLOOKUP(VALUE(RIGHT($E5,4))+M$2,Vychodiská!$J$9:$BH$15,2,0)))*-1+($G5*IF(LEN($E5)=4,HLOOKUP($E5+M$2,Vychodiská!$J$9:$BH$15,3,0),HLOOKUP(VALUE(RIGHT($E5,4))+M$2,Vychodiská!$J$9:$BH$15,3,0)))*-1+($H5*IF(LEN($E5)=4,HLOOKUP($E5+M$2,Vychodiská!$J$9:$BH$15,4,0),HLOOKUP(VALUE(RIGHT($E5,4))+M$2,Vychodiská!$J$9:$BH$15,4,0)))*-1+($I5*IF(LEN($E5)=4,HLOOKUP($E5+M$2,Vychodiská!$J$9:$BH$15,5,0),HLOOKUP(VALUE(RIGHT($E5,4))+M$2,Vychodiská!$J$9:$BH$15,5,0)))*-1+($J5*IF(LEN($E5)=4,HLOOKUP($E5+M$2,Vychodiská!$J$9:$BH$15,6,0),HLOOKUP(VALUE(RIGHT($E5,4))+M$2,Vychodiská!$J$9:$BH$15,6,0)))*-1+($K5*IF(LEN($E5)=4,HLOOKUP($E5+M$2,Vychodiská!$J$9:$BH$15,7,0),HLOOKUP(VALUE(RIGHT($E5,4))+M$2,Vychodiská!$J$9:$BH$15,7,0)))*-1</f>
        <v>478540.92438640509</v>
      </c>
      <c r="N5" s="62">
        <f>($F5*IF(LEN($E5)=4,HLOOKUP($E5+N$2,Vychodiská!$J$9:$BH$15,2,0),HLOOKUP(VALUE(RIGHT($E5,4))+N$2,Vychodiská!$J$9:$BH$15,2,0)))*-1+($G5*IF(LEN($E5)=4,HLOOKUP($E5+N$2,Vychodiská!$J$9:$BH$15,3,0),HLOOKUP(VALUE(RIGHT($E5,4))+N$2,Vychodiská!$J$9:$BH$15,3,0)))*-1+($H5*IF(LEN($E5)=4,HLOOKUP($E5+N$2,Vychodiská!$J$9:$BH$15,4,0),HLOOKUP(VALUE(RIGHT($E5,4))+N$2,Vychodiská!$J$9:$BH$15,4,0)))*-1+($I5*IF(LEN($E5)=4,HLOOKUP($E5+N$2,Vychodiská!$J$9:$BH$15,5,0),HLOOKUP(VALUE(RIGHT($E5,4))+N$2,Vychodiská!$J$9:$BH$15,5,0)))*-1+($J5*IF(LEN($E5)=4,HLOOKUP($E5+N$2,Vychodiská!$J$9:$BH$15,6,0),HLOOKUP(VALUE(RIGHT($E5,4))+N$2,Vychodiská!$J$9:$BH$15,6,0)))*-1+($K5*IF(LEN($E5)=4,HLOOKUP($E5+N$2,Vychodiská!$J$9:$BH$15,7,0),HLOOKUP(VALUE(RIGHT($E5,4))+N$2,Vychodiská!$J$9:$BH$15,7,0)))*-1</f>
        <v>484235.56138660334</v>
      </c>
      <c r="O5" s="62">
        <f>($F5*IF(LEN($E5)=4,HLOOKUP($E5+O$2,Vychodiská!$J$9:$BH$15,2,0),HLOOKUP(VALUE(RIGHT($E5,4))+O$2,Vychodiská!$J$9:$BH$15,2,0)))*-1+($G5*IF(LEN($E5)=4,HLOOKUP($E5+O$2,Vychodiská!$J$9:$BH$15,3,0),HLOOKUP(VALUE(RIGHT($E5,4))+O$2,Vychodiská!$J$9:$BH$15,3,0)))*-1+($H5*IF(LEN($E5)=4,HLOOKUP($E5+O$2,Vychodiská!$J$9:$BH$15,4,0),HLOOKUP(VALUE(RIGHT($E5,4))+O$2,Vychodiská!$J$9:$BH$15,4,0)))*-1+($I5*IF(LEN($E5)=4,HLOOKUP($E5+O$2,Vychodiská!$J$9:$BH$15,5,0),HLOOKUP(VALUE(RIGHT($E5,4))+O$2,Vychodiská!$J$9:$BH$15,5,0)))*-1+($J5*IF(LEN($E5)=4,HLOOKUP($E5+O$2,Vychodiská!$J$9:$BH$15,6,0),HLOOKUP(VALUE(RIGHT($E5,4))+O$2,Vychodiská!$J$9:$BH$15,6,0)))*-1+($K5*IF(LEN($E5)=4,HLOOKUP($E5+O$2,Vychodiská!$J$9:$BH$15,7,0),HLOOKUP(VALUE(RIGHT($E5,4))+O$2,Vychodiská!$J$9:$BH$15,7,0)))*-1</f>
        <v>488303.14010225079</v>
      </c>
      <c r="P5" s="62">
        <f>($F5*IF(LEN($E5)=4,HLOOKUP($E5+P$2,Vychodiská!$J$9:$BH$15,2,0),HLOOKUP(VALUE(RIGHT($E5,4))+P$2,Vychodiská!$J$9:$BH$15,2,0)))*-1+($G5*IF(LEN($E5)=4,HLOOKUP($E5+P$2,Vychodiská!$J$9:$BH$15,3,0),HLOOKUP(VALUE(RIGHT($E5,4))+P$2,Vychodiská!$J$9:$BH$15,3,0)))*-1+($H5*IF(LEN($E5)=4,HLOOKUP($E5+P$2,Vychodiská!$J$9:$BH$15,4,0),HLOOKUP(VALUE(RIGHT($E5,4))+P$2,Vychodiská!$J$9:$BH$15,4,0)))*-1+($I5*IF(LEN($E5)=4,HLOOKUP($E5+P$2,Vychodiská!$J$9:$BH$15,5,0),HLOOKUP(VALUE(RIGHT($E5,4))+P$2,Vychodiská!$J$9:$BH$15,5,0)))*-1+($J5*IF(LEN($E5)=4,HLOOKUP($E5+P$2,Vychodiská!$J$9:$BH$15,6,0),HLOOKUP(VALUE(RIGHT($E5,4))+P$2,Vychodiská!$J$9:$BH$15,6,0)))*-1+($K5*IF(LEN($E5)=4,HLOOKUP($E5+P$2,Vychodiská!$J$9:$BH$15,7,0),HLOOKUP(VALUE(RIGHT($E5,4))+P$2,Vychodiská!$J$9:$BH$15,7,0)))*-1</f>
        <v>492404.8864791097</v>
      </c>
      <c r="Q5" s="62">
        <f>($F5*IF(LEN($E5)=4,HLOOKUP($E5+Q$2,Vychodiská!$J$9:$BH$15,2,0),HLOOKUP(VALUE(RIGHT($E5,4))+Q$2,Vychodiská!$J$9:$BH$15,2,0)))*-1+($G5*IF(LEN($E5)=4,HLOOKUP($E5+Q$2,Vychodiská!$J$9:$BH$15,3,0),HLOOKUP(VALUE(RIGHT($E5,4))+Q$2,Vychodiská!$J$9:$BH$15,3,0)))*-1+($H5*IF(LEN($E5)=4,HLOOKUP($E5+Q$2,Vychodiská!$J$9:$BH$15,4,0),HLOOKUP(VALUE(RIGHT($E5,4))+Q$2,Vychodiská!$J$9:$BH$15,4,0)))*-1+($I5*IF(LEN($E5)=4,HLOOKUP($E5+Q$2,Vychodiská!$J$9:$BH$15,5,0),HLOOKUP(VALUE(RIGHT($E5,4))+Q$2,Vychodiská!$J$9:$BH$15,5,0)))*-1+($J5*IF(LEN($E5)=4,HLOOKUP($E5+Q$2,Vychodiská!$J$9:$BH$15,6,0),HLOOKUP(VALUE(RIGHT($E5,4))+Q$2,Vychodiská!$J$9:$BH$15,6,0)))*-1+($K5*IF(LEN($E5)=4,HLOOKUP($E5+Q$2,Vychodiská!$J$9:$BH$15,7,0),HLOOKUP(VALUE(RIGHT($E5,4))+Q$2,Vychodiská!$J$9:$BH$15,7,0)))*-1</f>
        <v>496541.08752553427</v>
      </c>
      <c r="R5" s="62">
        <f>($F5*IF(LEN($E5)=4,HLOOKUP($E5+R$2,Vychodiská!$J$9:$BH$15,2,0),HLOOKUP(VALUE(RIGHT($E5,4))+R$2,Vychodiská!$J$9:$BH$15,2,0)))*-1+($G5*IF(LEN($E5)=4,HLOOKUP($E5+R$2,Vychodiská!$J$9:$BH$15,3,0),HLOOKUP(VALUE(RIGHT($E5,4))+R$2,Vychodiská!$J$9:$BH$15,3,0)))*-1+($H5*IF(LEN($E5)=4,HLOOKUP($E5+R$2,Vychodiská!$J$9:$BH$15,4,0),HLOOKUP(VALUE(RIGHT($E5,4))+R$2,Vychodiská!$J$9:$BH$15,4,0)))*-1+($I5*IF(LEN($E5)=4,HLOOKUP($E5+R$2,Vychodiská!$J$9:$BH$15,5,0),HLOOKUP(VALUE(RIGHT($E5,4))+R$2,Vychodiská!$J$9:$BH$15,5,0)))*-1+($J5*IF(LEN($E5)=4,HLOOKUP($E5+R$2,Vychodiská!$J$9:$BH$15,6,0),HLOOKUP(VALUE(RIGHT($E5,4))+R$2,Vychodiská!$J$9:$BH$15,6,0)))*-1+($K5*IF(LEN($E5)=4,HLOOKUP($E5+R$2,Vychodiská!$J$9:$BH$15,7,0),HLOOKUP(VALUE(RIGHT($E5,4))+R$2,Vychodiská!$J$9:$BH$15,7,0)))*-1</f>
        <v>500712.03266074875</v>
      </c>
      <c r="S5" s="62">
        <f>($F5*IF(LEN($E5)=4,HLOOKUP($E5+S$2,Vychodiská!$J$9:$BH$15,2,0),HLOOKUP(VALUE(RIGHT($E5,4))+S$2,Vychodiská!$J$9:$BH$15,2,0)))*-1+($G5*IF(LEN($E5)=4,HLOOKUP($E5+S$2,Vychodiská!$J$9:$BH$15,3,0),HLOOKUP(VALUE(RIGHT($E5,4))+S$2,Vychodiská!$J$9:$BH$15,3,0)))*-1+($H5*IF(LEN($E5)=4,HLOOKUP($E5+S$2,Vychodiská!$J$9:$BH$15,4,0),HLOOKUP(VALUE(RIGHT($E5,4))+S$2,Vychodiská!$J$9:$BH$15,4,0)))*-1+($I5*IF(LEN($E5)=4,HLOOKUP($E5+S$2,Vychodiská!$J$9:$BH$15,5,0),HLOOKUP(VALUE(RIGHT($E5,4))+S$2,Vychodiská!$J$9:$BH$15,5,0)))*-1+($J5*IF(LEN($E5)=4,HLOOKUP($E5+S$2,Vychodiská!$J$9:$BH$15,6,0),HLOOKUP(VALUE(RIGHT($E5,4))+S$2,Vychodiská!$J$9:$BH$15,6,0)))*-1+($K5*IF(LEN($E5)=4,HLOOKUP($E5+S$2,Vychodiská!$J$9:$BH$15,7,0),HLOOKUP(VALUE(RIGHT($E5,4))+S$2,Vychodiská!$J$9:$BH$15,7,0)))*-1</f>
        <v>504918.013735099</v>
      </c>
      <c r="T5" s="62">
        <f>($F5*IF(LEN($E5)=4,HLOOKUP($E5+T$2,Vychodiská!$J$9:$BH$15,2,0),HLOOKUP(VALUE(RIGHT($E5,4))+T$2,Vychodiská!$J$9:$BH$15,2,0)))*-1+($G5*IF(LEN($E5)=4,HLOOKUP($E5+T$2,Vychodiská!$J$9:$BH$15,3,0),HLOOKUP(VALUE(RIGHT($E5,4))+T$2,Vychodiská!$J$9:$BH$15,3,0)))*-1+($H5*IF(LEN($E5)=4,HLOOKUP($E5+T$2,Vychodiská!$J$9:$BH$15,4,0),HLOOKUP(VALUE(RIGHT($E5,4))+T$2,Vychodiská!$J$9:$BH$15,4,0)))*-1+($I5*IF(LEN($E5)=4,HLOOKUP($E5+T$2,Vychodiská!$J$9:$BH$15,5,0),HLOOKUP(VALUE(RIGHT($E5,4))+T$2,Vychodiská!$J$9:$BH$15,5,0)))*-1+($J5*IF(LEN($E5)=4,HLOOKUP($E5+T$2,Vychodiská!$J$9:$BH$15,6,0),HLOOKUP(VALUE(RIGHT($E5,4))+T$2,Vychodiská!$J$9:$BH$15,6,0)))*-1+($K5*IF(LEN($E5)=4,HLOOKUP($E5+T$2,Vychodiská!$J$9:$BH$15,7,0),HLOOKUP(VALUE(RIGHT($E5,4))+T$2,Vychodiská!$J$9:$BH$15,7,0)))*-1</f>
        <v>509159.3250504738</v>
      </c>
      <c r="U5" s="62">
        <f>($F5*IF(LEN($E5)=4,HLOOKUP($E5+U$2,Vychodiská!$J$9:$BH$15,2,0),HLOOKUP(VALUE(RIGHT($E5,4))+U$2,Vychodiská!$J$9:$BH$15,2,0)))*-1+($G5*IF(LEN($E5)=4,HLOOKUP($E5+U$2,Vychodiská!$J$9:$BH$15,3,0),HLOOKUP(VALUE(RIGHT($E5,4))+U$2,Vychodiská!$J$9:$BH$15,3,0)))*-1+($H5*IF(LEN($E5)=4,HLOOKUP($E5+U$2,Vychodiská!$J$9:$BH$15,4,0),HLOOKUP(VALUE(RIGHT($E5,4))+U$2,Vychodiská!$J$9:$BH$15,4,0)))*-1+($I5*IF(LEN($E5)=4,HLOOKUP($E5+U$2,Vychodiská!$J$9:$BH$15,5,0),HLOOKUP(VALUE(RIGHT($E5,4))+U$2,Vychodiská!$J$9:$BH$15,5,0)))*-1+($J5*IF(LEN($E5)=4,HLOOKUP($E5+U$2,Vychodiská!$J$9:$BH$15,6,0),HLOOKUP(VALUE(RIGHT($E5,4))+U$2,Vychodiská!$J$9:$BH$15,6,0)))*-1+($K5*IF(LEN($E5)=4,HLOOKUP($E5+U$2,Vychodiská!$J$9:$BH$15,7,0),HLOOKUP(VALUE(RIGHT($E5,4))+U$2,Vychodiská!$J$9:$BH$15,7,0)))*-1</f>
        <v>513436.26338089776</v>
      </c>
      <c r="V5" s="62">
        <f>($F5*IF(LEN($E5)=4,HLOOKUP($E5+V$2,Vychodiská!$J$9:$BH$15,2,0),HLOOKUP(VALUE(RIGHT($E5,4))+V$2,Vychodiská!$J$9:$BH$15,2,0)))*-1+($G5*IF(LEN($E5)=4,HLOOKUP($E5+V$2,Vychodiská!$J$9:$BH$15,3,0),HLOOKUP(VALUE(RIGHT($E5,4))+V$2,Vychodiská!$J$9:$BH$15,3,0)))*-1+($H5*IF(LEN($E5)=4,HLOOKUP($E5+V$2,Vychodiská!$J$9:$BH$15,4,0),HLOOKUP(VALUE(RIGHT($E5,4))+V$2,Vychodiská!$J$9:$BH$15,4,0)))*-1+($I5*IF(LEN($E5)=4,HLOOKUP($E5+V$2,Vychodiská!$J$9:$BH$15,5,0),HLOOKUP(VALUE(RIGHT($E5,4))+V$2,Vychodiská!$J$9:$BH$15,5,0)))*-1+($J5*IF(LEN($E5)=4,HLOOKUP($E5+V$2,Vychodiská!$J$9:$BH$15,6,0),HLOOKUP(VALUE(RIGHT($E5,4))+V$2,Vychodiská!$J$9:$BH$15,6,0)))*-1+($K5*IF(LEN($E5)=4,HLOOKUP($E5+V$2,Vychodiská!$J$9:$BH$15,7,0),HLOOKUP(VALUE(RIGHT($E5,4))+V$2,Vychodiská!$J$9:$BH$15,7,0)))*-1</f>
        <v>517749.1279932973</v>
      </c>
      <c r="W5" s="62">
        <f>($F5*IF(LEN($E5)=4,HLOOKUP($E5+W$2,Vychodiská!$J$9:$BH$15,2,0),HLOOKUP(VALUE(RIGHT($E5,4))+W$2,Vychodiská!$J$9:$BH$15,2,0)))*-1+($G5*IF(LEN($E5)=4,HLOOKUP($E5+W$2,Vychodiská!$J$9:$BH$15,3,0),HLOOKUP(VALUE(RIGHT($E5,4))+W$2,Vychodiská!$J$9:$BH$15,3,0)))*-1+($H5*IF(LEN($E5)=4,HLOOKUP($E5+W$2,Vychodiská!$J$9:$BH$15,4,0),HLOOKUP(VALUE(RIGHT($E5,4))+W$2,Vychodiská!$J$9:$BH$15,4,0)))*-1+($I5*IF(LEN($E5)=4,HLOOKUP($E5+W$2,Vychodiská!$J$9:$BH$15,5,0),HLOOKUP(VALUE(RIGHT($E5,4))+W$2,Vychodiská!$J$9:$BH$15,5,0)))*-1+($J5*IF(LEN($E5)=4,HLOOKUP($E5+W$2,Vychodiská!$J$9:$BH$15,6,0),HLOOKUP(VALUE(RIGHT($E5,4))+W$2,Vychodiská!$J$9:$BH$15,6,0)))*-1+($K5*IF(LEN($E5)=4,HLOOKUP($E5+W$2,Vychodiská!$J$9:$BH$15,7,0),HLOOKUP(VALUE(RIGHT($E5,4))+W$2,Vychodiská!$J$9:$BH$15,7,0)))*-1</f>
        <v>522098.22066844098</v>
      </c>
      <c r="X5" s="62">
        <f>($F5*IF(LEN($E5)=4,HLOOKUP($E5+X$2,Vychodiská!$J$9:$BH$15,2,0),HLOOKUP(VALUE(RIGHT($E5,4))+X$2,Vychodiská!$J$9:$BH$15,2,0)))*-1+($G5*IF(LEN($E5)=4,HLOOKUP($E5+X$2,Vychodiská!$J$9:$BH$15,3,0),HLOOKUP(VALUE(RIGHT($E5,4))+X$2,Vychodiská!$J$9:$BH$15,3,0)))*-1+($H5*IF(LEN($E5)=4,HLOOKUP($E5+X$2,Vychodiská!$J$9:$BH$15,4,0),HLOOKUP(VALUE(RIGHT($E5,4))+X$2,Vychodiská!$J$9:$BH$15,4,0)))*-1+($I5*IF(LEN($E5)=4,HLOOKUP($E5+X$2,Vychodiská!$J$9:$BH$15,5,0),HLOOKUP(VALUE(RIGHT($E5,4))+X$2,Vychodiská!$J$9:$BH$15,5,0)))*-1+($J5*IF(LEN($E5)=4,HLOOKUP($E5+X$2,Vychodiská!$J$9:$BH$15,6,0),HLOOKUP(VALUE(RIGHT($E5,4))+X$2,Vychodiská!$J$9:$BH$15,6,0)))*-1+($K5*IF(LEN($E5)=4,HLOOKUP($E5+X$2,Vychodiská!$J$9:$BH$15,7,0),HLOOKUP(VALUE(RIGHT($E5,4))+X$2,Vychodiská!$J$9:$BH$15,7,0)))*-1</f>
        <v>526483.84572205588</v>
      </c>
      <c r="Y5" s="62">
        <f>($F5*IF(LEN($E5)=4,HLOOKUP($E5+Y$2,Vychodiská!$J$9:$BH$15,2,0),HLOOKUP(VALUE(RIGHT($E5,4))+Y$2,Vychodiská!$J$9:$BH$15,2,0)))*-1+($G5*IF(LEN($E5)=4,HLOOKUP($E5+Y$2,Vychodiská!$J$9:$BH$15,3,0),HLOOKUP(VALUE(RIGHT($E5,4))+Y$2,Vychodiská!$J$9:$BH$15,3,0)))*-1+($H5*IF(LEN($E5)=4,HLOOKUP($E5+Y$2,Vychodiská!$J$9:$BH$15,4,0),HLOOKUP(VALUE(RIGHT($E5,4))+Y$2,Vychodiská!$J$9:$BH$15,4,0)))*-1+($I5*IF(LEN($E5)=4,HLOOKUP($E5+Y$2,Vychodiská!$J$9:$BH$15,5,0),HLOOKUP(VALUE(RIGHT($E5,4))+Y$2,Vychodiská!$J$9:$BH$15,5,0)))*-1+($J5*IF(LEN($E5)=4,HLOOKUP($E5+Y$2,Vychodiská!$J$9:$BH$15,6,0),HLOOKUP(VALUE(RIGHT($E5,4))+Y$2,Vychodiská!$J$9:$BH$15,6,0)))*-1+($K5*IF(LEN($E5)=4,HLOOKUP($E5+Y$2,Vychodiská!$J$9:$BH$15,7,0),HLOOKUP(VALUE(RIGHT($E5,4))+Y$2,Vychodiská!$J$9:$BH$15,7,0)))*-1</f>
        <v>530169.2326421102</v>
      </c>
      <c r="Z5" s="62">
        <f>($F5*IF(LEN($E5)=4,HLOOKUP($E5+Z$2,Vychodiská!$J$9:$BH$15,2,0),HLOOKUP(VALUE(RIGHT($E5,4))+Z$2,Vychodiská!$J$9:$BH$15,2,0)))*-1+($G5*IF(LEN($E5)=4,HLOOKUP($E5+Z$2,Vychodiská!$J$9:$BH$15,3,0),HLOOKUP(VALUE(RIGHT($E5,4))+Z$2,Vychodiská!$J$9:$BH$15,3,0)))*-1+($H5*IF(LEN($E5)=4,HLOOKUP($E5+Z$2,Vychodiská!$J$9:$BH$15,4,0),HLOOKUP(VALUE(RIGHT($E5,4))+Z$2,Vychodiská!$J$9:$BH$15,4,0)))*-1+($I5*IF(LEN($E5)=4,HLOOKUP($E5+Z$2,Vychodiská!$J$9:$BH$15,5,0),HLOOKUP(VALUE(RIGHT($E5,4))+Z$2,Vychodiská!$J$9:$BH$15,5,0)))*-1+($J5*IF(LEN($E5)=4,HLOOKUP($E5+Z$2,Vychodiská!$J$9:$BH$15,6,0),HLOOKUP(VALUE(RIGHT($E5,4))+Z$2,Vychodiská!$J$9:$BH$15,6,0)))*-1+($K5*IF(LEN($E5)=4,HLOOKUP($E5+Z$2,Vychodiská!$J$9:$BH$15,7,0),HLOOKUP(VALUE(RIGHT($E5,4))+Z$2,Vychodiská!$J$9:$BH$15,7,0)))*-1</f>
        <v>533880.41727060499</v>
      </c>
      <c r="AA5" s="62">
        <f>($F5*IF(LEN($E5)=4,HLOOKUP($E5+AA$2,Vychodiská!$J$9:$BH$15,2,0),HLOOKUP(VALUE(RIGHT($E5,4))+AA$2,Vychodiská!$J$9:$BH$15,2,0)))*-1+($G5*IF(LEN($E5)=4,HLOOKUP($E5+AA$2,Vychodiská!$J$9:$BH$15,3,0),HLOOKUP(VALUE(RIGHT($E5,4))+AA$2,Vychodiská!$J$9:$BH$15,3,0)))*-1+($H5*IF(LEN($E5)=4,HLOOKUP($E5+AA$2,Vychodiská!$J$9:$BH$15,4,0),HLOOKUP(VALUE(RIGHT($E5,4))+AA$2,Vychodiská!$J$9:$BH$15,4,0)))*-1+($I5*IF(LEN($E5)=4,HLOOKUP($E5+AA$2,Vychodiská!$J$9:$BH$15,5,0),HLOOKUP(VALUE(RIGHT($E5,4))+AA$2,Vychodiská!$J$9:$BH$15,5,0)))*-1+($J5*IF(LEN($E5)=4,HLOOKUP($E5+AA$2,Vychodiská!$J$9:$BH$15,6,0),HLOOKUP(VALUE(RIGHT($E5,4))+AA$2,Vychodiská!$J$9:$BH$15,6,0)))*-1+($K5*IF(LEN($E5)=4,HLOOKUP($E5+AA$2,Vychodiská!$J$9:$BH$15,7,0),HLOOKUP(VALUE(RIGHT($E5,4))+AA$2,Vychodiská!$J$9:$BH$15,7,0)))*-1</f>
        <v>537617.5801914992</v>
      </c>
      <c r="AB5" s="62">
        <f>($F5*IF(LEN($E5)=4,HLOOKUP($E5+AB$2,Vychodiská!$J$9:$BH$15,2,0),HLOOKUP(VALUE(RIGHT($E5,4))+AB$2,Vychodiská!$J$9:$BH$15,2,0)))*-1+($G5*IF(LEN($E5)=4,HLOOKUP($E5+AB$2,Vychodiská!$J$9:$BH$15,3,0),HLOOKUP(VALUE(RIGHT($E5,4))+AB$2,Vychodiská!$J$9:$BH$15,3,0)))*-1+($H5*IF(LEN($E5)=4,HLOOKUP($E5+AB$2,Vychodiská!$J$9:$BH$15,4,0),HLOOKUP(VALUE(RIGHT($E5,4))+AB$2,Vychodiská!$J$9:$BH$15,4,0)))*-1+($I5*IF(LEN($E5)=4,HLOOKUP($E5+AB$2,Vychodiská!$J$9:$BH$15,5,0),HLOOKUP(VALUE(RIGHT($E5,4))+AB$2,Vychodiská!$J$9:$BH$15,5,0)))*-1+($J5*IF(LEN($E5)=4,HLOOKUP($E5+AB$2,Vychodiská!$J$9:$BH$15,6,0),HLOOKUP(VALUE(RIGHT($E5,4))+AB$2,Vychodiská!$J$9:$BH$15,6,0)))*-1+($K5*IF(LEN($E5)=4,HLOOKUP($E5+AB$2,Vychodiská!$J$9:$BH$15,7,0),HLOOKUP(VALUE(RIGHT($E5,4))+AB$2,Vychodiská!$J$9:$BH$15,7,0)))*-1</f>
        <v>541380.90325283969</v>
      </c>
      <c r="AC5" s="62">
        <f>($F5*IF(LEN($E5)=4,HLOOKUP($E5+AC$2,Vychodiská!$J$9:$BH$15,2,0),HLOOKUP(VALUE(RIGHT($E5,4))+AC$2,Vychodiská!$J$9:$BH$15,2,0)))*-1+($G5*IF(LEN($E5)=4,HLOOKUP($E5+AC$2,Vychodiská!$J$9:$BH$15,3,0),HLOOKUP(VALUE(RIGHT($E5,4))+AC$2,Vychodiská!$J$9:$BH$15,3,0)))*-1+($H5*IF(LEN($E5)=4,HLOOKUP($E5+AC$2,Vychodiská!$J$9:$BH$15,4,0),HLOOKUP(VALUE(RIGHT($E5,4))+AC$2,Vychodiská!$J$9:$BH$15,4,0)))*-1+($I5*IF(LEN($E5)=4,HLOOKUP($E5+AC$2,Vychodiská!$J$9:$BH$15,5,0),HLOOKUP(VALUE(RIGHT($E5,4))+AC$2,Vychodiská!$J$9:$BH$15,5,0)))*-1+($J5*IF(LEN($E5)=4,HLOOKUP($E5+AC$2,Vychodiská!$J$9:$BH$15,6,0),HLOOKUP(VALUE(RIGHT($E5,4))+AC$2,Vychodiská!$J$9:$BH$15,6,0)))*-1+($K5*IF(LEN($E5)=4,HLOOKUP($E5+AC$2,Vychodiská!$J$9:$BH$15,7,0),HLOOKUP(VALUE(RIGHT($E5,4))+AC$2,Vychodiská!$J$9:$BH$15,7,0)))*-1</f>
        <v>545170.56957560941</v>
      </c>
      <c r="AD5" s="62">
        <f>($F5*IF(LEN($E5)=4,HLOOKUP($E5+AD$2,Vychodiská!$J$9:$BH$15,2,0),HLOOKUP(VALUE(RIGHT($E5,4))+AD$2,Vychodiská!$J$9:$BH$15,2,0)))*-1+($G5*IF(LEN($E5)=4,HLOOKUP($E5+AD$2,Vychodiská!$J$9:$BH$15,3,0),HLOOKUP(VALUE(RIGHT($E5,4))+AD$2,Vychodiská!$J$9:$BH$15,3,0)))*-1+($H5*IF(LEN($E5)=4,HLOOKUP($E5+AD$2,Vychodiská!$J$9:$BH$15,4,0),HLOOKUP(VALUE(RIGHT($E5,4))+AD$2,Vychodiská!$J$9:$BH$15,4,0)))*-1+($I5*IF(LEN($E5)=4,HLOOKUP($E5+AD$2,Vychodiská!$J$9:$BH$15,5,0),HLOOKUP(VALUE(RIGHT($E5,4))+AD$2,Vychodiská!$J$9:$BH$15,5,0)))*-1+($J5*IF(LEN($E5)=4,HLOOKUP($E5+AD$2,Vychodiská!$J$9:$BH$15,6,0),HLOOKUP(VALUE(RIGHT($E5,4))+AD$2,Vychodiská!$J$9:$BH$15,6,0)))*-1+($K5*IF(LEN($E5)=4,HLOOKUP($E5+AD$2,Vychodiská!$J$9:$BH$15,7,0),HLOOKUP(VALUE(RIGHT($E5,4))+AD$2,Vychodiská!$J$9:$BH$15,7,0)))*-1</f>
        <v>548986.76356263866</v>
      </c>
      <c r="AE5" s="62">
        <f>($F5*IF(LEN($E5)=4,HLOOKUP($E5+AE$2,Vychodiská!$J$9:$BH$15,2,0),HLOOKUP(VALUE(RIGHT($E5,4))+AE$2,Vychodiská!$J$9:$BH$15,2,0)))*-1+($G5*IF(LEN($E5)=4,HLOOKUP($E5+AE$2,Vychodiská!$J$9:$BH$15,3,0),HLOOKUP(VALUE(RIGHT($E5,4))+AE$2,Vychodiská!$J$9:$BH$15,3,0)))*-1+($H5*IF(LEN($E5)=4,HLOOKUP($E5+AE$2,Vychodiská!$J$9:$BH$15,4,0),HLOOKUP(VALUE(RIGHT($E5,4))+AE$2,Vychodiská!$J$9:$BH$15,4,0)))*-1+($I5*IF(LEN($E5)=4,HLOOKUP($E5+AE$2,Vychodiská!$J$9:$BH$15,5,0),HLOOKUP(VALUE(RIGHT($E5,4))+AE$2,Vychodiská!$J$9:$BH$15,5,0)))*-1+($J5*IF(LEN($E5)=4,HLOOKUP($E5+AE$2,Vychodiská!$J$9:$BH$15,6,0),HLOOKUP(VALUE(RIGHT($E5,4))+AE$2,Vychodiská!$J$9:$BH$15,6,0)))*-1+($K5*IF(LEN($E5)=4,HLOOKUP($E5+AE$2,Vychodiská!$J$9:$BH$15,7,0),HLOOKUP(VALUE(RIGHT($E5,4))+AE$2,Vychodiská!$J$9:$BH$15,7,0)))*-1</f>
        <v>552829.67090757703</v>
      </c>
      <c r="AF5" s="62">
        <f>($F5*IF(LEN($E5)=4,HLOOKUP($E5+AF$2,Vychodiská!$J$9:$BH$15,2,0),HLOOKUP(VALUE(RIGHT($E5,4))+AF$2,Vychodiská!$J$9:$BH$15,2,0)))*-1+($G5*IF(LEN($E5)=4,HLOOKUP($E5+AF$2,Vychodiská!$J$9:$BH$15,3,0),HLOOKUP(VALUE(RIGHT($E5,4))+AF$2,Vychodiská!$J$9:$BH$15,3,0)))*-1+($H5*IF(LEN($E5)=4,HLOOKUP($E5+AF$2,Vychodiská!$J$9:$BH$15,4,0),HLOOKUP(VALUE(RIGHT($E5,4))+AF$2,Vychodiská!$J$9:$BH$15,4,0)))*-1+($I5*IF(LEN($E5)=4,HLOOKUP($E5+AF$2,Vychodiská!$J$9:$BH$15,5,0),HLOOKUP(VALUE(RIGHT($E5,4))+AF$2,Vychodiská!$J$9:$BH$15,5,0)))*-1+($J5*IF(LEN($E5)=4,HLOOKUP($E5+AF$2,Vychodiská!$J$9:$BH$15,6,0),HLOOKUP(VALUE(RIGHT($E5,4))+AF$2,Vychodiská!$J$9:$BH$15,6,0)))*-1+($K5*IF(LEN($E5)=4,HLOOKUP($E5+AF$2,Vychodiská!$J$9:$BH$15,7,0),HLOOKUP(VALUE(RIGHT($E5,4))+AF$2,Vychodiská!$J$9:$BH$15,7,0)))*-1</f>
        <v>556699.4786039301</v>
      </c>
      <c r="AG5" s="62">
        <f>($F5*IF(LEN($E5)=4,HLOOKUP($E5+AG$2,Vychodiská!$J$9:$BH$15,2,0),HLOOKUP(VALUE(RIGHT($E5,4))+AG$2,Vychodiská!$J$9:$BH$15,2,0)))*-1+($G5*IF(LEN($E5)=4,HLOOKUP($E5+AG$2,Vychodiská!$J$9:$BH$15,3,0),HLOOKUP(VALUE(RIGHT($E5,4))+AG$2,Vychodiská!$J$9:$BH$15,3,0)))*-1+($H5*IF(LEN($E5)=4,HLOOKUP($E5+AG$2,Vychodiská!$J$9:$BH$15,4,0),HLOOKUP(VALUE(RIGHT($E5,4))+AG$2,Vychodiská!$J$9:$BH$15,4,0)))*-1+($I5*IF(LEN($E5)=4,HLOOKUP($E5+AG$2,Vychodiská!$J$9:$BH$15,5,0),HLOOKUP(VALUE(RIGHT($E5,4))+AG$2,Vychodiská!$J$9:$BH$15,5,0)))*-1+($J5*IF(LEN($E5)=4,HLOOKUP($E5+AG$2,Vychodiská!$J$9:$BH$15,6,0),HLOOKUP(VALUE(RIGHT($E5,4))+AG$2,Vychodiská!$J$9:$BH$15,6,0)))*-1+($K5*IF(LEN($E5)=4,HLOOKUP($E5+AG$2,Vychodiská!$J$9:$BH$15,7,0),HLOOKUP(VALUE(RIGHT($E5,4))+AG$2,Vychodiská!$J$9:$BH$15,7,0)))*-1</f>
        <v>560596.37495415751</v>
      </c>
      <c r="AH5" s="62">
        <f>($F5*IF(LEN($E5)=4,HLOOKUP($E5+AH$2,Vychodiská!$J$9:$BH$15,2,0),HLOOKUP(VALUE(RIGHT($E5,4))+AH$2,Vychodiská!$J$9:$BH$15,2,0)))*-1+($G5*IF(LEN($E5)=4,HLOOKUP($E5+AH$2,Vychodiská!$J$9:$BH$15,3,0),HLOOKUP(VALUE(RIGHT($E5,4))+AH$2,Vychodiská!$J$9:$BH$15,3,0)))*-1+($H5*IF(LEN($E5)=4,HLOOKUP($E5+AH$2,Vychodiská!$J$9:$BH$15,4,0),HLOOKUP(VALUE(RIGHT($E5,4))+AH$2,Vychodiská!$J$9:$BH$15,4,0)))*-1+($I5*IF(LEN($E5)=4,HLOOKUP($E5+AH$2,Vychodiská!$J$9:$BH$15,5,0),HLOOKUP(VALUE(RIGHT($E5,4))+AH$2,Vychodiská!$J$9:$BH$15,5,0)))*-1+($J5*IF(LEN($E5)=4,HLOOKUP($E5+AH$2,Vychodiská!$J$9:$BH$15,6,0),HLOOKUP(VALUE(RIGHT($E5,4))+AH$2,Vychodiská!$J$9:$BH$15,6,0)))*-1+($K5*IF(LEN($E5)=4,HLOOKUP($E5+AH$2,Vychodiská!$J$9:$BH$15,7,0),HLOOKUP(VALUE(RIGHT($E5,4))+AH$2,Vychodiská!$J$9:$BH$15,7,0)))*-1</f>
        <v>564520.54957883654</v>
      </c>
      <c r="AI5" s="62">
        <f>($F5*IF(LEN($E5)=4,HLOOKUP($E5+AI$2,Vychodiská!$J$9:$BH$15,2,0),HLOOKUP(VALUE(RIGHT($E5,4))+AI$2,Vychodiská!$J$9:$BH$15,2,0)))*-1+($G5*IF(LEN($E5)=4,HLOOKUP($E5+AI$2,Vychodiská!$J$9:$BH$15,3,0),HLOOKUP(VALUE(RIGHT($E5,4))+AI$2,Vychodiská!$J$9:$BH$15,3,0)))*-1+($H5*IF(LEN($E5)=4,HLOOKUP($E5+AI$2,Vychodiská!$J$9:$BH$15,4,0),HLOOKUP(VALUE(RIGHT($E5,4))+AI$2,Vychodiská!$J$9:$BH$15,4,0)))*-1+($I5*IF(LEN($E5)=4,HLOOKUP($E5+AI$2,Vychodiská!$J$9:$BH$15,5,0),HLOOKUP(VALUE(RIGHT($E5,4))+AI$2,Vychodiská!$J$9:$BH$15,5,0)))*-1+($J5*IF(LEN($E5)=4,HLOOKUP($E5+AI$2,Vychodiská!$J$9:$BH$15,6,0),HLOOKUP(VALUE(RIGHT($E5,4))+AI$2,Vychodiská!$J$9:$BH$15,6,0)))*-1+($K5*IF(LEN($E5)=4,HLOOKUP($E5+AI$2,Vychodiská!$J$9:$BH$15,7,0),HLOOKUP(VALUE(RIGHT($E5,4))+AI$2,Vychodiská!$J$9:$BH$15,7,0)))*-1</f>
        <v>569657.68658000405</v>
      </c>
      <c r="AJ5" s="62">
        <f>($F5*IF(LEN($E5)=4,HLOOKUP($E5+AJ$2,Vychodiská!$J$9:$BH$15,2,0),HLOOKUP(VALUE(RIGHT($E5,4))+AJ$2,Vychodiská!$J$9:$BH$15,2,0)))*-1+($G5*IF(LEN($E5)=4,HLOOKUP($E5+AJ$2,Vychodiská!$J$9:$BH$15,3,0),HLOOKUP(VALUE(RIGHT($E5,4))+AJ$2,Vychodiská!$J$9:$BH$15,3,0)))*-1+($H5*IF(LEN($E5)=4,HLOOKUP($E5+AJ$2,Vychodiská!$J$9:$BH$15,4,0),HLOOKUP(VALUE(RIGHT($E5,4))+AJ$2,Vychodiská!$J$9:$BH$15,4,0)))*-1+($I5*IF(LEN($E5)=4,HLOOKUP($E5+AJ$2,Vychodiská!$J$9:$BH$15,5,0),HLOOKUP(VALUE(RIGHT($E5,4))+AJ$2,Vychodiská!$J$9:$BH$15,5,0)))*-1+($J5*IF(LEN($E5)=4,HLOOKUP($E5+AJ$2,Vychodiská!$J$9:$BH$15,6,0),HLOOKUP(VALUE(RIGHT($E5,4))+AJ$2,Vychodiská!$J$9:$BH$15,6,0)))*-1+($K5*IF(LEN($E5)=4,HLOOKUP($E5+AJ$2,Vychodiská!$J$9:$BH$15,7,0),HLOOKUP(VALUE(RIGHT($E5,4))+AJ$2,Vychodiská!$J$9:$BH$15,7,0)))*-1</f>
        <v>574841.57152788213</v>
      </c>
      <c r="AK5" s="62">
        <f>($F5*IF(LEN($E5)=4,HLOOKUP($E5+AK$2,Vychodiská!$J$9:$BH$15,2,0),HLOOKUP(VALUE(RIGHT($E5,4))+AK$2,Vychodiská!$J$9:$BH$15,2,0)))*-1+($G5*IF(LEN($E5)=4,HLOOKUP($E5+AK$2,Vychodiská!$J$9:$BH$15,3,0),HLOOKUP(VALUE(RIGHT($E5,4))+AK$2,Vychodiská!$J$9:$BH$15,3,0)))*-1+($H5*IF(LEN($E5)=4,HLOOKUP($E5+AK$2,Vychodiská!$J$9:$BH$15,4,0),HLOOKUP(VALUE(RIGHT($E5,4))+AK$2,Vychodiská!$J$9:$BH$15,4,0)))*-1+($I5*IF(LEN($E5)=4,HLOOKUP($E5+AK$2,Vychodiská!$J$9:$BH$15,5,0),HLOOKUP(VALUE(RIGHT($E5,4))+AK$2,Vychodiská!$J$9:$BH$15,5,0)))*-1+($J5*IF(LEN($E5)=4,HLOOKUP($E5+AK$2,Vychodiská!$J$9:$BH$15,6,0),HLOOKUP(VALUE(RIGHT($E5,4))+AK$2,Vychodiská!$J$9:$BH$15,6,0)))*-1+($K5*IF(LEN($E5)=4,HLOOKUP($E5+AK$2,Vychodiská!$J$9:$BH$15,7,0),HLOOKUP(VALUE(RIGHT($E5,4))+AK$2,Vychodiská!$J$9:$BH$15,7,0)))*-1</f>
        <v>580072.6298287859</v>
      </c>
      <c r="AL5" s="62">
        <f>($F5*IF(LEN($E5)=4,HLOOKUP($E5+AL$2,Vychodiská!$J$9:$BH$15,2,0),HLOOKUP(VALUE(RIGHT($E5,4))+AL$2,Vychodiská!$J$9:$BH$15,2,0)))*-1+($G5*IF(LEN($E5)=4,HLOOKUP($E5+AL$2,Vychodiská!$J$9:$BH$15,3,0),HLOOKUP(VALUE(RIGHT($E5,4))+AL$2,Vychodiská!$J$9:$BH$15,3,0)))*-1+($H5*IF(LEN($E5)=4,HLOOKUP($E5+AL$2,Vychodiská!$J$9:$BH$15,4,0),HLOOKUP(VALUE(RIGHT($E5,4))+AL$2,Vychodiská!$J$9:$BH$15,4,0)))*-1+($I5*IF(LEN($E5)=4,HLOOKUP($E5+AL$2,Vychodiská!$J$9:$BH$15,5,0),HLOOKUP(VALUE(RIGHT($E5,4))+AL$2,Vychodiská!$J$9:$BH$15,5,0)))*-1+($J5*IF(LEN($E5)=4,HLOOKUP($E5+AL$2,Vychodiská!$J$9:$BH$15,6,0),HLOOKUP(VALUE(RIGHT($E5,4))+AL$2,Vychodiská!$J$9:$BH$15,6,0)))*-1+($K5*IF(LEN($E5)=4,HLOOKUP($E5+AL$2,Vychodiská!$J$9:$BH$15,7,0),HLOOKUP(VALUE(RIGHT($E5,4))+AL$2,Vychodiská!$J$9:$BH$15,7,0)))*-1</f>
        <v>585351.29076022794</v>
      </c>
      <c r="AM5" s="62">
        <f>($F5*IF(LEN($E5)=4,HLOOKUP($E5+AM$2,Vychodiská!$J$9:$BH$15,2,0),HLOOKUP(VALUE(RIGHT($E5,4))+AM$2,Vychodiská!$J$9:$BH$15,2,0)))*-1+($G5*IF(LEN($E5)=4,HLOOKUP($E5+AM$2,Vychodiská!$J$9:$BH$15,3,0),HLOOKUP(VALUE(RIGHT($E5,4))+AM$2,Vychodiská!$J$9:$BH$15,3,0)))*-1+($H5*IF(LEN($E5)=4,HLOOKUP($E5+AM$2,Vychodiská!$J$9:$BH$15,4,0),HLOOKUP(VALUE(RIGHT($E5,4))+AM$2,Vychodiská!$J$9:$BH$15,4,0)))*-1+($I5*IF(LEN($E5)=4,HLOOKUP($E5+AM$2,Vychodiská!$J$9:$BH$15,5,0),HLOOKUP(VALUE(RIGHT($E5,4))+AM$2,Vychodiská!$J$9:$BH$15,5,0)))*-1+($J5*IF(LEN($E5)=4,HLOOKUP($E5+AM$2,Vychodiská!$J$9:$BH$15,6,0),HLOOKUP(VALUE(RIGHT($E5,4))+AM$2,Vychodiská!$J$9:$BH$15,6,0)))*-1+($K5*IF(LEN($E5)=4,HLOOKUP($E5+AM$2,Vychodiská!$J$9:$BH$15,7,0),HLOOKUP(VALUE(RIGHT($E5,4))+AM$2,Vychodiská!$J$9:$BH$15,7,0)))*-1</f>
        <v>590677.98750614596</v>
      </c>
      <c r="AN5" s="62">
        <f>($F5*IF(LEN($E5)=4,HLOOKUP($E5+AN$2,Vychodiská!$J$9:$BH$15,2,0),HLOOKUP(VALUE(RIGHT($E5,4))+AN$2,Vychodiská!$J$9:$BH$15,2,0)))*-1+($G5*IF(LEN($E5)=4,HLOOKUP($E5+AN$2,Vychodiská!$J$9:$BH$15,3,0),HLOOKUP(VALUE(RIGHT($E5,4))+AN$2,Vychodiská!$J$9:$BH$15,3,0)))*-1+($H5*IF(LEN($E5)=4,HLOOKUP($E5+AN$2,Vychodiská!$J$9:$BH$15,4,0),HLOOKUP(VALUE(RIGHT($E5,4))+AN$2,Vychodiská!$J$9:$BH$15,4,0)))*-1+($I5*IF(LEN($E5)=4,HLOOKUP($E5+AN$2,Vychodiská!$J$9:$BH$15,5,0),HLOOKUP(VALUE(RIGHT($E5,4))+AN$2,Vychodiská!$J$9:$BH$15,5,0)))*-1+($J5*IF(LEN($E5)=4,HLOOKUP($E5+AN$2,Vychodiská!$J$9:$BH$15,6,0),HLOOKUP(VALUE(RIGHT($E5,4))+AN$2,Vychodiská!$J$9:$BH$15,6,0)))*-1+($K5*IF(LEN($E5)=4,HLOOKUP($E5+AN$2,Vychodiská!$J$9:$BH$15,7,0),HLOOKUP(VALUE(RIGHT($E5,4))+AN$2,Vychodiská!$J$9:$BH$15,7,0)))*-1</f>
        <v>596053.157192452</v>
      </c>
      <c r="AO5" s="62">
        <f>($F5*IF(LEN($E5)=4,HLOOKUP($E5+AO$2,Vychodiská!$J$9:$BH$15,2,0),HLOOKUP(VALUE(RIGHT($E5,4))+AO$2,Vychodiská!$J$9:$BH$15,2,0)))*-1+($G5*IF(LEN($E5)=4,HLOOKUP($E5+AO$2,Vychodiská!$J$9:$BH$15,3,0),HLOOKUP(VALUE(RIGHT($E5,4))+AO$2,Vychodiská!$J$9:$BH$15,3,0)))*-1+($H5*IF(LEN($E5)=4,HLOOKUP($E5+AO$2,Vychodiská!$J$9:$BH$15,4,0),HLOOKUP(VALUE(RIGHT($E5,4))+AO$2,Vychodiská!$J$9:$BH$15,4,0)))*-1+($I5*IF(LEN($E5)=4,HLOOKUP($E5+AO$2,Vychodiská!$J$9:$BH$15,5,0),HLOOKUP(VALUE(RIGHT($E5,4))+AO$2,Vychodiská!$J$9:$BH$15,5,0)))*-1+($J5*IF(LEN($E5)=4,HLOOKUP($E5+AO$2,Vychodiská!$J$9:$BH$15,6,0),HLOOKUP(VALUE(RIGHT($E5,4))+AO$2,Vychodiská!$J$9:$BH$15,6,0)))*-1+($K5*IF(LEN($E5)=4,HLOOKUP($E5+AO$2,Vychodiská!$J$9:$BH$15,7,0),HLOOKUP(VALUE(RIGHT($E5,4))+AO$2,Vychodiská!$J$9:$BH$15,7,0)))*-1</f>
        <v>601477.24092290341</v>
      </c>
      <c r="AP5" s="62">
        <f t="shared" si="2"/>
        <v>472913.25663247862</v>
      </c>
      <c r="AQ5" s="62">
        <f>SUM($L5:M5)</f>
        <v>951454.18101888371</v>
      </c>
      <c r="AR5" s="62">
        <f>SUM($L5:N5)</f>
        <v>1435689.742405487</v>
      </c>
      <c r="AS5" s="62">
        <f>SUM($L5:O5)</f>
        <v>1923992.8825077377</v>
      </c>
      <c r="AT5" s="62">
        <f>SUM($L5:P5)</f>
        <v>2416397.7689868473</v>
      </c>
      <c r="AU5" s="62">
        <f>SUM($L5:Q5)</f>
        <v>2912938.8565123817</v>
      </c>
      <c r="AV5" s="62">
        <f>SUM($L5:R5)</f>
        <v>3413650.8891731305</v>
      </c>
      <c r="AW5" s="62">
        <f>SUM($L5:S5)</f>
        <v>3918568.9029082293</v>
      </c>
      <c r="AX5" s="62">
        <f>SUM($L5:T5)</f>
        <v>4427728.2279587034</v>
      </c>
      <c r="AY5" s="62">
        <f>SUM($L5:U5)</f>
        <v>4941164.4913396016</v>
      </c>
      <c r="AZ5" s="62">
        <f>SUM($L5:V5)</f>
        <v>5458913.6193328984</v>
      </c>
      <c r="BA5" s="62">
        <f>SUM($L5:W5)</f>
        <v>5981011.8400013391</v>
      </c>
      <c r="BB5" s="62">
        <f>SUM($L5:X5)</f>
        <v>6507495.6857233951</v>
      </c>
      <c r="BC5" s="62">
        <f>SUM($L5:Y5)</f>
        <v>7037664.9183655055</v>
      </c>
      <c r="BD5" s="62">
        <f>SUM($L5:Z5)</f>
        <v>7571545.335636111</v>
      </c>
      <c r="BE5" s="62">
        <f>SUM($L5:AA5)</f>
        <v>8109162.9158276105</v>
      </c>
      <c r="BF5" s="62">
        <f>SUM($L5:AB5)</f>
        <v>8650543.8190804496</v>
      </c>
      <c r="BG5" s="62">
        <f>SUM($L5:AC5)</f>
        <v>9195714.3886560593</v>
      </c>
      <c r="BH5" s="62">
        <f>SUM($L5:AD5)</f>
        <v>9744701.1522186976</v>
      </c>
      <c r="BI5" s="62">
        <f>SUM($L5:AE5)</f>
        <v>10297530.823126275</v>
      </c>
      <c r="BJ5" s="62">
        <f>SUM($L5:AF5)</f>
        <v>10854230.301730204</v>
      </c>
      <c r="BK5" s="62">
        <f>SUM($L5:AG5)</f>
        <v>11414826.676684361</v>
      </c>
      <c r="BL5" s="62">
        <f>SUM($L5:AH5)</f>
        <v>11979347.226263197</v>
      </c>
      <c r="BM5" s="62">
        <f>SUM($L5:AI5)</f>
        <v>12549004.912843201</v>
      </c>
      <c r="BN5" s="62">
        <f>SUM($L5:AJ5)</f>
        <v>13123846.484371083</v>
      </c>
      <c r="BO5" s="62">
        <f>SUM($L5:AK5)</f>
        <v>13703919.114199869</v>
      </c>
      <c r="BP5" s="62">
        <f>SUM($L5:AL5)</f>
        <v>14289270.404960098</v>
      </c>
      <c r="BQ5" s="62">
        <f>SUM($L5:AM5)</f>
        <v>14879948.392466243</v>
      </c>
      <c r="BR5" s="62">
        <f>SUM($L5:AN5)</f>
        <v>15476001.549658695</v>
      </c>
      <c r="BS5" s="63">
        <f>SUM($L5:AO5)</f>
        <v>16077478.790581599</v>
      </c>
      <c r="BT5" s="65">
        <f>IF(CZ5=0,0,L5/((1+Vychodiská!$C$178)^emisie_ostatné!CZ5))</f>
        <v>370539.91104136046</v>
      </c>
      <c r="BU5" s="62">
        <f>IF(DA5=0,0,M5/((1+Vychodiská!$C$178)^emisie_ostatné!DA5))</f>
        <v>357094.60569785972</v>
      </c>
      <c r="BV5" s="62">
        <f>IF(DB5=0,0,N5/((1+Vychodiská!$C$178)^emisie_ostatné!DB5))</f>
        <v>344137.17286253732</v>
      </c>
      <c r="BW5" s="62">
        <f>IF(DC5=0,0,O5/((1+Vychodiská!$C$178)^emisie_ostatné!DC5))</f>
        <v>330502.78582341206</v>
      </c>
      <c r="BX5" s="62">
        <f>IF(DD5=0,0,P5/((1+Vychodiská!$C$178)^emisie_ostatné!DD5))</f>
        <v>317408.5802136464</v>
      </c>
      <c r="BY5" s="62">
        <f>IF(DE5=0,0,Q5/((1+Vychodiská!$C$178)^emisie_ostatné!DE5))</f>
        <v>304833.15455946769</v>
      </c>
      <c r="BZ5" s="62">
        <f>IF(DF5=0,0,R5/((1+Vychodiská!$C$178)^emisie_ostatné!DF5))</f>
        <v>292755.95529311162</v>
      </c>
      <c r="CA5" s="62">
        <f>IF(DG5=0,0,S5/((1+Vychodiská!$C$178)^emisie_ostatné!DG5))</f>
        <v>281157.24315959407</v>
      </c>
      <c r="CB5" s="62">
        <f>IF(DH5=0,0,T5/((1+Vychodiská!$C$178)^emisie_ostatné!DH5))</f>
        <v>270018.0609544139</v>
      </c>
      <c r="CC5" s="62">
        <f>IF(DI5=0,0,U5/((1+Vychodiská!$C$178)^emisie_ostatné!DI5))</f>
        <v>259320.20253945811</v>
      </c>
      <c r="CD5" s="62">
        <f>IF(DJ5=0,0,V5/((1+Vychodiská!$C$178)^emisie_ostatné!DJ5))</f>
        <v>249046.18308646616</v>
      </c>
      <c r="CE5" s="62">
        <f>IF(DK5=0,0,W5/((1+Vychodiská!$C$178)^emisie_ostatné!DK5))</f>
        <v>239179.21049942143</v>
      </c>
      <c r="CF5" s="62">
        <f>IF(DL5=0,0,X5/((1+Vychodiská!$C$178)^emisie_ostatné!DL5))</f>
        <v>229703.15796915861</v>
      </c>
      <c r="CG5" s="62">
        <f>IF(DM5=0,0,Y5/((1+Vychodiská!$C$178)^emisie_ostatné!DM5))</f>
        <v>220296.26673804066</v>
      </c>
      <c r="CH5" s="62">
        <f>IF(DN5=0,0,Z5/((1+Vychodiská!$C$178)^emisie_ostatné!DN5))</f>
        <v>211274.61010019708</v>
      </c>
      <c r="CI5" s="62">
        <f>IF(DO5=0,0,AA5/((1+Vychodiská!$C$178)^emisie_ostatné!DO5))</f>
        <v>202622.41178180807</v>
      </c>
      <c r="CJ5" s="62">
        <f>IF(DP5=0,0,AB5/((1+Vychodiská!$C$178)^emisie_ostatné!DP5))</f>
        <v>194324.54158502925</v>
      </c>
      <c r="CK5" s="62">
        <f>IF(DQ5=0,0,AC5/((1+Vychodiská!$C$178)^emisie_ostatné!DQ5))</f>
        <v>186366.48892964231</v>
      </c>
      <c r="CL5" s="62">
        <f>IF(DR5=0,0,AD5/((1+Vychodiská!$C$178)^emisie_ostatné!DR5))</f>
        <v>178734.33747823787</v>
      </c>
      <c r="CM5" s="62">
        <f>IF(DS5=0,0,AE5/((1+Vychodiská!$C$178)^emisie_ostatné!DS5))</f>
        <v>171414.74080055763</v>
      </c>
      <c r="CN5" s="62">
        <f>IF(DT5=0,0,AF5/((1+Vychodiská!$C$178)^emisie_ostatné!DT5))</f>
        <v>164394.89903443956</v>
      </c>
      <c r="CO5" s="62">
        <f>IF(DU5=0,0,AG5/((1+Vychodiská!$C$178)^emisie_ostatné!DU5))</f>
        <v>157662.53650255298</v>
      </c>
      <c r="CP5" s="62">
        <f>IF(DV5=0,0,AH5/((1+Vychodiská!$C$178)^emisie_ostatné!DV5))</f>
        <v>151205.88024578171</v>
      </c>
      <c r="CQ5" s="62">
        <f>IF(DW5=0,0,AI5/((1+Vychodiská!$C$178)^emisie_ostatné!DW5))</f>
        <v>145316.05119620796</v>
      </c>
      <c r="CR5" s="62">
        <f>IF(DX5=0,0,AJ5/((1+Vychodiská!$C$178)^emisie_ostatné!DX5))</f>
        <v>139655.64501151757</v>
      </c>
      <c r="CS5" s="62">
        <f>IF(DY5=0,0,AK5/((1+Vychodiská!$C$178)^emisie_ostatné!DY5))</f>
        <v>134215.72512487852</v>
      </c>
      <c r="CT5" s="62">
        <f>IF(DZ5=0,0,AL5/((1+Vychodiská!$C$178)^emisie_ostatné!DZ5))</f>
        <v>128987.70307001418</v>
      </c>
      <c r="CU5" s="62">
        <f>IF(EA5=0,0,AM5/((1+Vychodiská!$C$178)^emisie_ostatné!EA5))</f>
        <v>123963.32492185838</v>
      </c>
      <c r="CV5" s="62">
        <f>IF(EB5=0,0,AN5/((1+Vychodiská!$C$178)^emisie_ostatné!EB5))</f>
        <v>119134.65826537838</v>
      </c>
      <c r="CW5" s="63">
        <f>IF(EC5=0,0,AO5/((1+Vychodiská!$C$178)^emisie_ostatné!EC5))</f>
        <v>114494.07967199368</v>
      </c>
      <c r="CX5" s="66">
        <f t="shared" ref="CX5:CX24" si="4">SUM(BT5:CW5)</f>
        <v>6589760.1241580434</v>
      </c>
      <c r="CY5" s="62"/>
      <c r="CZ5" s="67">
        <f t="shared" si="0"/>
        <v>5</v>
      </c>
      <c r="DA5" s="67">
        <f t="shared" ref="DA5:EC5" si="5">IF(CZ5=0,0,IF(DA$2&gt;$D5,0,CZ5+1))</f>
        <v>6</v>
      </c>
      <c r="DB5" s="67">
        <f t="shared" si="5"/>
        <v>7</v>
      </c>
      <c r="DC5" s="67">
        <f t="shared" si="5"/>
        <v>8</v>
      </c>
      <c r="DD5" s="67">
        <f t="shared" si="5"/>
        <v>9</v>
      </c>
      <c r="DE5" s="67">
        <f t="shared" si="5"/>
        <v>10</v>
      </c>
      <c r="DF5" s="67">
        <f t="shared" si="5"/>
        <v>11</v>
      </c>
      <c r="DG5" s="67">
        <f t="shared" si="5"/>
        <v>12</v>
      </c>
      <c r="DH5" s="67">
        <f t="shared" si="5"/>
        <v>13</v>
      </c>
      <c r="DI5" s="67">
        <f t="shared" si="5"/>
        <v>14</v>
      </c>
      <c r="DJ5" s="67">
        <f t="shared" si="5"/>
        <v>15</v>
      </c>
      <c r="DK5" s="67">
        <f t="shared" si="5"/>
        <v>16</v>
      </c>
      <c r="DL5" s="67">
        <f t="shared" si="5"/>
        <v>17</v>
      </c>
      <c r="DM5" s="67">
        <f t="shared" si="5"/>
        <v>18</v>
      </c>
      <c r="DN5" s="67">
        <f t="shared" si="5"/>
        <v>19</v>
      </c>
      <c r="DO5" s="67">
        <f t="shared" si="5"/>
        <v>20</v>
      </c>
      <c r="DP5" s="67">
        <f t="shared" si="5"/>
        <v>21</v>
      </c>
      <c r="DQ5" s="67">
        <f t="shared" si="5"/>
        <v>22</v>
      </c>
      <c r="DR5" s="67">
        <f t="shared" si="5"/>
        <v>23</v>
      </c>
      <c r="DS5" s="67">
        <f t="shared" si="5"/>
        <v>24</v>
      </c>
      <c r="DT5" s="67">
        <f t="shared" si="5"/>
        <v>25</v>
      </c>
      <c r="DU5" s="67">
        <f t="shared" si="5"/>
        <v>26</v>
      </c>
      <c r="DV5" s="67">
        <f t="shared" si="5"/>
        <v>27</v>
      </c>
      <c r="DW5" s="67">
        <f t="shared" si="5"/>
        <v>28</v>
      </c>
      <c r="DX5" s="67">
        <f t="shared" si="5"/>
        <v>29</v>
      </c>
      <c r="DY5" s="67">
        <f t="shared" si="5"/>
        <v>30</v>
      </c>
      <c r="DZ5" s="67">
        <f t="shared" si="5"/>
        <v>31</v>
      </c>
      <c r="EA5" s="67">
        <f t="shared" si="5"/>
        <v>32</v>
      </c>
      <c r="EB5" s="67">
        <f t="shared" si="5"/>
        <v>33</v>
      </c>
      <c r="EC5" s="68">
        <f t="shared" si="5"/>
        <v>34</v>
      </c>
    </row>
    <row r="6" spans="1:133" s="69" customFormat="1" ht="31" customHeight="1" x14ac:dyDescent="0.35">
      <c r="A6" s="59">
        <f>Investície!A6</f>
        <v>4</v>
      </c>
      <c r="B6" s="60" t="str">
        <f>Investície!B6</f>
        <v xml:space="preserve">MHTH, a.s. - závod Bratislava </v>
      </c>
      <c r="C6" s="60" t="str">
        <f>Investície!C6</f>
        <v>Výstavba technológie navysoko účinnú kombinovanú výrobu elektriny a tepla ako náhrady za súčasné zdroje v SCZT Východ</v>
      </c>
      <c r="D6" s="61">
        <f>INDEX(Data!$M:$M,MATCH(emisie_ostatné!A6,Data!$A:$A,0))</f>
        <v>30</v>
      </c>
      <c r="E6" s="61" t="str">
        <f>INDEX(Data!$J:$J,MATCH(emisie_ostatné!A6,Data!$A:$A,0))</f>
        <v>2024 - 2027</v>
      </c>
      <c r="F6" s="61">
        <f>INDEX(Data!$O:$O,MATCH(emisie_ostatné!A6,Data!$A:$A,0))</f>
        <v>0</v>
      </c>
      <c r="G6" s="61">
        <f>INDEX(Data!$P:$P,MATCH(emisie_ostatné!A6,Data!$A:$A,0))</f>
        <v>-36.299999999999997</v>
      </c>
      <c r="H6" s="61">
        <f>INDEX(Data!$Q:$Q,MATCH(emisie_ostatné!A6,Data!$A:$A,0))</f>
        <v>-1.3</v>
      </c>
      <c r="I6" s="61">
        <f>INDEX(Data!$R:$R,MATCH(emisie_ostatné!A6,Data!$A:$A,0))</f>
        <v>0</v>
      </c>
      <c r="J6" s="61">
        <f>INDEX(Data!$S:$S,MATCH(emisie_ostatné!A6,Data!$A:$A,0))</f>
        <v>-0.5</v>
      </c>
      <c r="K6" s="63">
        <f>INDEX(Data!$T:$T,MATCH(emisie_ostatné!A6,Data!$A:$A,0))</f>
        <v>0</v>
      </c>
      <c r="L6" s="62">
        <f>($F6*IF(LEN($E6)=4,HLOOKUP($E6+L$2,Vychodiská!$J$9:$BH$15,2,0),HLOOKUP(VALUE(RIGHT($E6,4))+L$2,Vychodiská!$J$9:$BH$15,2,0)))*-1+($G6*IF(LEN($E6)=4,HLOOKUP($E6+L$2,Vychodiská!$J$9:$BH$15,3,0),HLOOKUP(VALUE(RIGHT($E6,4))+L$2,Vychodiská!$J$9:$BH$15,3,0)))*-1+($H6*IF(LEN($E6)=4,HLOOKUP($E6+L$2,Vychodiská!$J$9:$BH$15,4,0),HLOOKUP(VALUE(RIGHT($E6,4))+L$2,Vychodiská!$J$9:$BH$15,4,0)))*-1+($I6*IF(LEN($E6)=4,HLOOKUP($E6+L$2,Vychodiská!$J$9:$BH$15,5,0),HLOOKUP(VALUE(RIGHT($E6,4))+L$2,Vychodiská!$J$9:$BH$15,5,0)))*-1+($J6*IF(LEN($E6)=4,HLOOKUP($E6+L$2,Vychodiská!$J$9:$BH$15,6,0),HLOOKUP(VALUE(RIGHT($E6,4))+L$2,Vychodiská!$J$9:$BH$15,6,0)))*-1+($K6*IF(LEN($E6)=4,HLOOKUP($E6+L$2,Vychodiská!$J$9:$BH$15,7,0),HLOOKUP(VALUE(RIGHT($E6,4))+L$2,Vychodiská!$J$9:$BH$15,7,0)))*-1</f>
        <v>1204166.8611039696</v>
      </c>
      <c r="M6" s="62">
        <f>($F6*IF(LEN($E6)=4,HLOOKUP($E6+M$2,Vychodiská!$J$9:$BH$15,2,0),HLOOKUP(VALUE(RIGHT($E6,4))+M$2,Vychodiská!$J$9:$BH$15,2,0)))*-1+($G6*IF(LEN($E6)=4,HLOOKUP($E6+M$2,Vychodiská!$J$9:$BH$15,3,0),HLOOKUP(VALUE(RIGHT($E6,4))+M$2,Vychodiská!$J$9:$BH$15,3,0)))*-1+($H6*IF(LEN($E6)=4,HLOOKUP($E6+M$2,Vychodiská!$J$9:$BH$15,4,0),HLOOKUP(VALUE(RIGHT($E6,4))+M$2,Vychodiská!$J$9:$BH$15,4,0)))*-1+($I6*IF(LEN($E6)=4,HLOOKUP($E6+M$2,Vychodiská!$J$9:$BH$15,5,0),HLOOKUP(VALUE(RIGHT($E6,4))+M$2,Vychodiská!$J$9:$BH$15,5,0)))*-1+($J6*IF(LEN($E6)=4,HLOOKUP($E6+M$2,Vychodiská!$J$9:$BH$15,6,0),HLOOKUP(VALUE(RIGHT($E6,4))+M$2,Vychodiská!$J$9:$BH$15,6,0)))*-1+($K6*IF(LEN($E6)=4,HLOOKUP($E6+M$2,Vychodiská!$J$9:$BH$15,7,0),HLOOKUP(VALUE(RIGHT($E6,4))+M$2,Vychodiská!$J$9:$BH$15,7,0)))*-1</f>
        <v>1218496.4467511068</v>
      </c>
      <c r="N6" s="62">
        <f>($F6*IF(LEN($E6)=4,HLOOKUP($E6+N$2,Vychodiská!$J$9:$BH$15,2,0),HLOOKUP(VALUE(RIGHT($E6,4))+N$2,Vychodiská!$J$9:$BH$15,2,0)))*-1+($G6*IF(LEN($E6)=4,HLOOKUP($E6+N$2,Vychodiská!$J$9:$BH$15,3,0),HLOOKUP(VALUE(RIGHT($E6,4))+N$2,Vychodiská!$J$9:$BH$15,3,0)))*-1+($H6*IF(LEN($E6)=4,HLOOKUP($E6+N$2,Vychodiská!$J$9:$BH$15,4,0),HLOOKUP(VALUE(RIGHT($E6,4))+N$2,Vychodiská!$J$9:$BH$15,4,0)))*-1+($I6*IF(LEN($E6)=4,HLOOKUP($E6+N$2,Vychodiská!$J$9:$BH$15,5,0),HLOOKUP(VALUE(RIGHT($E6,4))+N$2,Vychodiská!$J$9:$BH$15,5,0)))*-1+($J6*IF(LEN($E6)=4,HLOOKUP($E6+N$2,Vychodiská!$J$9:$BH$15,6,0),HLOOKUP(VALUE(RIGHT($E6,4))+N$2,Vychodiská!$J$9:$BH$15,6,0)))*-1+($K6*IF(LEN($E6)=4,HLOOKUP($E6+N$2,Vychodiská!$J$9:$BH$15,7,0),HLOOKUP(VALUE(RIGHT($E6,4))+N$2,Vychodiská!$J$9:$BH$15,7,0)))*-1</f>
        <v>1232996.5544674452</v>
      </c>
      <c r="O6" s="62">
        <f>($F6*IF(LEN($E6)=4,HLOOKUP($E6+O$2,Vychodiská!$J$9:$BH$15,2,0),HLOOKUP(VALUE(RIGHT($E6,4))+O$2,Vychodiská!$J$9:$BH$15,2,0)))*-1+($G6*IF(LEN($E6)=4,HLOOKUP($E6+O$2,Vychodiská!$J$9:$BH$15,3,0),HLOOKUP(VALUE(RIGHT($E6,4))+O$2,Vychodiská!$J$9:$BH$15,3,0)))*-1+($H6*IF(LEN($E6)=4,HLOOKUP($E6+O$2,Vychodiská!$J$9:$BH$15,4,0),HLOOKUP(VALUE(RIGHT($E6,4))+O$2,Vychodiská!$J$9:$BH$15,4,0)))*-1+($I6*IF(LEN($E6)=4,HLOOKUP($E6+O$2,Vychodiská!$J$9:$BH$15,5,0),HLOOKUP(VALUE(RIGHT($E6,4))+O$2,Vychodiská!$J$9:$BH$15,5,0)))*-1+($J6*IF(LEN($E6)=4,HLOOKUP($E6+O$2,Vychodiská!$J$9:$BH$15,6,0),HLOOKUP(VALUE(RIGHT($E6,4))+O$2,Vychodiská!$J$9:$BH$15,6,0)))*-1+($K6*IF(LEN($E6)=4,HLOOKUP($E6+O$2,Vychodiská!$J$9:$BH$15,7,0),HLOOKUP(VALUE(RIGHT($E6,4))+O$2,Vychodiská!$J$9:$BH$15,7,0)))*-1</f>
        <v>1243353.7255249717</v>
      </c>
      <c r="P6" s="62">
        <f>($F6*IF(LEN($E6)=4,HLOOKUP($E6+P$2,Vychodiská!$J$9:$BH$15,2,0),HLOOKUP(VALUE(RIGHT($E6,4))+P$2,Vychodiská!$J$9:$BH$15,2,0)))*-1+($G6*IF(LEN($E6)=4,HLOOKUP($E6+P$2,Vychodiská!$J$9:$BH$15,3,0),HLOOKUP(VALUE(RIGHT($E6,4))+P$2,Vychodiská!$J$9:$BH$15,3,0)))*-1+($H6*IF(LEN($E6)=4,HLOOKUP($E6+P$2,Vychodiská!$J$9:$BH$15,4,0),HLOOKUP(VALUE(RIGHT($E6,4))+P$2,Vychodiská!$J$9:$BH$15,4,0)))*-1+($I6*IF(LEN($E6)=4,HLOOKUP($E6+P$2,Vychodiská!$J$9:$BH$15,5,0),HLOOKUP(VALUE(RIGHT($E6,4))+P$2,Vychodiská!$J$9:$BH$15,5,0)))*-1+($J6*IF(LEN($E6)=4,HLOOKUP($E6+P$2,Vychodiská!$J$9:$BH$15,6,0),HLOOKUP(VALUE(RIGHT($E6,4))+P$2,Vychodiská!$J$9:$BH$15,6,0)))*-1+($K6*IF(LEN($E6)=4,HLOOKUP($E6+P$2,Vychodiská!$J$9:$BH$15,7,0),HLOOKUP(VALUE(RIGHT($E6,4))+P$2,Vychodiská!$J$9:$BH$15,7,0)))*-1</f>
        <v>1253797.8968193813</v>
      </c>
      <c r="Q6" s="62">
        <f>($F6*IF(LEN($E6)=4,HLOOKUP($E6+Q$2,Vychodiská!$J$9:$BH$15,2,0),HLOOKUP(VALUE(RIGHT($E6,4))+Q$2,Vychodiská!$J$9:$BH$15,2,0)))*-1+($G6*IF(LEN($E6)=4,HLOOKUP($E6+Q$2,Vychodiská!$J$9:$BH$15,3,0),HLOOKUP(VALUE(RIGHT($E6,4))+Q$2,Vychodiská!$J$9:$BH$15,3,0)))*-1+($H6*IF(LEN($E6)=4,HLOOKUP($E6+Q$2,Vychodiská!$J$9:$BH$15,4,0),HLOOKUP(VALUE(RIGHT($E6,4))+Q$2,Vychodiská!$J$9:$BH$15,4,0)))*-1+($I6*IF(LEN($E6)=4,HLOOKUP($E6+Q$2,Vychodiská!$J$9:$BH$15,5,0),HLOOKUP(VALUE(RIGHT($E6,4))+Q$2,Vychodiská!$J$9:$BH$15,5,0)))*-1+($J6*IF(LEN($E6)=4,HLOOKUP($E6+Q$2,Vychodiská!$J$9:$BH$15,6,0),HLOOKUP(VALUE(RIGHT($E6,4))+Q$2,Vychodiská!$J$9:$BH$15,6,0)))*-1+($K6*IF(LEN($E6)=4,HLOOKUP($E6+Q$2,Vychodiská!$J$9:$BH$15,7,0),HLOOKUP(VALUE(RIGHT($E6,4))+Q$2,Vychodiská!$J$9:$BH$15,7,0)))*-1</f>
        <v>1264329.7991526641</v>
      </c>
      <c r="R6" s="62">
        <f>($F6*IF(LEN($E6)=4,HLOOKUP($E6+R$2,Vychodiská!$J$9:$BH$15,2,0),HLOOKUP(VALUE(RIGHT($E6,4))+R$2,Vychodiská!$J$9:$BH$15,2,0)))*-1+($G6*IF(LEN($E6)=4,HLOOKUP($E6+R$2,Vychodiská!$J$9:$BH$15,3,0),HLOOKUP(VALUE(RIGHT($E6,4))+R$2,Vychodiská!$J$9:$BH$15,3,0)))*-1+($H6*IF(LEN($E6)=4,HLOOKUP($E6+R$2,Vychodiská!$J$9:$BH$15,4,0),HLOOKUP(VALUE(RIGHT($E6,4))+R$2,Vychodiská!$J$9:$BH$15,4,0)))*-1+($I6*IF(LEN($E6)=4,HLOOKUP($E6+R$2,Vychodiská!$J$9:$BH$15,5,0),HLOOKUP(VALUE(RIGHT($E6,4))+R$2,Vychodiská!$J$9:$BH$15,5,0)))*-1+($J6*IF(LEN($E6)=4,HLOOKUP($E6+R$2,Vychodiská!$J$9:$BH$15,6,0),HLOOKUP(VALUE(RIGHT($E6,4))+R$2,Vychodiská!$J$9:$BH$15,6,0)))*-1+($K6*IF(LEN($E6)=4,HLOOKUP($E6+R$2,Vychodiská!$J$9:$BH$15,7,0),HLOOKUP(VALUE(RIGHT($E6,4))+R$2,Vychodiská!$J$9:$BH$15,7,0)))*-1</f>
        <v>1274950.1694655467</v>
      </c>
      <c r="S6" s="62">
        <f>($F6*IF(LEN($E6)=4,HLOOKUP($E6+S$2,Vychodiská!$J$9:$BH$15,2,0),HLOOKUP(VALUE(RIGHT($E6,4))+S$2,Vychodiská!$J$9:$BH$15,2,0)))*-1+($G6*IF(LEN($E6)=4,HLOOKUP($E6+S$2,Vychodiská!$J$9:$BH$15,3,0),HLOOKUP(VALUE(RIGHT($E6,4))+S$2,Vychodiská!$J$9:$BH$15,3,0)))*-1+($H6*IF(LEN($E6)=4,HLOOKUP($E6+S$2,Vychodiská!$J$9:$BH$15,4,0),HLOOKUP(VALUE(RIGHT($E6,4))+S$2,Vychodiská!$J$9:$BH$15,4,0)))*-1+($I6*IF(LEN($E6)=4,HLOOKUP($E6+S$2,Vychodiská!$J$9:$BH$15,5,0),HLOOKUP(VALUE(RIGHT($E6,4))+S$2,Vychodiská!$J$9:$BH$15,5,0)))*-1+($J6*IF(LEN($E6)=4,HLOOKUP($E6+S$2,Vychodiská!$J$9:$BH$15,6,0),HLOOKUP(VALUE(RIGHT($E6,4))+S$2,Vychodiská!$J$9:$BH$15,6,0)))*-1+($K6*IF(LEN($E6)=4,HLOOKUP($E6+S$2,Vychodiská!$J$9:$BH$15,7,0),HLOOKUP(VALUE(RIGHT($E6,4))+S$2,Vychodiská!$J$9:$BH$15,7,0)))*-1</f>
        <v>1285659.7508890573</v>
      </c>
      <c r="T6" s="62">
        <f>($F6*IF(LEN($E6)=4,HLOOKUP($E6+T$2,Vychodiská!$J$9:$BH$15,2,0),HLOOKUP(VALUE(RIGHT($E6,4))+T$2,Vychodiská!$J$9:$BH$15,2,0)))*-1+($G6*IF(LEN($E6)=4,HLOOKUP($E6+T$2,Vychodiská!$J$9:$BH$15,3,0),HLOOKUP(VALUE(RIGHT($E6,4))+T$2,Vychodiská!$J$9:$BH$15,3,0)))*-1+($H6*IF(LEN($E6)=4,HLOOKUP($E6+T$2,Vychodiská!$J$9:$BH$15,4,0),HLOOKUP(VALUE(RIGHT($E6,4))+T$2,Vychodiská!$J$9:$BH$15,4,0)))*-1+($I6*IF(LEN($E6)=4,HLOOKUP($E6+T$2,Vychodiská!$J$9:$BH$15,5,0),HLOOKUP(VALUE(RIGHT($E6,4))+T$2,Vychodiská!$J$9:$BH$15,5,0)))*-1+($J6*IF(LEN($E6)=4,HLOOKUP($E6+T$2,Vychodiská!$J$9:$BH$15,6,0),HLOOKUP(VALUE(RIGHT($E6,4))+T$2,Vychodiská!$J$9:$BH$15,6,0)))*-1+($K6*IF(LEN($E6)=4,HLOOKUP($E6+T$2,Vychodiská!$J$9:$BH$15,7,0),HLOOKUP(VALUE(RIGHT($E6,4))+T$2,Vychodiská!$J$9:$BH$15,7,0)))*-1</f>
        <v>1296459.2927965249</v>
      </c>
      <c r="U6" s="62">
        <f>($F6*IF(LEN($E6)=4,HLOOKUP($E6+U$2,Vychodiská!$J$9:$BH$15,2,0),HLOOKUP(VALUE(RIGHT($E6,4))+U$2,Vychodiská!$J$9:$BH$15,2,0)))*-1+($G6*IF(LEN($E6)=4,HLOOKUP($E6+U$2,Vychodiská!$J$9:$BH$15,3,0),HLOOKUP(VALUE(RIGHT($E6,4))+U$2,Vychodiská!$J$9:$BH$15,3,0)))*-1+($H6*IF(LEN($E6)=4,HLOOKUP($E6+U$2,Vychodiská!$J$9:$BH$15,4,0),HLOOKUP(VALUE(RIGHT($E6,4))+U$2,Vychodiská!$J$9:$BH$15,4,0)))*-1+($I6*IF(LEN($E6)=4,HLOOKUP($E6+U$2,Vychodiská!$J$9:$BH$15,5,0),HLOOKUP(VALUE(RIGHT($E6,4))+U$2,Vychodiská!$J$9:$BH$15,5,0)))*-1+($J6*IF(LEN($E6)=4,HLOOKUP($E6+U$2,Vychodiská!$J$9:$BH$15,6,0),HLOOKUP(VALUE(RIGHT($E6,4))+U$2,Vychodiská!$J$9:$BH$15,6,0)))*-1+($K6*IF(LEN($E6)=4,HLOOKUP($E6+U$2,Vychodiská!$J$9:$BH$15,7,0),HLOOKUP(VALUE(RIGHT($E6,4))+U$2,Vychodiská!$J$9:$BH$15,7,0)))*-1</f>
        <v>1307349.5508560156</v>
      </c>
      <c r="V6" s="62">
        <f>($F6*IF(LEN($E6)=4,HLOOKUP($E6+V$2,Vychodiská!$J$9:$BH$15,2,0),HLOOKUP(VALUE(RIGHT($E6,4))+V$2,Vychodiská!$J$9:$BH$15,2,0)))*-1+($G6*IF(LEN($E6)=4,HLOOKUP($E6+V$2,Vychodiská!$J$9:$BH$15,3,0),HLOOKUP(VALUE(RIGHT($E6,4))+V$2,Vychodiská!$J$9:$BH$15,3,0)))*-1+($H6*IF(LEN($E6)=4,HLOOKUP($E6+V$2,Vychodiská!$J$9:$BH$15,4,0),HLOOKUP(VALUE(RIGHT($E6,4))+V$2,Vychodiská!$J$9:$BH$15,4,0)))*-1+($I6*IF(LEN($E6)=4,HLOOKUP($E6+V$2,Vychodiská!$J$9:$BH$15,5,0),HLOOKUP(VALUE(RIGHT($E6,4))+V$2,Vychodiská!$J$9:$BH$15,5,0)))*-1+($J6*IF(LEN($E6)=4,HLOOKUP($E6+V$2,Vychodiská!$J$9:$BH$15,6,0),HLOOKUP(VALUE(RIGHT($E6,4))+V$2,Vychodiská!$J$9:$BH$15,6,0)))*-1+($K6*IF(LEN($E6)=4,HLOOKUP($E6+V$2,Vychodiská!$J$9:$BH$15,7,0),HLOOKUP(VALUE(RIGHT($E6,4))+V$2,Vychodiská!$J$9:$BH$15,7,0)))*-1</f>
        <v>1318331.2870832065</v>
      </c>
      <c r="W6" s="62">
        <f>($F6*IF(LEN($E6)=4,HLOOKUP($E6+W$2,Vychodiská!$J$9:$BH$15,2,0),HLOOKUP(VALUE(RIGHT($E6,4))+W$2,Vychodiská!$J$9:$BH$15,2,0)))*-1+($G6*IF(LEN($E6)=4,HLOOKUP($E6+W$2,Vychodiská!$J$9:$BH$15,3,0),HLOOKUP(VALUE(RIGHT($E6,4))+W$2,Vychodiská!$J$9:$BH$15,3,0)))*-1+($H6*IF(LEN($E6)=4,HLOOKUP($E6+W$2,Vychodiská!$J$9:$BH$15,4,0),HLOOKUP(VALUE(RIGHT($E6,4))+W$2,Vychodiská!$J$9:$BH$15,4,0)))*-1+($I6*IF(LEN($E6)=4,HLOOKUP($E6+W$2,Vychodiská!$J$9:$BH$15,5,0),HLOOKUP(VALUE(RIGHT($E6,4))+W$2,Vychodiská!$J$9:$BH$15,5,0)))*-1+($J6*IF(LEN($E6)=4,HLOOKUP($E6+W$2,Vychodiská!$J$9:$BH$15,6,0),HLOOKUP(VALUE(RIGHT($E6,4))+W$2,Vychodiská!$J$9:$BH$15,6,0)))*-1+($K6*IF(LEN($E6)=4,HLOOKUP($E6+W$2,Vychodiská!$J$9:$BH$15,7,0),HLOOKUP(VALUE(RIGHT($E6,4))+W$2,Vychodiská!$J$9:$BH$15,7,0)))*-1</f>
        <v>1329405.2698947052</v>
      </c>
      <c r="X6" s="62">
        <f>($F6*IF(LEN($E6)=4,HLOOKUP($E6+X$2,Vychodiská!$J$9:$BH$15,2,0),HLOOKUP(VALUE(RIGHT($E6,4))+X$2,Vychodiská!$J$9:$BH$15,2,0)))*-1+($G6*IF(LEN($E6)=4,HLOOKUP($E6+X$2,Vychodiská!$J$9:$BH$15,3,0),HLOOKUP(VALUE(RIGHT($E6,4))+X$2,Vychodiská!$J$9:$BH$15,3,0)))*-1+($H6*IF(LEN($E6)=4,HLOOKUP($E6+X$2,Vychodiská!$J$9:$BH$15,4,0),HLOOKUP(VALUE(RIGHT($E6,4))+X$2,Vychodiská!$J$9:$BH$15,4,0)))*-1+($I6*IF(LEN($E6)=4,HLOOKUP($E6+X$2,Vychodiská!$J$9:$BH$15,5,0),HLOOKUP(VALUE(RIGHT($E6,4))+X$2,Vychodiská!$J$9:$BH$15,5,0)))*-1+($J6*IF(LEN($E6)=4,HLOOKUP($E6+X$2,Vychodiská!$J$9:$BH$15,6,0),HLOOKUP(VALUE(RIGHT($E6,4))+X$2,Vychodiská!$J$9:$BH$15,6,0)))*-1+($K6*IF(LEN($E6)=4,HLOOKUP($E6+X$2,Vychodiská!$J$9:$BH$15,7,0),HLOOKUP(VALUE(RIGHT($E6,4))+X$2,Vychodiská!$J$9:$BH$15,7,0)))*-1</f>
        <v>1340572.274161821</v>
      </c>
      <c r="Y6" s="62">
        <f>($F6*IF(LEN($E6)=4,HLOOKUP($E6+Y$2,Vychodiská!$J$9:$BH$15,2,0),HLOOKUP(VALUE(RIGHT($E6,4))+Y$2,Vychodiská!$J$9:$BH$15,2,0)))*-1+($G6*IF(LEN($E6)=4,HLOOKUP($E6+Y$2,Vychodiská!$J$9:$BH$15,3,0),HLOOKUP(VALUE(RIGHT($E6,4))+Y$2,Vychodiská!$J$9:$BH$15,3,0)))*-1+($H6*IF(LEN($E6)=4,HLOOKUP($E6+Y$2,Vychodiská!$J$9:$BH$15,4,0),HLOOKUP(VALUE(RIGHT($E6,4))+Y$2,Vychodiská!$J$9:$BH$15,4,0)))*-1+($I6*IF(LEN($E6)=4,HLOOKUP($E6+Y$2,Vychodiská!$J$9:$BH$15,5,0),HLOOKUP(VALUE(RIGHT($E6,4))+Y$2,Vychodiská!$J$9:$BH$15,5,0)))*-1+($J6*IF(LEN($E6)=4,HLOOKUP($E6+Y$2,Vychodiská!$J$9:$BH$15,6,0),HLOOKUP(VALUE(RIGHT($E6,4))+Y$2,Vychodiská!$J$9:$BH$15,6,0)))*-1+($K6*IF(LEN($E6)=4,HLOOKUP($E6+Y$2,Vychodiská!$J$9:$BH$15,7,0),HLOOKUP(VALUE(RIGHT($E6,4))+Y$2,Vychodiská!$J$9:$BH$15,7,0)))*-1</f>
        <v>1349956.2800809536</v>
      </c>
      <c r="Z6" s="62">
        <f>($F6*IF(LEN($E6)=4,HLOOKUP($E6+Z$2,Vychodiská!$J$9:$BH$15,2,0),HLOOKUP(VALUE(RIGHT($E6,4))+Z$2,Vychodiská!$J$9:$BH$15,2,0)))*-1+($G6*IF(LEN($E6)=4,HLOOKUP($E6+Z$2,Vychodiská!$J$9:$BH$15,3,0),HLOOKUP(VALUE(RIGHT($E6,4))+Z$2,Vychodiská!$J$9:$BH$15,3,0)))*-1+($H6*IF(LEN($E6)=4,HLOOKUP($E6+Z$2,Vychodiská!$J$9:$BH$15,4,0),HLOOKUP(VALUE(RIGHT($E6,4))+Z$2,Vychodiská!$J$9:$BH$15,4,0)))*-1+($I6*IF(LEN($E6)=4,HLOOKUP($E6+Z$2,Vychodiská!$J$9:$BH$15,5,0),HLOOKUP(VALUE(RIGHT($E6,4))+Z$2,Vychodiská!$J$9:$BH$15,5,0)))*-1+($J6*IF(LEN($E6)=4,HLOOKUP($E6+Z$2,Vychodiská!$J$9:$BH$15,6,0),HLOOKUP(VALUE(RIGHT($E6,4))+Z$2,Vychodiská!$J$9:$BH$15,6,0)))*-1+($K6*IF(LEN($E6)=4,HLOOKUP($E6+Z$2,Vychodiská!$J$9:$BH$15,7,0),HLOOKUP(VALUE(RIGHT($E6,4))+Z$2,Vychodiská!$J$9:$BH$15,7,0)))*-1</f>
        <v>1359405.9740415199</v>
      </c>
      <c r="AA6" s="62">
        <f>($F6*IF(LEN($E6)=4,HLOOKUP($E6+AA$2,Vychodiská!$J$9:$BH$15,2,0),HLOOKUP(VALUE(RIGHT($E6,4))+AA$2,Vychodiská!$J$9:$BH$15,2,0)))*-1+($G6*IF(LEN($E6)=4,HLOOKUP($E6+AA$2,Vychodiská!$J$9:$BH$15,3,0),HLOOKUP(VALUE(RIGHT($E6,4))+AA$2,Vychodiská!$J$9:$BH$15,3,0)))*-1+($H6*IF(LEN($E6)=4,HLOOKUP($E6+AA$2,Vychodiská!$J$9:$BH$15,4,0),HLOOKUP(VALUE(RIGHT($E6,4))+AA$2,Vychodiská!$J$9:$BH$15,4,0)))*-1+($I6*IF(LEN($E6)=4,HLOOKUP($E6+AA$2,Vychodiská!$J$9:$BH$15,5,0),HLOOKUP(VALUE(RIGHT($E6,4))+AA$2,Vychodiská!$J$9:$BH$15,5,0)))*-1+($J6*IF(LEN($E6)=4,HLOOKUP($E6+AA$2,Vychodiská!$J$9:$BH$15,6,0),HLOOKUP(VALUE(RIGHT($E6,4))+AA$2,Vychodiská!$J$9:$BH$15,6,0)))*-1+($K6*IF(LEN($E6)=4,HLOOKUP($E6+AA$2,Vychodiská!$J$9:$BH$15,7,0),HLOOKUP(VALUE(RIGHT($E6,4))+AA$2,Vychodiská!$J$9:$BH$15,7,0)))*-1</f>
        <v>1368921.8158598107</v>
      </c>
      <c r="AB6" s="62">
        <f>($F6*IF(LEN($E6)=4,HLOOKUP($E6+AB$2,Vychodiská!$J$9:$BH$15,2,0),HLOOKUP(VALUE(RIGHT($E6,4))+AB$2,Vychodiská!$J$9:$BH$15,2,0)))*-1+($G6*IF(LEN($E6)=4,HLOOKUP($E6+AB$2,Vychodiská!$J$9:$BH$15,3,0),HLOOKUP(VALUE(RIGHT($E6,4))+AB$2,Vychodiská!$J$9:$BH$15,3,0)))*-1+($H6*IF(LEN($E6)=4,HLOOKUP($E6+AB$2,Vychodiská!$J$9:$BH$15,4,0),HLOOKUP(VALUE(RIGHT($E6,4))+AB$2,Vychodiská!$J$9:$BH$15,4,0)))*-1+($I6*IF(LEN($E6)=4,HLOOKUP($E6+AB$2,Vychodiská!$J$9:$BH$15,5,0),HLOOKUP(VALUE(RIGHT($E6,4))+AB$2,Vychodiská!$J$9:$BH$15,5,0)))*-1+($J6*IF(LEN($E6)=4,HLOOKUP($E6+AB$2,Vychodiská!$J$9:$BH$15,6,0),HLOOKUP(VALUE(RIGHT($E6,4))+AB$2,Vychodiská!$J$9:$BH$15,6,0)))*-1+($K6*IF(LEN($E6)=4,HLOOKUP($E6+AB$2,Vychodiská!$J$9:$BH$15,7,0),HLOOKUP(VALUE(RIGHT($E6,4))+AB$2,Vychodiská!$J$9:$BH$15,7,0)))*-1</f>
        <v>1378504.2685708292</v>
      </c>
      <c r="AC6" s="62">
        <f>($F6*IF(LEN($E6)=4,HLOOKUP($E6+AC$2,Vychodiská!$J$9:$BH$15,2,0),HLOOKUP(VALUE(RIGHT($E6,4))+AC$2,Vychodiská!$J$9:$BH$15,2,0)))*-1+($G6*IF(LEN($E6)=4,HLOOKUP($E6+AC$2,Vychodiská!$J$9:$BH$15,3,0),HLOOKUP(VALUE(RIGHT($E6,4))+AC$2,Vychodiská!$J$9:$BH$15,3,0)))*-1+($H6*IF(LEN($E6)=4,HLOOKUP($E6+AC$2,Vychodiská!$J$9:$BH$15,4,0),HLOOKUP(VALUE(RIGHT($E6,4))+AC$2,Vychodiská!$J$9:$BH$15,4,0)))*-1+($I6*IF(LEN($E6)=4,HLOOKUP($E6+AC$2,Vychodiská!$J$9:$BH$15,5,0),HLOOKUP(VALUE(RIGHT($E6,4))+AC$2,Vychodiská!$J$9:$BH$15,5,0)))*-1+($J6*IF(LEN($E6)=4,HLOOKUP($E6+AC$2,Vychodiská!$J$9:$BH$15,6,0),HLOOKUP(VALUE(RIGHT($E6,4))+AC$2,Vychodiská!$J$9:$BH$15,6,0)))*-1+($K6*IF(LEN($E6)=4,HLOOKUP($E6+AC$2,Vychodiská!$J$9:$BH$15,7,0),HLOOKUP(VALUE(RIGHT($E6,4))+AC$2,Vychodiská!$J$9:$BH$15,7,0)))*-1</f>
        <v>1388153.7984508246</v>
      </c>
      <c r="AD6" s="62">
        <f>($F6*IF(LEN($E6)=4,HLOOKUP($E6+AD$2,Vychodiská!$J$9:$BH$15,2,0),HLOOKUP(VALUE(RIGHT($E6,4))+AD$2,Vychodiská!$J$9:$BH$15,2,0)))*-1+($G6*IF(LEN($E6)=4,HLOOKUP($E6+AD$2,Vychodiská!$J$9:$BH$15,3,0),HLOOKUP(VALUE(RIGHT($E6,4))+AD$2,Vychodiská!$J$9:$BH$15,3,0)))*-1+($H6*IF(LEN($E6)=4,HLOOKUP($E6+AD$2,Vychodiská!$J$9:$BH$15,4,0),HLOOKUP(VALUE(RIGHT($E6,4))+AD$2,Vychodiská!$J$9:$BH$15,4,0)))*-1+($I6*IF(LEN($E6)=4,HLOOKUP($E6+AD$2,Vychodiská!$J$9:$BH$15,5,0),HLOOKUP(VALUE(RIGHT($E6,4))+AD$2,Vychodiská!$J$9:$BH$15,5,0)))*-1+($J6*IF(LEN($E6)=4,HLOOKUP($E6+AD$2,Vychodiská!$J$9:$BH$15,6,0),HLOOKUP(VALUE(RIGHT($E6,4))+AD$2,Vychodiská!$J$9:$BH$15,6,0)))*-1+($K6*IF(LEN($E6)=4,HLOOKUP($E6+AD$2,Vychodiská!$J$9:$BH$15,7,0),HLOOKUP(VALUE(RIGHT($E6,4))+AD$2,Vychodiská!$J$9:$BH$15,7,0)))*-1</f>
        <v>1397870.8750399805</v>
      </c>
      <c r="AE6" s="62">
        <f>($F6*IF(LEN($E6)=4,HLOOKUP($E6+AE$2,Vychodiská!$J$9:$BH$15,2,0),HLOOKUP(VALUE(RIGHT($E6,4))+AE$2,Vychodiská!$J$9:$BH$15,2,0)))*-1+($G6*IF(LEN($E6)=4,HLOOKUP($E6+AE$2,Vychodiská!$J$9:$BH$15,3,0),HLOOKUP(VALUE(RIGHT($E6,4))+AE$2,Vychodiská!$J$9:$BH$15,3,0)))*-1+($H6*IF(LEN($E6)=4,HLOOKUP($E6+AE$2,Vychodiská!$J$9:$BH$15,4,0),HLOOKUP(VALUE(RIGHT($E6,4))+AE$2,Vychodiská!$J$9:$BH$15,4,0)))*-1+($I6*IF(LEN($E6)=4,HLOOKUP($E6+AE$2,Vychodiská!$J$9:$BH$15,5,0),HLOOKUP(VALUE(RIGHT($E6,4))+AE$2,Vychodiská!$J$9:$BH$15,5,0)))*-1+($J6*IF(LEN($E6)=4,HLOOKUP($E6+AE$2,Vychodiská!$J$9:$BH$15,6,0),HLOOKUP(VALUE(RIGHT($E6,4))+AE$2,Vychodiská!$J$9:$BH$15,6,0)))*-1+($K6*IF(LEN($E6)=4,HLOOKUP($E6+AE$2,Vychodiská!$J$9:$BH$15,7,0),HLOOKUP(VALUE(RIGHT($E6,4))+AE$2,Vychodiská!$J$9:$BH$15,7,0)))*-1</f>
        <v>1407655.9711652601</v>
      </c>
      <c r="AF6" s="62">
        <f>($F6*IF(LEN($E6)=4,HLOOKUP($E6+AF$2,Vychodiská!$J$9:$BH$15,2,0),HLOOKUP(VALUE(RIGHT($E6,4))+AF$2,Vychodiská!$J$9:$BH$15,2,0)))*-1+($G6*IF(LEN($E6)=4,HLOOKUP($E6+AF$2,Vychodiská!$J$9:$BH$15,3,0),HLOOKUP(VALUE(RIGHT($E6,4))+AF$2,Vychodiská!$J$9:$BH$15,3,0)))*-1+($H6*IF(LEN($E6)=4,HLOOKUP($E6+AF$2,Vychodiská!$J$9:$BH$15,4,0),HLOOKUP(VALUE(RIGHT($E6,4))+AF$2,Vychodiská!$J$9:$BH$15,4,0)))*-1+($I6*IF(LEN($E6)=4,HLOOKUP($E6+AF$2,Vychodiská!$J$9:$BH$15,5,0),HLOOKUP(VALUE(RIGHT($E6,4))+AF$2,Vychodiská!$J$9:$BH$15,5,0)))*-1+($J6*IF(LEN($E6)=4,HLOOKUP($E6+AF$2,Vychodiská!$J$9:$BH$15,6,0),HLOOKUP(VALUE(RIGHT($E6,4))+AF$2,Vychodiská!$J$9:$BH$15,6,0)))*-1+($K6*IF(LEN($E6)=4,HLOOKUP($E6+AF$2,Vychodiská!$J$9:$BH$15,7,0),HLOOKUP(VALUE(RIGHT($E6,4))+AF$2,Vychodiská!$J$9:$BH$15,7,0)))*-1</f>
        <v>1417509.5629634168</v>
      </c>
      <c r="AG6" s="62">
        <f>($F6*IF(LEN($E6)=4,HLOOKUP($E6+AG$2,Vychodiská!$J$9:$BH$15,2,0),HLOOKUP(VALUE(RIGHT($E6,4))+AG$2,Vychodiská!$J$9:$BH$15,2,0)))*-1+($G6*IF(LEN($E6)=4,HLOOKUP($E6+AG$2,Vychodiská!$J$9:$BH$15,3,0),HLOOKUP(VALUE(RIGHT($E6,4))+AG$2,Vychodiská!$J$9:$BH$15,3,0)))*-1+($H6*IF(LEN($E6)=4,HLOOKUP($E6+AG$2,Vychodiská!$J$9:$BH$15,4,0),HLOOKUP(VALUE(RIGHT($E6,4))+AG$2,Vychodiská!$J$9:$BH$15,4,0)))*-1+($I6*IF(LEN($E6)=4,HLOOKUP($E6+AG$2,Vychodiská!$J$9:$BH$15,5,0),HLOOKUP(VALUE(RIGHT($E6,4))+AG$2,Vychodiská!$J$9:$BH$15,5,0)))*-1+($J6*IF(LEN($E6)=4,HLOOKUP($E6+AG$2,Vychodiská!$J$9:$BH$15,6,0),HLOOKUP(VALUE(RIGHT($E6,4))+AG$2,Vychodiská!$J$9:$BH$15,6,0)))*-1+($K6*IF(LEN($E6)=4,HLOOKUP($E6+AG$2,Vychodiská!$J$9:$BH$15,7,0),HLOOKUP(VALUE(RIGHT($E6,4))+AG$2,Vychodiská!$J$9:$BH$15,7,0)))*-1</f>
        <v>1427432.1299041607</v>
      </c>
      <c r="AH6" s="62">
        <f>($F6*IF(LEN($E6)=4,HLOOKUP($E6+AH$2,Vychodiská!$J$9:$BH$15,2,0),HLOOKUP(VALUE(RIGHT($E6,4))+AH$2,Vychodiská!$J$9:$BH$15,2,0)))*-1+($G6*IF(LEN($E6)=4,HLOOKUP($E6+AH$2,Vychodiská!$J$9:$BH$15,3,0),HLOOKUP(VALUE(RIGHT($E6,4))+AH$2,Vychodiská!$J$9:$BH$15,3,0)))*-1+($H6*IF(LEN($E6)=4,HLOOKUP($E6+AH$2,Vychodiská!$J$9:$BH$15,4,0),HLOOKUP(VALUE(RIGHT($E6,4))+AH$2,Vychodiská!$J$9:$BH$15,4,0)))*-1+($I6*IF(LEN($E6)=4,HLOOKUP($E6+AH$2,Vychodiská!$J$9:$BH$15,5,0),HLOOKUP(VALUE(RIGHT($E6,4))+AH$2,Vychodiská!$J$9:$BH$15,5,0)))*-1+($J6*IF(LEN($E6)=4,HLOOKUP($E6+AH$2,Vychodiská!$J$9:$BH$15,6,0),HLOOKUP(VALUE(RIGHT($E6,4))+AH$2,Vychodiská!$J$9:$BH$15,6,0)))*-1+($K6*IF(LEN($E6)=4,HLOOKUP($E6+AH$2,Vychodiská!$J$9:$BH$15,7,0),HLOOKUP(VALUE(RIGHT($E6,4))+AH$2,Vychodiská!$J$9:$BH$15,7,0)))*-1</f>
        <v>1437424.1548134896</v>
      </c>
      <c r="AI6" s="62">
        <f>($F6*IF(LEN($E6)=4,HLOOKUP($E6+AI$2,Vychodiská!$J$9:$BH$15,2,0),HLOOKUP(VALUE(RIGHT($E6,4))+AI$2,Vychodiská!$J$9:$BH$15,2,0)))*-1+($G6*IF(LEN($E6)=4,HLOOKUP($E6+AI$2,Vychodiská!$J$9:$BH$15,3,0),HLOOKUP(VALUE(RIGHT($E6,4))+AI$2,Vychodiská!$J$9:$BH$15,3,0)))*-1+($H6*IF(LEN($E6)=4,HLOOKUP($E6+AI$2,Vychodiská!$J$9:$BH$15,4,0),HLOOKUP(VALUE(RIGHT($E6,4))+AI$2,Vychodiská!$J$9:$BH$15,4,0)))*-1+($I6*IF(LEN($E6)=4,HLOOKUP($E6+AI$2,Vychodiská!$J$9:$BH$15,5,0),HLOOKUP(VALUE(RIGHT($E6,4))+AI$2,Vychodiská!$J$9:$BH$15,5,0)))*-1+($J6*IF(LEN($E6)=4,HLOOKUP($E6+AI$2,Vychodiská!$J$9:$BH$15,6,0),HLOOKUP(VALUE(RIGHT($E6,4))+AI$2,Vychodiská!$J$9:$BH$15,6,0)))*-1+($K6*IF(LEN($E6)=4,HLOOKUP($E6+AI$2,Vychodiská!$J$9:$BH$15,7,0),HLOOKUP(VALUE(RIGHT($E6,4))+AI$2,Vychodiská!$J$9:$BH$15,7,0)))*-1</f>
        <v>1450504.7146222924</v>
      </c>
      <c r="AJ6" s="62">
        <f>($F6*IF(LEN($E6)=4,HLOOKUP($E6+AJ$2,Vychodiská!$J$9:$BH$15,2,0),HLOOKUP(VALUE(RIGHT($E6,4))+AJ$2,Vychodiská!$J$9:$BH$15,2,0)))*-1+($G6*IF(LEN($E6)=4,HLOOKUP($E6+AJ$2,Vychodiská!$J$9:$BH$15,3,0),HLOOKUP(VALUE(RIGHT($E6,4))+AJ$2,Vychodiská!$J$9:$BH$15,3,0)))*-1+($H6*IF(LEN($E6)=4,HLOOKUP($E6+AJ$2,Vychodiská!$J$9:$BH$15,4,0),HLOOKUP(VALUE(RIGHT($E6,4))+AJ$2,Vychodiská!$J$9:$BH$15,4,0)))*-1+($I6*IF(LEN($E6)=4,HLOOKUP($E6+AJ$2,Vychodiská!$J$9:$BH$15,5,0),HLOOKUP(VALUE(RIGHT($E6,4))+AJ$2,Vychodiská!$J$9:$BH$15,5,0)))*-1+($J6*IF(LEN($E6)=4,HLOOKUP($E6+AJ$2,Vychodiská!$J$9:$BH$15,6,0),HLOOKUP(VALUE(RIGHT($E6,4))+AJ$2,Vychodiská!$J$9:$BH$15,6,0)))*-1+($K6*IF(LEN($E6)=4,HLOOKUP($E6+AJ$2,Vychodiská!$J$9:$BH$15,7,0),HLOOKUP(VALUE(RIGHT($E6,4))+AJ$2,Vychodiská!$J$9:$BH$15,7,0)))*-1</f>
        <v>1463704.3075253556</v>
      </c>
      <c r="AK6" s="62">
        <f>($F6*IF(LEN($E6)=4,HLOOKUP($E6+AK$2,Vychodiská!$J$9:$BH$15,2,0),HLOOKUP(VALUE(RIGHT($E6,4))+AK$2,Vychodiská!$J$9:$BH$15,2,0)))*-1+($G6*IF(LEN($E6)=4,HLOOKUP($E6+AK$2,Vychodiská!$J$9:$BH$15,3,0),HLOOKUP(VALUE(RIGHT($E6,4))+AK$2,Vychodiská!$J$9:$BH$15,3,0)))*-1+($H6*IF(LEN($E6)=4,HLOOKUP($E6+AK$2,Vychodiská!$J$9:$BH$15,4,0),HLOOKUP(VALUE(RIGHT($E6,4))+AK$2,Vychodiská!$J$9:$BH$15,4,0)))*-1+($I6*IF(LEN($E6)=4,HLOOKUP($E6+AK$2,Vychodiská!$J$9:$BH$15,5,0),HLOOKUP(VALUE(RIGHT($E6,4))+AK$2,Vychodiská!$J$9:$BH$15,5,0)))*-1+($J6*IF(LEN($E6)=4,HLOOKUP($E6+AK$2,Vychodiská!$J$9:$BH$15,6,0),HLOOKUP(VALUE(RIGHT($E6,4))+AK$2,Vychodiská!$J$9:$BH$15,6,0)))*-1+($K6*IF(LEN($E6)=4,HLOOKUP($E6+AK$2,Vychodiská!$J$9:$BH$15,7,0),HLOOKUP(VALUE(RIGHT($E6,4))+AK$2,Vychodiská!$J$9:$BH$15,7,0)))*-1</f>
        <v>1477024.0167238363</v>
      </c>
      <c r="AL6" s="62">
        <f>($F6*IF(LEN($E6)=4,HLOOKUP($E6+AL$2,Vychodiská!$J$9:$BH$15,2,0),HLOOKUP(VALUE(RIGHT($E6,4))+AL$2,Vychodiská!$J$9:$BH$15,2,0)))*-1+($G6*IF(LEN($E6)=4,HLOOKUP($E6+AL$2,Vychodiská!$J$9:$BH$15,3,0),HLOOKUP(VALUE(RIGHT($E6,4))+AL$2,Vychodiská!$J$9:$BH$15,3,0)))*-1+($H6*IF(LEN($E6)=4,HLOOKUP($E6+AL$2,Vychodiská!$J$9:$BH$15,4,0),HLOOKUP(VALUE(RIGHT($E6,4))+AL$2,Vychodiská!$J$9:$BH$15,4,0)))*-1+($I6*IF(LEN($E6)=4,HLOOKUP($E6+AL$2,Vychodiská!$J$9:$BH$15,5,0),HLOOKUP(VALUE(RIGHT($E6,4))+AL$2,Vychodiská!$J$9:$BH$15,5,0)))*-1+($J6*IF(LEN($E6)=4,HLOOKUP($E6+AL$2,Vychodiská!$J$9:$BH$15,6,0),HLOOKUP(VALUE(RIGHT($E6,4))+AL$2,Vychodiská!$J$9:$BH$15,6,0)))*-1+($K6*IF(LEN($E6)=4,HLOOKUP($E6+AL$2,Vychodiská!$J$9:$BH$15,7,0),HLOOKUP(VALUE(RIGHT($E6,4))+AL$2,Vychodiská!$J$9:$BH$15,7,0)))*-1</f>
        <v>1490464.9352760233</v>
      </c>
      <c r="AM6" s="62">
        <f>($F6*IF(LEN($E6)=4,HLOOKUP($E6+AM$2,Vychodiská!$J$9:$BH$15,2,0),HLOOKUP(VALUE(RIGHT($E6,4))+AM$2,Vychodiská!$J$9:$BH$15,2,0)))*-1+($G6*IF(LEN($E6)=4,HLOOKUP($E6+AM$2,Vychodiská!$J$9:$BH$15,3,0),HLOOKUP(VALUE(RIGHT($E6,4))+AM$2,Vychodiská!$J$9:$BH$15,3,0)))*-1+($H6*IF(LEN($E6)=4,HLOOKUP($E6+AM$2,Vychodiská!$J$9:$BH$15,4,0),HLOOKUP(VALUE(RIGHT($E6,4))+AM$2,Vychodiská!$J$9:$BH$15,4,0)))*-1+($I6*IF(LEN($E6)=4,HLOOKUP($E6+AM$2,Vychodiská!$J$9:$BH$15,5,0),HLOOKUP(VALUE(RIGHT($E6,4))+AM$2,Vychodiská!$J$9:$BH$15,5,0)))*-1+($J6*IF(LEN($E6)=4,HLOOKUP($E6+AM$2,Vychodiská!$J$9:$BH$15,6,0),HLOOKUP(VALUE(RIGHT($E6,4))+AM$2,Vychodiská!$J$9:$BH$15,6,0)))*-1+($K6*IF(LEN($E6)=4,HLOOKUP($E6+AM$2,Vychodiská!$J$9:$BH$15,7,0),HLOOKUP(VALUE(RIGHT($E6,4))+AM$2,Vychodiská!$J$9:$BH$15,7,0)))*-1</f>
        <v>1504028.1661870352</v>
      </c>
      <c r="AN6" s="62">
        <f>($F6*IF(LEN($E6)=4,HLOOKUP($E6+AN$2,Vychodiská!$J$9:$BH$15,2,0),HLOOKUP(VALUE(RIGHT($E6,4))+AN$2,Vychodiská!$J$9:$BH$15,2,0)))*-1+($G6*IF(LEN($E6)=4,HLOOKUP($E6+AN$2,Vychodiská!$J$9:$BH$15,3,0),HLOOKUP(VALUE(RIGHT($E6,4))+AN$2,Vychodiská!$J$9:$BH$15,3,0)))*-1+($H6*IF(LEN($E6)=4,HLOOKUP($E6+AN$2,Vychodiská!$J$9:$BH$15,4,0),HLOOKUP(VALUE(RIGHT($E6,4))+AN$2,Vychodiská!$J$9:$BH$15,4,0)))*-1+($I6*IF(LEN($E6)=4,HLOOKUP($E6+AN$2,Vychodiská!$J$9:$BH$15,5,0),HLOOKUP(VALUE(RIGHT($E6,4))+AN$2,Vychodiská!$J$9:$BH$15,5,0)))*-1+($J6*IF(LEN($E6)=4,HLOOKUP($E6+AN$2,Vychodiská!$J$9:$BH$15,6,0),HLOOKUP(VALUE(RIGHT($E6,4))+AN$2,Vychodiská!$J$9:$BH$15,6,0)))*-1+($K6*IF(LEN($E6)=4,HLOOKUP($E6+AN$2,Vychodiská!$J$9:$BH$15,7,0),HLOOKUP(VALUE(RIGHT($E6,4))+AN$2,Vychodiská!$J$9:$BH$15,7,0)))*-1</f>
        <v>1517714.8224993376</v>
      </c>
      <c r="AO6" s="62">
        <f>($F6*IF(LEN($E6)=4,HLOOKUP($E6+AO$2,Vychodiská!$J$9:$BH$15,2,0),HLOOKUP(VALUE(RIGHT($E6,4))+AO$2,Vychodiská!$J$9:$BH$15,2,0)))*-1+($G6*IF(LEN($E6)=4,HLOOKUP($E6+AO$2,Vychodiská!$J$9:$BH$15,3,0),HLOOKUP(VALUE(RIGHT($E6,4))+AO$2,Vychodiská!$J$9:$BH$15,3,0)))*-1+($H6*IF(LEN($E6)=4,HLOOKUP($E6+AO$2,Vychodiská!$J$9:$BH$15,4,0),HLOOKUP(VALUE(RIGHT($E6,4))+AO$2,Vychodiská!$J$9:$BH$15,4,0)))*-1+($I6*IF(LEN($E6)=4,HLOOKUP($E6+AO$2,Vychodiská!$J$9:$BH$15,5,0),HLOOKUP(VALUE(RIGHT($E6,4))+AO$2,Vychodiská!$J$9:$BH$15,5,0)))*-1+($J6*IF(LEN($E6)=4,HLOOKUP($E6+AO$2,Vychodiská!$J$9:$BH$15,6,0),HLOOKUP(VALUE(RIGHT($E6,4))+AO$2,Vychodiská!$J$9:$BH$15,6,0)))*-1+($K6*IF(LEN($E6)=4,HLOOKUP($E6+AO$2,Vychodiská!$J$9:$BH$15,7,0),HLOOKUP(VALUE(RIGHT($E6,4))+AO$2,Vychodiská!$J$9:$BH$15,7,0)))*-1</f>
        <v>1531526.0273840819</v>
      </c>
      <c r="AP6" s="62">
        <f t="shared" si="2"/>
        <v>1204166.8611039696</v>
      </c>
      <c r="AQ6" s="62">
        <f>SUM($L6:M6)</f>
        <v>2422663.3078550762</v>
      </c>
      <c r="AR6" s="62">
        <f>SUM($L6:N6)</f>
        <v>3655659.8623225214</v>
      </c>
      <c r="AS6" s="62">
        <f>SUM($L6:O6)</f>
        <v>4899013.5878474936</v>
      </c>
      <c r="AT6" s="62">
        <f>SUM($L6:P6)</f>
        <v>6152811.4846668746</v>
      </c>
      <c r="AU6" s="62">
        <f>SUM($L6:Q6)</f>
        <v>7417141.2838195385</v>
      </c>
      <c r="AV6" s="62">
        <f>SUM($L6:R6)</f>
        <v>8692091.453285085</v>
      </c>
      <c r="AW6" s="62">
        <f>SUM($L6:S6)</f>
        <v>9977751.2041741423</v>
      </c>
      <c r="AX6" s="62">
        <f>SUM($L6:T6)</f>
        <v>11274210.496970667</v>
      </c>
      <c r="AY6" s="62">
        <f>SUM($L6:U6)</f>
        <v>12581560.047826681</v>
      </c>
      <c r="AZ6" s="62">
        <f>SUM($L6:V6)</f>
        <v>13899891.334909888</v>
      </c>
      <c r="BA6" s="62">
        <f>SUM($L6:W6)</f>
        <v>15229296.604804594</v>
      </c>
      <c r="BB6" s="62">
        <f>SUM($L6:X6)</f>
        <v>16569868.878966415</v>
      </c>
      <c r="BC6" s="62">
        <f>SUM($L6:Y6)</f>
        <v>17919825.159047369</v>
      </c>
      <c r="BD6" s="62">
        <f>SUM($L6:Z6)</f>
        <v>19279231.13308889</v>
      </c>
      <c r="BE6" s="62">
        <f>SUM($L6:AA6)</f>
        <v>20648152.9489487</v>
      </c>
      <c r="BF6" s="62">
        <f>SUM($L6:AB6)</f>
        <v>22026657.217519529</v>
      </c>
      <c r="BG6" s="62">
        <f>SUM($L6:AC6)</f>
        <v>23414811.015970353</v>
      </c>
      <c r="BH6" s="62">
        <f>SUM($L6:AD6)</f>
        <v>24812681.891010333</v>
      </c>
      <c r="BI6" s="62">
        <f>SUM($L6:AE6)</f>
        <v>26220337.862175591</v>
      </c>
      <c r="BJ6" s="62">
        <f>SUM($L6:AF6)</f>
        <v>27637847.42513901</v>
      </c>
      <c r="BK6" s="62">
        <f>SUM($L6:AG6)</f>
        <v>29065279.555043172</v>
      </c>
      <c r="BL6" s="62">
        <f>SUM($L6:AH6)</f>
        <v>30502703.709856663</v>
      </c>
      <c r="BM6" s="62">
        <f>SUM($L6:AI6)</f>
        <v>31953208.424478956</v>
      </c>
      <c r="BN6" s="62">
        <f>SUM($L6:AJ6)</f>
        <v>33416912.732004311</v>
      </c>
      <c r="BO6" s="62">
        <f>SUM($L6:AK6)</f>
        <v>34893936.748728149</v>
      </c>
      <c r="BP6" s="62">
        <f>SUM($L6:AL6)</f>
        <v>36384401.684004173</v>
      </c>
      <c r="BQ6" s="62">
        <f>SUM($L6:AM6)</f>
        <v>37888429.850191206</v>
      </c>
      <c r="BR6" s="62">
        <f>SUM($L6:AN6)</f>
        <v>39406144.672690541</v>
      </c>
      <c r="BS6" s="63">
        <f>SUM($L6:AO6)</f>
        <v>40937670.700074621</v>
      </c>
      <c r="BT6" s="65">
        <f>IF(CZ6=0,0,L6/((1+Vychodiská!$C$178)^emisie_ostatné!CZ6))</f>
        <v>943496.24446915055</v>
      </c>
      <c r="BU6" s="62">
        <f>IF(DA6=0,0,M6/((1+Vychodiská!$C$178)^emisie_ostatné!DA6))</f>
        <v>909260.80931269855</v>
      </c>
      <c r="BV6" s="62">
        <f>IF(DB6=0,0,N6/((1+Vychodiská!$C$178)^emisie_ostatné!DB6))</f>
        <v>876267.63137478067</v>
      </c>
      <c r="BW6" s="62">
        <f>IF(DC6=0,0,O6/((1+Vychodiská!$C$178)^emisie_ostatné!DC6))</f>
        <v>841550.74236031331</v>
      </c>
      <c r="BX6" s="62">
        <f>IF(DD6=0,0,P6/((1+Vychodiská!$C$178)^emisie_ostatné!DD6))</f>
        <v>808209.30342489493</v>
      </c>
      <c r="BY6" s="62">
        <f>IF(DE6=0,0,Q6/((1+Vychodiská!$C$178)^emisie_ostatné!DE6))</f>
        <v>776188.82054634683</v>
      </c>
      <c r="BZ6" s="62">
        <f>IF(DF6=0,0,R6/((1+Vychodiská!$C$178)^emisie_ostatné!DF6))</f>
        <v>745436.95870374877</v>
      </c>
      <c r="CA6" s="62">
        <f>IF(DG6=0,0,S6/((1+Vychodiská!$C$178)^emisie_ostatné!DG6))</f>
        <v>715903.45633986697</v>
      </c>
      <c r="CB6" s="62">
        <f>IF(DH6=0,0,T6/((1+Vychodiská!$C$178)^emisie_ostatné!DH6))</f>
        <v>687540.04321249668</v>
      </c>
      <c r="CC6" s="62">
        <f>IF(DI6=0,0,U6/((1+Vychodiská!$C$178)^emisie_ostatné!DI6))</f>
        <v>660300.36150045879</v>
      </c>
      <c r="CD6" s="62">
        <f>IF(DJ6=0,0,V6/((1+Vychodiská!$C$178)^emisie_ostatné!DJ6))</f>
        <v>634139.89003529772</v>
      </c>
      <c r="CE6" s="62">
        <f>IF(DK6=0,0,W6/((1+Vychodiská!$C$178)^emisie_ostatné!DK6))</f>
        <v>609015.87153485161</v>
      </c>
      <c r="CF6" s="62">
        <f>IF(DL6=0,0,X6/((1+Vychodiská!$C$178)^emisie_ostatné!DL6))</f>
        <v>584887.24271975656</v>
      </c>
      <c r="CG6" s="62">
        <f>IF(DM6=0,0,Y6/((1+Vychodiská!$C$178)^emisie_ostatné!DM6))</f>
        <v>560934.71754170931</v>
      </c>
      <c r="CH6" s="62">
        <f>IF(DN6=0,0,Z6/((1+Vychodiská!$C$178)^emisie_ostatné!DN6))</f>
        <v>537963.10529952485</v>
      </c>
      <c r="CI6" s="62">
        <f>IF(DO6=0,0,AA6/((1+Vychodiská!$C$178)^emisie_ostatné!DO6))</f>
        <v>515932.23527297302</v>
      </c>
      <c r="CJ6" s="62">
        <f>IF(DP6=0,0,AB6/((1+Vychodiská!$C$178)^emisie_ostatné!DP6))</f>
        <v>494803.58182846074</v>
      </c>
      <c r="CK6" s="62">
        <f>IF(DQ6=0,0,AC6/((1+Vychodiská!$C$178)^emisie_ostatné!DQ6))</f>
        <v>474540.19704881887</v>
      </c>
      <c r="CL6" s="62">
        <f>IF(DR6=0,0,AD6/((1+Vychodiská!$C$178)^emisie_ostatné!DR6))</f>
        <v>455106.64612205769</v>
      </c>
      <c r="CM6" s="62">
        <f>IF(DS6=0,0,AE6/((1+Vychodiská!$C$178)^emisie_ostatné!DS6))</f>
        <v>436468.94537610671</v>
      </c>
      <c r="CN6" s="62">
        <f>IF(DT6=0,0,AF6/((1+Vychodiská!$C$178)^emisie_ostatné!DT6))</f>
        <v>418594.50285118038</v>
      </c>
      <c r="CO6" s="62">
        <f>IF(DU6=0,0,AG6/((1+Vychodiská!$C$178)^emisie_ostatné!DU6))</f>
        <v>401452.06130584632</v>
      </c>
      <c r="CP6" s="62">
        <f>IF(DV6=0,0,AH6/((1+Vychodiská!$C$178)^emisie_ostatné!DV6))</f>
        <v>385011.64355713065</v>
      </c>
      <c r="CQ6" s="62">
        <f>IF(DW6=0,0,AI6/((1+Vychodiská!$C$178)^emisie_ostatné!DW6))</f>
        <v>370014.52334619104</v>
      </c>
      <c r="CR6" s="62">
        <f>IF(DX6=0,0,AJ6/((1+Vychodiská!$C$178)^emisie_ostatné!DX6))</f>
        <v>355601.57667489653</v>
      </c>
      <c r="CS6" s="62">
        <f>IF(DY6=0,0,AK6/((1+Vychodiská!$C$178)^emisie_ostatné!DY6))</f>
        <v>341750.04859298881</v>
      </c>
      <c r="CT6" s="62">
        <f>IF(DZ6=0,0,AL6/((1+Vychodiská!$C$178)^emisie_ostatné!DZ6))</f>
        <v>328438.07050969987</v>
      </c>
      <c r="CU6" s="62">
        <f>IF(EA6=0,0,AM6/((1+Vychodiská!$C$178)^emisie_ostatné!EA6))</f>
        <v>315644.62566794112</v>
      </c>
      <c r="CV6" s="62">
        <f>IF(EB6=0,0,AN6/((1+Vychodiská!$C$178)^emisie_ostatné!EB6))</f>
        <v>303349.51596335188</v>
      </c>
      <c r="CW6" s="63">
        <f>IF(EC6=0,0,AO6/((1+Vychodiská!$C$178)^emisie_ostatné!EC6))</f>
        <v>291533.3300558271</v>
      </c>
      <c r="CX6" s="66">
        <f t="shared" si="4"/>
        <v>16779336.702549368</v>
      </c>
      <c r="CY6" s="62"/>
      <c r="CZ6" s="67">
        <f t="shared" si="0"/>
        <v>5</v>
      </c>
      <c r="DA6" s="67">
        <f t="shared" ref="DA6:EC6" si="6">IF(CZ6=0,0,IF(DA$2&gt;$D6,0,CZ6+1))</f>
        <v>6</v>
      </c>
      <c r="DB6" s="67">
        <f t="shared" si="6"/>
        <v>7</v>
      </c>
      <c r="DC6" s="67">
        <f t="shared" si="6"/>
        <v>8</v>
      </c>
      <c r="DD6" s="67">
        <f t="shared" si="6"/>
        <v>9</v>
      </c>
      <c r="DE6" s="67">
        <f t="shared" si="6"/>
        <v>10</v>
      </c>
      <c r="DF6" s="67">
        <f t="shared" si="6"/>
        <v>11</v>
      </c>
      <c r="DG6" s="67">
        <f t="shared" si="6"/>
        <v>12</v>
      </c>
      <c r="DH6" s="67">
        <f t="shared" si="6"/>
        <v>13</v>
      </c>
      <c r="DI6" s="67">
        <f t="shared" si="6"/>
        <v>14</v>
      </c>
      <c r="DJ6" s="67">
        <f t="shared" si="6"/>
        <v>15</v>
      </c>
      <c r="DK6" s="67">
        <f t="shared" si="6"/>
        <v>16</v>
      </c>
      <c r="DL6" s="67">
        <f t="shared" si="6"/>
        <v>17</v>
      </c>
      <c r="DM6" s="67">
        <f t="shared" si="6"/>
        <v>18</v>
      </c>
      <c r="DN6" s="67">
        <f t="shared" si="6"/>
        <v>19</v>
      </c>
      <c r="DO6" s="67">
        <f t="shared" si="6"/>
        <v>20</v>
      </c>
      <c r="DP6" s="67">
        <f t="shared" si="6"/>
        <v>21</v>
      </c>
      <c r="DQ6" s="67">
        <f t="shared" si="6"/>
        <v>22</v>
      </c>
      <c r="DR6" s="67">
        <f t="shared" si="6"/>
        <v>23</v>
      </c>
      <c r="DS6" s="67">
        <f t="shared" si="6"/>
        <v>24</v>
      </c>
      <c r="DT6" s="67">
        <f t="shared" si="6"/>
        <v>25</v>
      </c>
      <c r="DU6" s="67">
        <f t="shared" si="6"/>
        <v>26</v>
      </c>
      <c r="DV6" s="67">
        <f t="shared" si="6"/>
        <v>27</v>
      </c>
      <c r="DW6" s="67">
        <f t="shared" si="6"/>
        <v>28</v>
      </c>
      <c r="DX6" s="67">
        <f t="shared" si="6"/>
        <v>29</v>
      </c>
      <c r="DY6" s="67">
        <f t="shared" si="6"/>
        <v>30</v>
      </c>
      <c r="DZ6" s="67">
        <f t="shared" si="6"/>
        <v>31</v>
      </c>
      <c r="EA6" s="67">
        <f t="shared" si="6"/>
        <v>32</v>
      </c>
      <c r="EB6" s="67">
        <f t="shared" si="6"/>
        <v>33</v>
      </c>
      <c r="EC6" s="68">
        <f t="shared" si="6"/>
        <v>34</v>
      </c>
    </row>
    <row r="7" spans="1:133" s="69" customFormat="1" ht="31" customHeight="1" x14ac:dyDescent="0.35">
      <c r="A7" s="59">
        <f>Investície!A7</f>
        <v>5</v>
      </c>
      <c r="B7" s="60" t="str">
        <f>Investície!B7</f>
        <v xml:space="preserve">MHTH, a.s. - závod Bratislava </v>
      </c>
      <c r="C7" s="60" t="str">
        <f>Investície!C7</f>
        <v>Výmena tepelnej izolácie a oplechovania HV potrubí BA východ napájač JUH, Akumulácia tepelnej energie</v>
      </c>
      <c r="D7" s="61">
        <f>INDEX(Data!$M:$M,MATCH(emisie_ostatné!A7,Data!$A:$A,0))</f>
        <v>30</v>
      </c>
      <c r="E7" s="61" t="str">
        <f>INDEX(Data!$J:$J,MATCH(emisie_ostatné!A7,Data!$A:$A,0))</f>
        <v>2024 - 2025</v>
      </c>
      <c r="F7" s="61">
        <f>INDEX(Data!$O:$O,MATCH(emisie_ostatné!A7,Data!$A:$A,0))</f>
        <v>0</v>
      </c>
      <c r="G7" s="61">
        <f>INDEX(Data!$P:$P,MATCH(emisie_ostatné!A7,Data!$A:$A,0))</f>
        <v>-0.3</v>
      </c>
      <c r="H7" s="61">
        <f>INDEX(Data!$Q:$Q,MATCH(emisie_ostatné!A7,Data!$A:$A,0))</f>
        <v>0</v>
      </c>
      <c r="I7" s="61">
        <f>INDEX(Data!$R:$R,MATCH(emisie_ostatné!A7,Data!$A:$A,0))</f>
        <v>0</v>
      </c>
      <c r="J7" s="61">
        <f>INDEX(Data!$S:$S,MATCH(emisie_ostatné!A7,Data!$A:$A,0))</f>
        <v>-2E-3</v>
      </c>
      <c r="K7" s="63">
        <f>INDEX(Data!$T:$T,MATCH(emisie_ostatné!A7,Data!$A:$A,0))</f>
        <v>0</v>
      </c>
      <c r="L7" s="62">
        <f>($F7*IF(LEN($E7)=4,HLOOKUP($E7+L$2,Vychodiská!$J$9:$BH$15,2,0),HLOOKUP(VALUE(RIGHT($E7,4))+L$2,Vychodiská!$J$9:$BH$15,2,0)))*-1+($G7*IF(LEN($E7)=4,HLOOKUP($E7+L$2,Vychodiská!$J$9:$BH$15,3,0),HLOOKUP(VALUE(RIGHT($E7,4))+L$2,Vychodiská!$J$9:$BH$15,3,0)))*-1+($H7*IF(LEN($E7)=4,HLOOKUP($E7+L$2,Vychodiská!$J$9:$BH$15,4,0),HLOOKUP(VALUE(RIGHT($E7,4))+L$2,Vychodiská!$J$9:$BH$15,4,0)))*-1+($I7*IF(LEN($E7)=4,HLOOKUP($E7+L$2,Vychodiská!$J$9:$BH$15,5,0),HLOOKUP(VALUE(RIGHT($E7,4))+L$2,Vychodiská!$J$9:$BH$15,5,0)))*-1+($J7*IF(LEN($E7)=4,HLOOKUP($E7+L$2,Vychodiská!$J$9:$BH$15,6,0),HLOOKUP(VALUE(RIGHT($E7,4))+L$2,Vychodiská!$J$9:$BH$15,6,0)))*-1+($K7*IF(LEN($E7)=4,HLOOKUP($E7+L$2,Vychodiská!$J$9:$BH$15,7,0),HLOOKUP(VALUE(RIGHT($E7,4))+L$2,Vychodiská!$J$9:$BH$15,7,0)))*-1</f>
        <v>9285.9221558501067</v>
      </c>
      <c r="M7" s="62">
        <f>($F7*IF(LEN($E7)=4,HLOOKUP($E7+M$2,Vychodiská!$J$9:$BH$15,2,0),HLOOKUP(VALUE(RIGHT($E7,4))+M$2,Vychodiská!$J$9:$BH$15,2,0)))*-1+($G7*IF(LEN($E7)=4,HLOOKUP($E7+M$2,Vychodiská!$J$9:$BH$15,3,0),HLOOKUP(VALUE(RIGHT($E7,4))+M$2,Vychodiská!$J$9:$BH$15,3,0)))*-1+($H7*IF(LEN($E7)=4,HLOOKUP($E7+M$2,Vychodiská!$J$9:$BH$15,4,0),HLOOKUP(VALUE(RIGHT($E7,4))+M$2,Vychodiská!$J$9:$BH$15,4,0)))*-1+($I7*IF(LEN($E7)=4,HLOOKUP($E7+M$2,Vychodiská!$J$9:$BH$15,5,0),HLOOKUP(VALUE(RIGHT($E7,4))+M$2,Vychodiská!$J$9:$BH$15,5,0)))*-1+($J7*IF(LEN($E7)=4,HLOOKUP($E7+M$2,Vychodiská!$J$9:$BH$15,6,0),HLOOKUP(VALUE(RIGHT($E7,4))+M$2,Vychodiská!$J$9:$BH$15,6,0)))*-1+($K7*IF(LEN($E7)=4,HLOOKUP($E7+M$2,Vychodiská!$J$9:$BH$15,7,0),HLOOKUP(VALUE(RIGHT($E7,4))+M$2,Vychodiská!$J$9:$BH$15,7,0)))*-1</f>
        <v>9422.4252115411018</v>
      </c>
      <c r="N7" s="62">
        <f>($F7*IF(LEN($E7)=4,HLOOKUP($E7+N$2,Vychodiská!$J$9:$BH$15,2,0),HLOOKUP(VALUE(RIGHT($E7,4))+N$2,Vychodiská!$J$9:$BH$15,2,0)))*-1+($G7*IF(LEN($E7)=4,HLOOKUP($E7+N$2,Vychodiská!$J$9:$BH$15,3,0),HLOOKUP(VALUE(RIGHT($E7,4))+N$2,Vychodiská!$J$9:$BH$15,3,0)))*-1+($H7*IF(LEN($E7)=4,HLOOKUP($E7+N$2,Vychodiská!$J$9:$BH$15,4,0),HLOOKUP(VALUE(RIGHT($E7,4))+N$2,Vychodiská!$J$9:$BH$15,4,0)))*-1+($I7*IF(LEN($E7)=4,HLOOKUP($E7+N$2,Vychodiská!$J$9:$BH$15,5,0),HLOOKUP(VALUE(RIGHT($E7,4))+N$2,Vychodiská!$J$9:$BH$15,5,0)))*-1+($J7*IF(LEN($E7)=4,HLOOKUP($E7+N$2,Vychodiská!$J$9:$BH$15,6,0),HLOOKUP(VALUE(RIGHT($E7,4))+N$2,Vychodiská!$J$9:$BH$15,6,0)))*-1+($K7*IF(LEN($E7)=4,HLOOKUP($E7+N$2,Vychodiská!$J$9:$BH$15,7,0),HLOOKUP(VALUE(RIGHT($E7,4))+N$2,Vychodiská!$J$9:$BH$15,7,0)))*-1</f>
        <v>9534.5520715584407</v>
      </c>
      <c r="O7" s="62">
        <f>($F7*IF(LEN($E7)=4,HLOOKUP($E7+O$2,Vychodiská!$J$9:$BH$15,2,0),HLOOKUP(VALUE(RIGHT($E7,4))+O$2,Vychodiská!$J$9:$BH$15,2,0)))*-1+($G7*IF(LEN($E7)=4,HLOOKUP($E7+O$2,Vychodiská!$J$9:$BH$15,3,0),HLOOKUP(VALUE(RIGHT($E7,4))+O$2,Vychodiská!$J$9:$BH$15,3,0)))*-1+($H7*IF(LEN($E7)=4,HLOOKUP($E7+O$2,Vychodiská!$J$9:$BH$15,4,0),HLOOKUP(VALUE(RIGHT($E7,4))+O$2,Vychodiská!$J$9:$BH$15,4,0)))*-1+($I7*IF(LEN($E7)=4,HLOOKUP($E7+O$2,Vychodiská!$J$9:$BH$15,5,0),HLOOKUP(VALUE(RIGHT($E7,4))+O$2,Vychodiská!$J$9:$BH$15,5,0)))*-1+($J7*IF(LEN($E7)=4,HLOOKUP($E7+O$2,Vychodiská!$J$9:$BH$15,6,0),HLOOKUP(VALUE(RIGHT($E7,4))+O$2,Vychodiská!$J$9:$BH$15,6,0)))*-1+($K7*IF(LEN($E7)=4,HLOOKUP($E7+O$2,Vychodiská!$J$9:$BH$15,7,0),HLOOKUP(VALUE(RIGHT($E7,4))+O$2,Vychodiská!$J$9:$BH$15,7,0)))*-1</f>
        <v>9648.0132412099865</v>
      </c>
      <c r="P7" s="62">
        <f>($F7*IF(LEN($E7)=4,HLOOKUP($E7+P$2,Vychodiská!$J$9:$BH$15,2,0),HLOOKUP(VALUE(RIGHT($E7,4))+P$2,Vychodiská!$J$9:$BH$15,2,0)))*-1+($G7*IF(LEN($E7)=4,HLOOKUP($E7+P$2,Vychodiská!$J$9:$BH$15,3,0),HLOOKUP(VALUE(RIGHT($E7,4))+P$2,Vychodiská!$J$9:$BH$15,3,0)))*-1+($H7*IF(LEN($E7)=4,HLOOKUP($E7+P$2,Vychodiská!$J$9:$BH$15,4,0),HLOOKUP(VALUE(RIGHT($E7,4))+P$2,Vychodiská!$J$9:$BH$15,4,0)))*-1+($I7*IF(LEN($E7)=4,HLOOKUP($E7+P$2,Vychodiská!$J$9:$BH$15,5,0),HLOOKUP(VALUE(RIGHT($E7,4))+P$2,Vychodiská!$J$9:$BH$15,5,0)))*-1+($J7*IF(LEN($E7)=4,HLOOKUP($E7+P$2,Vychodiská!$J$9:$BH$15,6,0),HLOOKUP(VALUE(RIGHT($E7,4))+P$2,Vychodiská!$J$9:$BH$15,6,0)))*-1+($K7*IF(LEN($E7)=4,HLOOKUP($E7+P$2,Vychodiská!$J$9:$BH$15,7,0),HLOOKUP(VALUE(RIGHT($E7,4))+P$2,Vychodiská!$J$9:$BH$15,7,0)))*-1</f>
        <v>9762.8245987803857</v>
      </c>
      <c r="Q7" s="62">
        <f>($F7*IF(LEN($E7)=4,HLOOKUP($E7+Q$2,Vychodiská!$J$9:$BH$15,2,0),HLOOKUP(VALUE(RIGHT($E7,4))+Q$2,Vychodiská!$J$9:$BH$15,2,0)))*-1+($G7*IF(LEN($E7)=4,HLOOKUP($E7+Q$2,Vychodiská!$J$9:$BH$15,3,0),HLOOKUP(VALUE(RIGHT($E7,4))+Q$2,Vychodiská!$J$9:$BH$15,3,0)))*-1+($H7*IF(LEN($E7)=4,HLOOKUP($E7+Q$2,Vychodiská!$J$9:$BH$15,4,0),HLOOKUP(VALUE(RIGHT($E7,4))+Q$2,Vychodiská!$J$9:$BH$15,4,0)))*-1+($I7*IF(LEN($E7)=4,HLOOKUP($E7+Q$2,Vychodiská!$J$9:$BH$15,5,0),HLOOKUP(VALUE(RIGHT($E7,4))+Q$2,Vychodiská!$J$9:$BH$15,5,0)))*-1+($J7*IF(LEN($E7)=4,HLOOKUP($E7+Q$2,Vychodiská!$J$9:$BH$15,6,0),HLOOKUP(VALUE(RIGHT($E7,4))+Q$2,Vychodiská!$J$9:$BH$15,6,0)))*-1+($K7*IF(LEN($E7)=4,HLOOKUP($E7+Q$2,Vychodiská!$J$9:$BH$15,7,0),HLOOKUP(VALUE(RIGHT($E7,4))+Q$2,Vychodiská!$J$9:$BH$15,7,0)))*-1</f>
        <v>9844.8323254101397</v>
      </c>
      <c r="R7" s="62">
        <f>($F7*IF(LEN($E7)=4,HLOOKUP($E7+R$2,Vychodiská!$J$9:$BH$15,2,0),HLOOKUP(VALUE(RIGHT($E7,4))+R$2,Vychodiská!$J$9:$BH$15,2,0)))*-1+($G7*IF(LEN($E7)=4,HLOOKUP($E7+R$2,Vychodiská!$J$9:$BH$15,3,0),HLOOKUP(VALUE(RIGHT($E7,4))+R$2,Vychodiská!$J$9:$BH$15,3,0)))*-1+($H7*IF(LEN($E7)=4,HLOOKUP($E7+R$2,Vychodiská!$J$9:$BH$15,4,0),HLOOKUP(VALUE(RIGHT($E7,4))+R$2,Vychodiská!$J$9:$BH$15,4,0)))*-1+($I7*IF(LEN($E7)=4,HLOOKUP($E7+R$2,Vychodiská!$J$9:$BH$15,5,0),HLOOKUP(VALUE(RIGHT($E7,4))+R$2,Vychodiská!$J$9:$BH$15,5,0)))*-1+($J7*IF(LEN($E7)=4,HLOOKUP($E7+R$2,Vychodiská!$J$9:$BH$15,6,0),HLOOKUP(VALUE(RIGHT($E7,4))+R$2,Vychodiská!$J$9:$BH$15,6,0)))*-1+($K7*IF(LEN($E7)=4,HLOOKUP($E7+R$2,Vychodiská!$J$9:$BH$15,7,0),HLOOKUP(VALUE(RIGHT($E7,4))+R$2,Vychodiská!$J$9:$BH$15,7,0)))*-1</f>
        <v>9927.5289169435855</v>
      </c>
      <c r="S7" s="62">
        <f>($F7*IF(LEN($E7)=4,HLOOKUP($E7+S$2,Vychodiská!$J$9:$BH$15,2,0),HLOOKUP(VALUE(RIGHT($E7,4))+S$2,Vychodiská!$J$9:$BH$15,2,0)))*-1+($G7*IF(LEN($E7)=4,HLOOKUP($E7+S$2,Vychodiská!$J$9:$BH$15,3,0),HLOOKUP(VALUE(RIGHT($E7,4))+S$2,Vychodiská!$J$9:$BH$15,3,0)))*-1+($H7*IF(LEN($E7)=4,HLOOKUP($E7+S$2,Vychodiská!$J$9:$BH$15,4,0),HLOOKUP(VALUE(RIGHT($E7,4))+S$2,Vychodiská!$J$9:$BH$15,4,0)))*-1+($I7*IF(LEN($E7)=4,HLOOKUP($E7+S$2,Vychodiská!$J$9:$BH$15,5,0),HLOOKUP(VALUE(RIGHT($E7,4))+S$2,Vychodiská!$J$9:$BH$15,5,0)))*-1+($J7*IF(LEN($E7)=4,HLOOKUP($E7+S$2,Vychodiská!$J$9:$BH$15,6,0),HLOOKUP(VALUE(RIGHT($E7,4))+S$2,Vychodiská!$J$9:$BH$15,6,0)))*-1+($K7*IF(LEN($E7)=4,HLOOKUP($E7+S$2,Vychodiská!$J$9:$BH$15,7,0),HLOOKUP(VALUE(RIGHT($E7,4))+S$2,Vychodiská!$J$9:$BH$15,7,0)))*-1</f>
        <v>10010.920159845911</v>
      </c>
      <c r="T7" s="62">
        <f>($F7*IF(LEN($E7)=4,HLOOKUP($E7+T$2,Vychodiská!$J$9:$BH$15,2,0),HLOOKUP(VALUE(RIGHT($E7,4))+T$2,Vychodiská!$J$9:$BH$15,2,0)))*-1+($G7*IF(LEN($E7)=4,HLOOKUP($E7+T$2,Vychodiská!$J$9:$BH$15,3,0),HLOOKUP(VALUE(RIGHT($E7,4))+T$2,Vychodiská!$J$9:$BH$15,3,0)))*-1+($H7*IF(LEN($E7)=4,HLOOKUP($E7+T$2,Vychodiská!$J$9:$BH$15,4,0),HLOOKUP(VALUE(RIGHT($E7,4))+T$2,Vychodiská!$J$9:$BH$15,4,0)))*-1+($I7*IF(LEN($E7)=4,HLOOKUP($E7+T$2,Vychodiská!$J$9:$BH$15,5,0),HLOOKUP(VALUE(RIGHT($E7,4))+T$2,Vychodiská!$J$9:$BH$15,5,0)))*-1+($J7*IF(LEN($E7)=4,HLOOKUP($E7+T$2,Vychodiská!$J$9:$BH$15,6,0),HLOOKUP(VALUE(RIGHT($E7,4))+T$2,Vychodiská!$J$9:$BH$15,6,0)))*-1+($K7*IF(LEN($E7)=4,HLOOKUP($E7+T$2,Vychodiská!$J$9:$BH$15,7,0),HLOOKUP(VALUE(RIGHT($E7,4))+T$2,Vychodiská!$J$9:$BH$15,7,0)))*-1</f>
        <v>10095.011889188618</v>
      </c>
      <c r="U7" s="62">
        <f>($F7*IF(LEN($E7)=4,HLOOKUP($E7+U$2,Vychodiská!$J$9:$BH$15,2,0),HLOOKUP(VALUE(RIGHT($E7,4))+U$2,Vychodiská!$J$9:$BH$15,2,0)))*-1+($G7*IF(LEN($E7)=4,HLOOKUP($E7+U$2,Vychodiská!$J$9:$BH$15,3,0),HLOOKUP(VALUE(RIGHT($E7,4))+U$2,Vychodiská!$J$9:$BH$15,3,0)))*-1+($H7*IF(LEN($E7)=4,HLOOKUP($E7+U$2,Vychodiská!$J$9:$BH$15,4,0),HLOOKUP(VALUE(RIGHT($E7,4))+U$2,Vychodiská!$J$9:$BH$15,4,0)))*-1+($I7*IF(LEN($E7)=4,HLOOKUP($E7+U$2,Vychodiská!$J$9:$BH$15,5,0),HLOOKUP(VALUE(RIGHT($E7,4))+U$2,Vychodiská!$J$9:$BH$15,5,0)))*-1+($J7*IF(LEN($E7)=4,HLOOKUP($E7+U$2,Vychodiská!$J$9:$BH$15,6,0),HLOOKUP(VALUE(RIGHT($E7,4))+U$2,Vychodiská!$J$9:$BH$15,6,0)))*-1+($K7*IF(LEN($E7)=4,HLOOKUP($E7+U$2,Vychodiská!$J$9:$BH$15,7,0),HLOOKUP(VALUE(RIGHT($E7,4))+U$2,Vychodiská!$J$9:$BH$15,7,0)))*-1</f>
        <v>10179.8099890578</v>
      </c>
      <c r="V7" s="62">
        <f>($F7*IF(LEN($E7)=4,HLOOKUP($E7+V$2,Vychodiská!$J$9:$BH$15,2,0),HLOOKUP(VALUE(RIGHT($E7,4))+V$2,Vychodiská!$J$9:$BH$15,2,0)))*-1+($G7*IF(LEN($E7)=4,HLOOKUP($E7+V$2,Vychodiská!$J$9:$BH$15,3,0),HLOOKUP(VALUE(RIGHT($E7,4))+V$2,Vychodiská!$J$9:$BH$15,3,0)))*-1+($H7*IF(LEN($E7)=4,HLOOKUP($E7+V$2,Vychodiská!$J$9:$BH$15,4,0),HLOOKUP(VALUE(RIGHT($E7,4))+V$2,Vychodiská!$J$9:$BH$15,4,0)))*-1+($I7*IF(LEN($E7)=4,HLOOKUP($E7+V$2,Vychodiská!$J$9:$BH$15,5,0),HLOOKUP(VALUE(RIGHT($E7,4))+V$2,Vychodiská!$J$9:$BH$15,5,0)))*-1+($J7*IF(LEN($E7)=4,HLOOKUP($E7+V$2,Vychodiská!$J$9:$BH$15,6,0),HLOOKUP(VALUE(RIGHT($E7,4))+V$2,Vychodiská!$J$9:$BH$15,6,0)))*-1+($K7*IF(LEN($E7)=4,HLOOKUP($E7+V$2,Vychodiská!$J$9:$BH$15,7,0),HLOOKUP(VALUE(RIGHT($E7,4))+V$2,Vychodiská!$J$9:$BH$15,7,0)))*-1</f>
        <v>10265.320392965885</v>
      </c>
      <c r="W7" s="62">
        <f>($F7*IF(LEN($E7)=4,HLOOKUP($E7+W$2,Vychodiská!$J$9:$BH$15,2,0),HLOOKUP(VALUE(RIGHT($E7,4))+W$2,Vychodiská!$J$9:$BH$15,2,0)))*-1+($G7*IF(LEN($E7)=4,HLOOKUP($E7+W$2,Vychodiská!$J$9:$BH$15,3,0),HLOOKUP(VALUE(RIGHT($E7,4))+W$2,Vychodiská!$J$9:$BH$15,3,0)))*-1+($H7*IF(LEN($E7)=4,HLOOKUP($E7+W$2,Vychodiská!$J$9:$BH$15,4,0),HLOOKUP(VALUE(RIGHT($E7,4))+W$2,Vychodiská!$J$9:$BH$15,4,0)))*-1+($I7*IF(LEN($E7)=4,HLOOKUP($E7+W$2,Vychodiská!$J$9:$BH$15,5,0),HLOOKUP(VALUE(RIGHT($E7,4))+W$2,Vychodiská!$J$9:$BH$15,5,0)))*-1+($J7*IF(LEN($E7)=4,HLOOKUP($E7+W$2,Vychodiská!$J$9:$BH$15,6,0),HLOOKUP(VALUE(RIGHT($E7,4))+W$2,Vychodiská!$J$9:$BH$15,6,0)))*-1+($K7*IF(LEN($E7)=4,HLOOKUP($E7+W$2,Vychodiská!$J$9:$BH$15,7,0),HLOOKUP(VALUE(RIGHT($E7,4))+W$2,Vychodiská!$J$9:$BH$15,7,0)))*-1</f>
        <v>10351.549084266799</v>
      </c>
      <c r="X7" s="62">
        <f>($F7*IF(LEN($E7)=4,HLOOKUP($E7+X$2,Vychodiská!$J$9:$BH$15,2,0),HLOOKUP(VALUE(RIGHT($E7,4))+X$2,Vychodiská!$J$9:$BH$15,2,0)))*-1+($G7*IF(LEN($E7)=4,HLOOKUP($E7+X$2,Vychodiská!$J$9:$BH$15,3,0),HLOOKUP(VALUE(RIGHT($E7,4))+X$2,Vychodiská!$J$9:$BH$15,3,0)))*-1+($H7*IF(LEN($E7)=4,HLOOKUP($E7+X$2,Vychodiská!$J$9:$BH$15,4,0),HLOOKUP(VALUE(RIGHT($E7,4))+X$2,Vychodiská!$J$9:$BH$15,4,0)))*-1+($I7*IF(LEN($E7)=4,HLOOKUP($E7+X$2,Vychodiská!$J$9:$BH$15,5,0),HLOOKUP(VALUE(RIGHT($E7,4))+X$2,Vychodiská!$J$9:$BH$15,5,0)))*-1+($J7*IF(LEN($E7)=4,HLOOKUP($E7+X$2,Vychodiská!$J$9:$BH$15,6,0),HLOOKUP(VALUE(RIGHT($E7,4))+X$2,Vychodiská!$J$9:$BH$15,6,0)))*-1+($K7*IF(LEN($E7)=4,HLOOKUP($E7+X$2,Vychodiská!$J$9:$BH$15,7,0),HLOOKUP(VALUE(RIGHT($E7,4))+X$2,Vychodiská!$J$9:$BH$15,7,0)))*-1</f>
        <v>10438.502096574641</v>
      </c>
      <c r="Y7" s="62">
        <f>($F7*IF(LEN($E7)=4,HLOOKUP($E7+Y$2,Vychodiská!$J$9:$BH$15,2,0),HLOOKUP(VALUE(RIGHT($E7,4))+Y$2,Vychodiská!$J$9:$BH$15,2,0)))*-1+($G7*IF(LEN($E7)=4,HLOOKUP($E7+Y$2,Vychodiská!$J$9:$BH$15,3,0),HLOOKUP(VALUE(RIGHT($E7,4))+Y$2,Vychodiská!$J$9:$BH$15,3,0)))*-1+($H7*IF(LEN($E7)=4,HLOOKUP($E7+Y$2,Vychodiská!$J$9:$BH$15,4,0),HLOOKUP(VALUE(RIGHT($E7,4))+Y$2,Vychodiská!$J$9:$BH$15,4,0)))*-1+($I7*IF(LEN($E7)=4,HLOOKUP($E7+Y$2,Vychodiská!$J$9:$BH$15,5,0),HLOOKUP(VALUE(RIGHT($E7,4))+Y$2,Vychodiská!$J$9:$BH$15,5,0)))*-1+($J7*IF(LEN($E7)=4,HLOOKUP($E7+Y$2,Vychodiská!$J$9:$BH$15,6,0),HLOOKUP(VALUE(RIGHT($E7,4))+Y$2,Vychodiská!$J$9:$BH$15,6,0)))*-1+($K7*IF(LEN($E7)=4,HLOOKUP($E7+Y$2,Vychodiská!$J$9:$BH$15,7,0),HLOOKUP(VALUE(RIGHT($E7,4))+Y$2,Vychodiská!$J$9:$BH$15,7,0)))*-1</f>
        <v>10526.185514185867</v>
      </c>
      <c r="Z7" s="62">
        <f>($F7*IF(LEN($E7)=4,HLOOKUP($E7+Z$2,Vychodiská!$J$9:$BH$15,2,0),HLOOKUP(VALUE(RIGHT($E7,4))+Z$2,Vychodiská!$J$9:$BH$15,2,0)))*-1+($G7*IF(LEN($E7)=4,HLOOKUP($E7+Z$2,Vychodiská!$J$9:$BH$15,3,0),HLOOKUP(VALUE(RIGHT($E7,4))+Z$2,Vychodiská!$J$9:$BH$15,3,0)))*-1+($H7*IF(LEN($E7)=4,HLOOKUP($E7+Z$2,Vychodiská!$J$9:$BH$15,4,0),HLOOKUP(VALUE(RIGHT($E7,4))+Z$2,Vychodiská!$J$9:$BH$15,4,0)))*-1+($I7*IF(LEN($E7)=4,HLOOKUP($E7+Z$2,Vychodiská!$J$9:$BH$15,5,0),HLOOKUP(VALUE(RIGHT($E7,4))+Z$2,Vychodiská!$J$9:$BH$15,5,0)))*-1+($J7*IF(LEN($E7)=4,HLOOKUP($E7+Z$2,Vychodiská!$J$9:$BH$15,6,0),HLOOKUP(VALUE(RIGHT($E7,4))+Z$2,Vychodiská!$J$9:$BH$15,6,0)))*-1+($K7*IF(LEN($E7)=4,HLOOKUP($E7+Z$2,Vychodiská!$J$9:$BH$15,7,0),HLOOKUP(VALUE(RIGHT($E7,4))+Z$2,Vychodiská!$J$9:$BH$15,7,0)))*-1</f>
        <v>10614.605472505027</v>
      </c>
      <c r="AA7" s="62">
        <f>($F7*IF(LEN($E7)=4,HLOOKUP($E7+AA$2,Vychodiská!$J$9:$BH$15,2,0),HLOOKUP(VALUE(RIGHT($E7,4))+AA$2,Vychodiská!$J$9:$BH$15,2,0)))*-1+($G7*IF(LEN($E7)=4,HLOOKUP($E7+AA$2,Vychodiská!$J$9:$BH$15,3,0),HLOOKUP(VALUE(RIGHT($E7,4))+AA$2,Vychodiská!$J$9:$BH$15,3,0)))*-1+($H7*IF(LEN($E7)=4,HLOOKUP($E7+AA$2,Vychodiská!$J$9:$BH$15,4,0),HLOOKUP(VALUE(RIGHT($E7,4))+AA$2,Vychodiská!$J$9:$BH$15,4,0)))*-1+($I7*IF(LEN($E7)=4,HLOOKUP($E7+AA$2,Vychodiská!$J$9:$BH$15,5,0),HLOOKUP(VALUE(RIGHT($E7,4))+AA$2,Vychodiská!$J$9:$BH$15,5,0)))*-1+($J7*IF(LEN($E7)=4,HLOOKUP($E7+AA$2,Vychodiská!$J$9:$BH$15,6,0),HLOOKUP(VALUE(RIGHT($E7,4))+AA$2,Vychodiská!$J$9:$BH$15,6,0)))*-1+($K7*IF(LEN($E7)=4,HLOOKUP($E7+AA$2,Vychodiská!$J$9:$BH$15,7,0),HLOOKUP(VALUE(RIGHT($E7,4))+AA$2,Vychodiská!$J$9:$BH$15,7,0)))*-1</f>
        <v>10688.907710812564</v>
      </c>
      <c r="AB7" s="62">
        <f>($F7*IF(LEN($E7)=4,HLOOKUP($E7+AB$2,Vychodiská!$J$9:$BH$15,2,0),HLOOKUP(VALUE(RIGHT($E7,4))+AB$2,Vychodiská!$J$9:$BH$15,2,0)))*-1+($G7*IF(LEN($E7)=4,HLOOKUP($E7+AB$2,Vychodiská!$J$9:$BH$15,3,0),HLOOKUP(VALUE(RIGHT($E7,4))+AB$2,Vychodiská!$J$9:$BH$15,3,0)))*-1+($H7*IF(LEN($E7)=4,HLOOKUP($E7+AB$2,Vychodiská!$J$9:$BH$15,4,0),HLOOKUP(VALUE(RIGHT($E7,4))+AB$2,Vychodiská!$J$9:$BH$15,4,0)))*-1+($I7*IF(LEN($E7)=4,HLOOKUP($E7+AB$2,Vychodiská!$J$9:$BH$15,5,0),HLOOKUP(VALUE(RIGHT($E7,4))+AB$2,Vychodiská!$J$9:$BH$15,5,0)))*-1+($J7*IF(LEN($E7)=4,HLOOKUP($E7+AB$2,Vychodiská!$J$9:$BH$15,6,0),HLOOKUP(VALUE(RIGHT($E7,4))+AB$2,Vychodiská!$J$9:$BH$15,6,0)))*-1+($K7*IF(LEN($E7)=4,HLOOKUP($E7+AB$2,Vychodiská!$J$9:$BH$15,7,0),HLOOKUP(VALUE(RIGHT($E7,4))+AB$2,Vychodiská!$J$9:$BH$15,7,0)))*-1</f>
        <v>10763.730064788249</v>
      </c>
      <c r="AC7" s="62">
        <f>($F7*IF(LEN($E7)=4,HLOOKUP($E7+AC$2,Vychodiská!$J$9:$BH$15,2,0),HLOOKUP(VALUE(RIGHT($E7,4))+AC$2,Vychodiská!$J$9:$BH$15,2,0)))*-1+($G7*IF(LEN($E7)=4,HLOOKUP($E7+AC$2,Vychodiská!$J$9:$BH$15,3,0),HLOOKUP(VALUE(RIGHT($E7,4))+AC$2,Vychodiská!$J$9:$BH$15,3,0)))*-1+($H7*IF(LEN($E7)=4,HLOOKUP($E7+AC$2,Vychodiská!$J$9:$BH$15,4,0),HLOOKUP(VALUE(RIGHT($E7,4))+AC$2,Vychodiská!$J$9:$BH$15,4,0)))*-1+($I7*IF(LEN($E7)=4,HLOOKUP($E7+AC$2,Vychodiská!$J$9:$BH$15,5,0),HLOOKUP(VALUE(RIGHT($E7,4))+AC$2,Vychodiská!$J$9:$BH$15,5,0)))*-1+($J7*IF(LEN($E7)=4,HLOOKUP($E7+AC$2,Vychodiská!$J$9:$BH$15,6,0),HLOOKUP(VALUE(RIGHT($E7,4))+AC$2,Vychodiská!$J$9:$BH$15,6,0)))*-1+($K7*IF(LEN($E7)=4,HLOOKUP($E7+AC$2,Vychodiská!$J$9:$BH$15,7,0),HLOOKUP(VALUE(RIGHT($E7,4))+AC$2,Vychodiská!$J$9:$BH$15,7,0)))*-1</f>
        <v>10839.076175241766</v>
      </c>
      <c r="AD7" s="62">
        <f>($F7*IF(LEN($E7)=4,HLOOKUP($E7+AD$2,Vychodiská!$J$9:$BH$15,2,0),HLOOKUP(VALUE(RIGHT($E7,4))+AD$2,Vychodiská!$J$9:$BH$15,2,0)))*-1+($G7*IF(LEN($E7)=4,HLOOKUP($E7+AD$2,Vychodiská!$J$9:$BH$15,3,0),HLOOKUP(VALUE(RIGHT($E7,4))+AD$2,Vychodiská!$J$9:$BH$15,3,0)))*-1+($H7*IF(LEN($E7)=4,HLOOKUP($E7+AD$2,Vychodiská!$J$9:$BH$15,4,0),HLOOKUP(VALUE(RIGHT($E7,4))+AD$2,Vychodiská!$J$9:$BH$15,4,0)))*-1+($I7*IF(LEN($E7)=4,HLOOKUP($E7+AD$2,Vychodiská!$J$9:$BH$15,5,0),HLOOKUP(VALUE(RIGHT($E7,4))+AD$2,Vychodiská!$J$9:$BH$15,5,0)))*-1+($J7*IF(LEN($E7)=4,HLOOKUP($E7+AD$2,Vychodiská!$J$9:$BH$15,6,0),HLOOKUP(VALUE(RIGHT($E7,4))+AD$2,Vychodiská!$J$9:$BH$15,6,0)))*-1+($K7*IF(LEN($E7)=4,HLOOKUP($E7+AD$2,Vychodiská!$J$9:$BH$15,7,0),HLOOKUP(VALUE(RIGHT($E7,4))+AD$2,Vychodiská!$J$9:$BH$15,7,0)))*-1</f>
        <v>10914.949708468457</v>
      </c>
      <c r="AE7" s="62">
        <f>($F7*IF(LEN($E7)=4,HLOOKUP($E7+AE$2,Vychodiská!$J$9:$BH$15,2,0),HLOOKUP(VALUE(RIGHT($E7,4))+AE$2,Vychodiská!$J$9:$BH$15,2,0)))*-1+($G7*IF(LEN($E7)=4,HLOOKUP($E7+AE$2,Vychodiská!$J$9:$BH$15,3,0),HLOOKUP(VALUE(RIGHT($E7,4))+AE$2,Vychodiská!$J$9:$BH$15,3,0)))*-1+($H7*IF(LEN($E7)=4,HLOOKUP($E7+AE$2,Vychodiská!$J$9:$BH$15,4,0),HLOOKUP(VALUE(RIGHT($E7,4))+AE$2,Vychodiská!$J$9:$BH$15,4,0)))*-1+($I7*IF(LEN($E7)=4,HLOOKUP($E7+AE$2,Vychodiská!$J$9:$BH$15,5,0),HLOOKUP(VALUE(RIGHT($E7,4))+AE$2,Vychodiská!$J$9:$BH$15,5,0)))*-1+($J7*IF(LEN($E7)=4,HLOOKUP($E7+AE$2,Vychodiská!$J$9:$BH$15,6,0),HLOOKUP(VALUE(RIGHT($E7,4))+AE$2,Vychodiská!$J$9:$BH$15,6,0)))*-1+($K7*IF(LEN($E7)=4,HLOOKUP($E7+AE$2,Vychodiská!$J$9:$BH$15,7,0),HLOOKUP(VALUE(RIGHT($E7,4))+AE$2,Vychodiská!$J$9:$BH$15,7,0)))*-1</f>
        <v>10991.354356427735</v>
      </c>
      <c r="AF7" s="62">
        <f>($F7*IF(LEN($E7)=4,HLOOKUP($E7+AF$2,Vychodiská!$J$9:$BH$15,2,0),HLOOKUP(VALUE(RIGHT($E7,4))+AF$2,Vychodiská!$J$9:$BH$15,2,0)))*-1+($G7*IF(LEN($E7)=4,HLOOKUP($E7+AF$2,Vychodiská!$J$9:$BH$15,3,0),HLOOKUP(VALUE(RIGHT($E7,4))+AF$2,Vychodiská!$J$9:$BH$15,3,0)))*-1+($H7*IF(LEN($E7)=4,HLOOKUP($E7+AF$2,Vychodiská!$J$9:$BH$15,4,0),HLOOKUP(VALUE(RIGHT($E7,4))+AF$2,Vychodiská!$J$9:$BH$15,4,0)))*-1+($I7*IF(LEN($E7)=4,HLOOKUP($E7+AF$2,Vychodiská!$J$9:$BH$15,5,0),HLOOKUP(VALUE(RIGHT($E7,4))+AF$2,Vychodiská!$J$9:$BH$15,5,0)))*-1+($J7*IF(LEN($E7)=4,HLOOKUP($E7+AF$2,Vychodiská!$J$9:$BH$15,6,0),HLOOKUP(VALUE(RIGHT($E7,4))+AF$2,Vychodiská!$J$9:$BH$15,6,0)))*-1+($K7*IF(LEN($E7)=4,HLOOKUP($E7+AF$2,Vychodiská!$J$9:$BH$15,7,0),HLOOKUP(VALUE(RIGHT($E7,4))+AF$2,Vychodiská!$J$9:$BH$15,7,0)))*-1</f>
        <v>11068.29383692273</v>
      </c>
      <c r="AG7" s="62">
        <f>($F7*IF(LEN($E7)=4,HLOOKUP($E7+AG$2,Vychodiská!$J$9:$BH$15,2,0),HLOOKUP(VALUE(RIGHT($E7,4))+AG$2,Vychodiská!$J$9:$BH$15,2,0)))*-1+($G7*IF(LEN($E7)=4,HLOOKUP($E7+AG$2,Vychodiská!$J$9:$BH$15,3,0),HLOOKUP(VALUE(RIGHT($E7,4))+AG$2,Vychodiská!$J$9:$BH$15,3,0)))*-1+($H7*IF(LEN($E7)=4,HLOOKUP($E7+AG$2,Vychodiská!$J$9:$BH$15,4,0),HLOOKUP(VALUE(RIGHT($E7,4))+AG$2,Vychodiská!$J$9:$BH$15,4,0)))*-1+($I7*IF(LEN($E7)=4,HLOOKUP($E7+AG$2,Vychodiská!$J$9:$BH$15,5,0),HLOOKUP(VALUE(RIGHT($E7,4))+AG$2,Vychodiská!$J$9:$BH$15,5,0)))*-1+($J7*IF(LEN($E7)=4,HLOOKUP($E7+AG$2,Vychodiská!$J$9:$BH$15,6,0),HLOOKUP(VALUE(RIGHT($E7,4))+AG$2,Vychodiská!$J$9:$BH$15,6,0)))*-1+($K7*IF(LEN($E7)=4,HLOOKUP($E7+AG$2,Vychodiská!$J$9:$BH$15,7,0),HLOOKUP(VALUE(RIGHT($E7,4))+AG$2,Vychodiská!$J$9:$BH$15,7,0)))*-1</f>
        <v>11145.771893781186</v>
      </c>
      <c r="AH7" s="62">
        <f>($F7*IF(LEN($E7)=4,HLOOKUP($E7+AH$2,Vychodiská!$J$9:$BH$15,2,0),HLOOKUP(VALUE(RIGHT($E7,4))+AH$2,Vychodiská!$J$9:$BH$15,2,0)))*-1+($G7*IF(LEN($E7)=4,HLOOKUP($E7+AH$2,Vychodiská!$J$9:$BH$15,3,0),HLOOKUP(VALUE(RIGHT($E7,4))+AH$2,Vychodiská!$J$9:$BH$15,3,0)))*-1+($H7*IF(LEN($E7)=4,HLOOKUP($E7+AH$2,Vychodiská!$J$9:$BH$15,4,0),HLOOKUP(VALUE(RIGHT($E7,4))+AH$2,Vychodiská!$J$9:$BH$15,4,0)))*-1+($I7*IF(LEN($E7)=4,HLOOKUP($E7+AH$2,Vychodiská!$J$9:$BH$15,5,0),HLOOKUP(VALUE(RIGHT($E7,4))+AH$2,Vychodiská!$J$9:$BH$15,5,0)))*-1+($J7*IF(LEN($E7)=4,HLOOKUP($E7+AH$2,Vychodiská!$J$9:$BH$15,6,0),HLOOKUP(VALUE(RIGHT($E7,4))+AH$2,Vychodiská!$J$9:$BH$15,6,0)))*-1+($K7*IF(LEN($E7)=4,HLOOKUP($E7+AH$2,Vychodiská!$J$9:$BH$15,7,0),HLOOKUP(VALUE(RIGHT($E7,4))+AH$2,Vychodiská!$J$9:$BH$15,7,0)))*-1</f>
        <v>11223.792297037655</v>
      </c>
      <c r="AI7" s="62">
        <f>($F7*IF(LEN($E7)=4,HLOOKUP($E7+AI$2,Vychodiská!$J$9:$BH$15,2,0),HLOOKUP(VALUE(RIGHT($E7,4))+AI$2,Vychodiská!$J$9:$BH$15,2,0)))*-1+($G7*IF(LEN($E7)=4,HLOOKUP($E7+AI$2,Vychodiská!$J$9:$BH$15,3,0),HLOOKUP(VALUE(RIGHT($E7,4))+AI$2,Vychodiská!$J$9:$BH$15,3,0)))*-1+($H7*IF(LEN($E7)=4,HLOOKUP($E7+AI$2,Vychodiská!$J$9:$BH$15,4,0),HLOOKUP(VALUE(RIGHT($E7,4))+AI$2,Vychodiská!$J$9:$BH$15,4,0)))*-1+($I7*IF(LEN($E7)=4,HLOOKUP($E7+AI$2,Vychodiská!$J$9:$BH$15,5,0),HLOOKUP(VALUE(RIGHT($E7,4))+AI$2,Vychodiská!$J$9:$BH$15,5,0)))*-1+($J7*IF(LEN($E7)=4,HLOOKUP($E7+AI$2,Vychodiská!$J$9:$BH$15,6,0),HLOOKUP(VALUE(RIGHT($E7,4))+AI$2,Vychodiská!$J$9:$BH$15,6,0)))*-1+($K7*IF(LEN($E7)=4,HLOOKUP($E7+AI$2,Vychodiská!$J$9:$BH$15,7,0),HLOOKUP(VALUE(RIGHT($E7,4))+AI$2,Vychodiská!$J$9:$BH$15,7,0)))*-1</f>
        <v>11302.358843116916</v>
      </c>
      <c r="AJ7" s="62">
        <f>($F7*IF(LEN($E7)=4,HLOOKUP($E7+AJ$2,Vychodiská!$J$9:$BH$15,2,0),HLOOKUP(VALUE(RIGHT($E7,4))+AJ$2,Vychodiská!$J$9:$BH$15,2,0)))*-1+($G7*IF(LEN($E7)=4,HLOOKUP($E7+AJ$2,Vychodiská!$J$9:$BH$15,3,0),HLOOKUP(VALUE(RIGHT($E7,4))+AJ$2,Vychodiská!$J$9:$BH$15,3,0)))*-1+($H7*IF(LEN($E7)=4,HLOOKUP($E7+AJ$2,Vychodiská!$J$9:$BH$15,4,0),HLOOKUP(VALUE(RIGHT($E7,4))+AJ$2,Vychodiská!$J$9:$BH$15,4,0)))*-1+($I7*IF(LEN($E7)=4,HLOOKUP($E7+AJ$2,Vychodiská!$J$9:$BH$15,5,0),HLOOKUP(VALUE(RIGHT($E7,4))+AJ$2,Vychodiská!$J$9:$BH$15,5,0)))*-1+($J7*IF(LEN($E7)=4,HLOOKUP($E7+AJ$2,Vychodiská!$J$9:$BH$15,6,0),HLOOKUP(VALUE(RIGHT($E7,4))+AJ$2,Vychodiská!$J$9:$BH$15,6,0)))*-1+($K7*IF(LEN($E7)=4,HLOOKUP($E7+AJ$2,Vychodiská!$J$9:$BH$15,7,0),HLOOKUP(VALUE(RIGHT($E7,4))+AJ$2,Vychodiská!$J$9:$BH$15,7,0)))*-1</f>
        <v>11381.475355018734</v>
      </c>
      <c r="AK7" s="62">
        <f>($F7*IF(LEN($E7)=4,HLOOKUP($E7+AK$2,Vychodiská!$J$9:$BH$15,2,0),HLOOKUP(VALUE(RIGHT($E7,4))+AK$2,Vychodiská!$J$9:$BH$15,2,0)))*-1+($G7*IF(LEN($E7)=4,HLOOKUP($E7+AK$2,Vychodiská!$J$9:$BH$15,3,0),HLOOKUP(VALUE(RIGHT($E7,4))+AK$2,Vychodiská!$J$9:$BH$15,3,0)))*-1+($H7*IF(LEN($E7)=4,HLOOKUP($E7+AK$2,Vychodiská!$J$9:$BH$15,4,0),HLOOKUP(VALUE(RIGHT($E7,4))+AK$2,Vychodiská!$J$9:$BH$15,4,0)))*-1+($I7*IF(LEN($E7)=4,HLOOKUP($E7+AK$2,Vychodiská!$J$9:$BH$15,5,0),HLOOKUP(VALUE(RIGHT($E7,4))+AK$2,Vychodiská!$J$9:$BH$15,5,0)))*-1+($J7*IF(LEN($E7)=4,HLOOKUP($E7+AK$2,Vychodiská!$J$9:$BH$15,6,0),HLOOKUP(VALUE(RIGHT($E7,4))+AK$2,Vychodiská!$J$9:$BH$15,6,0)))*-1+($K7*IF(LEN($E7)=4,HLOOKUP($E7+AK$2,Vychodiská!$J$9:$BH$15,7,0),HLOOKUP(VALUE(RIGHT($E7,4))+AK$2,Vychodiská!$J$9:$BH$15,7,0)))*-1</f>
        <v>11485.046780749404</v>
      </c>
      <c r="AL7" s="62">
        <f>($F7*IF(LEN($E7)=4,HLOOKUP($E7+AL$2,Vychodiská!$J$9:$BH$15,2,0),HLOOKUP(VALUE(RIGHT($E7,4))+AL$2,Vychodiská!$J$9:$BH$15,2,0)))*-1+($G7*IF(LEN($E7)=4,HLOOKUP($E7+AL$2,Vychodiská!$J$9:$BH$15,3,0),HLOOKUP(VALUE(RIGHT($E7,4))+AL$2,Vychodiská!$J$9:$BH$15,3,0)))*-1+($H7*IF(LEN($E7)=4,HLOOKUP($E7+AL$2,Vychodiská!$J$9:$BH$15,4,0),HLOOKUP(VALUE(RIGHT($E7,4))+AL$2,Vychodiská!$J$9:$BH$15,4,0)))*-1+($I7*IF(LEN($E7)=4,HLOOKUP($E7+AL$2,Vychodiská!$J$9:$BH$15,5,0),HLOOKUP(VALUE(RIGHT($E7,4))+AL$2,Vychodiská!$J$9:$BH$15,5,0)))*-1+($J7*IF(LEN($E7)=4,HLOOKUP($E7+AL$2,Vychodiská!$J$9:$BH$15,6,0),HLOOKUP(VALUE(RIGHT($E7,4))+AL$2,Vychodiská!$J$9:$BH$15,6,0)))*-1+($K7*IF(LEN($E7)=4,HLOOKUP($E7+AL$2,Vychodiská!$J$9:$BH$15,7,0),HLOOKUP(VALUE(RIGHT($E7,4))+AL$2,Vychodiská!$J$9:$BH$15,7,0)))*-1</f>
        <v>11589.560706454226</v>
      </c>
      <c r="AM7" s="62">
        <f>($F7*IF(LEN($E7)=4,HLOOKUP($E7+AM$2,Vychodiská!$J$9:$BH$15,2,0),HLOOKUP(VALUE(RIGHT($E7,4))+AM$2,Vychodiská!$J$9:$BH$15,2,0)))*-1+($G7*IF(LEN($E7)=4,HLOOKUP($E7+AM$2,Vychodiská!$J$9:$BH$15,3,0),HLOOKUP(VALUE(RIGHT($E7,4))+AM$2,Vychodiská!$J$9:$BH$15,3,0)))*-1+($H7*IF(LEN($E7)=4,HLOOKUP($E7+AM$2,Vychodiská!$J$9:$BH$15,4,0),HLOOKUP(VALUE(RIGHT($E7,4))+AM$2,Vychodiská!$J$9:$BH$15,4,0)))*-1+($I7*IF(LEN($E7)=4,HLOOKUP($E7+AM$2,Vychodiská!$J$9:$BH$15,5,0),HLOOKUP(VALUE(RIGHT($E7,4))+AM$2,Vychodiská!$J$9:$BH$15,5,0)))*-1+($J7*IF(LEN($E7)=4,HLOOKUP($E7+AM$2,Vychodiská!$J$9:$BH$15,6,0),HLOOKUP(VALUE(RIGHT($E7,4))+AM$2,Vychodiská!$J$9:$BH$15,6,0)))*-1+($K7*IF(LEN($E7)=4,HLOOKUP($E7+AM$2,Vychodiská!$J$9:$BH$15,7,0),HLOOKUP(VALUE(RIGHT($E7,4))+AM$2,Vychodiská!$J$9:$BH$15,7,0)))*-1</f>
        <v>11695.02570888296</v>
      </c>
      <c r="AN7" s="62">
        <f>($F7*IF(LEN($E7)=4,HLOOKUP($E7+AN$2,Vychodiská!$J$9:$BH$15,2,0),HLOOKUP(VALUE(RIGHT($E7,4))+AN$2,Vychodiská!$J$9:$BH$15,2,0)))*-1+($G7*IF(LEN($E7)=4,HLOOKUP($E7+AN$2,Vychodiská!$J$9:$BH$15,3,0),HLOOKUP(VALUE(RIGHT($E7,4))+AN$2,Vychodiská!$J$9:$BH$15,3,0)))*-1+($H7*IF(LEN($E7)=4,HLOOKUP($E7+AN$2,Vychodiská!$J$9:$BH$15,4,0),HLOOKUP(VALUE(RIGHT($E7,4))+AN$2,Vychodiská!$J$9:$BH$15,4,0)))*-1+($I7*IF(LEN($E7)=4,HLOOKUP($E7+AN$2,Vychodiská!$J$9:$BH$15,5,0),HLOOKUP(VALUE(RIGHT($E7,4))+AN$2,Vychodiská!$J$9:$BH$15,5,0)))*-1+($J7*IF(LEN($E7)=4,HLOOKUP($E7+AN$2,Vychodiská!$J$9:$BH$15,6,0),HLOOKUP(VALUE(RIGHT($E7,4))+AN$2,Vychodiská!$J$9:$BH$15,6,0)))*-1+($K7*IF(LEN($E7)=4,HLOOKUP($E7+AN$2,Vychodiská!$J$9:$BH$15,7,0),HLOOKUP(VALUE(RIGHT($E7,4))+AN$2,Vychodiská!$J$9:$BH$15,7,0)))*-1</f>
        <v>11801.450442833797</v>
      </c>
      <c r="AO7" s="62">
        <f>($F7*IF(LEN($E7)=4,HLOOKUP($E7+AO$2,Vychodiská!$J$9:$BH$15,2,0),HLOOKUP(VALUE(RIGHT($E7,4))+AO$2,Vychodiská!$J$9:$BH$15,2,0)))*-1+($G7*IF(LEN($E7)=4,HLOOKUP($E7+AO$2,Vychodiská!$J$9:$BH$15,3,0),HLOOKUP(VALUE(RIGHT($E7,4))+AO$2,Vychodiská!$J$9:$BH$15,3,0)))*-1+($H7*IF(LEN($E7)=4,HLOOKUP($E7+AO$2,Vychodiská!$J$9:$BH$15,4,0),HLOOKUP(VALUE(RIGHT($E7,4))+AO$2,Vychodiská!$J$9:$BH$15,4,0)))*-1+($I7*IF(LEN($E7)=4,HLOOKUP($E7+AO$2,Vychodiská!$J$9:$BH$15,5,0),HLOOKUP(VALUE(RIGHT($E7,4))+AO$2,Vychodiská!$J$9:$BH$15,5,0)))*-1+($J7*IF(LEN($E7)=4,HLOOKUP($E7+AO$2,Vychodiská!$J$9:$BH$15,6,0),HLOOKUP(VALUE(RIGHT($E7,4))+AO$2,Vychodiská!$J$9:$BH$15,6,0)))*-1+($K7*IF(LEN($E7)=4,HLOOKUP($E7+AO$2,Vychodiská!$J$9:$BH$15,7,0),HLOOKUP(VALUE(RIGHT($E7,4))+AO$2,Vychodiská!$J$9:$BH$15,7,0)))*-1</f>
        <v>11908.843641863587</v>
      </c>
      <c r="AP7" s="62">
        <f t="shared" si="2"/>
        <v>9285.9221558501067</v>
      </c>
      <c r="AQ7" s="62">
        <f>SUM($L7:M7)</f>
        <v>18708.347367391209</v>
      </c>
      <c r="AR7" s="62">
        <f>SUM($L7:N7)</f>
        <v>28242.899438949651</v>
      </c>
      <c r="AS7" s="62">
        <f>SUM($L7:O7)</f>
        <v>37890.912680159636</v>
      </c>
      <c r="AT7" s="62">
        <f>SUM($L7:P7)</f>
        <v>47653.737278940025</v>
      </c>
      <c r="AU7" s="62">
        <f>SUM($L7:Q7)</f>
        <v>57498.569604350167</v>
      </c>
      <c r="AV7" s="62">
        <f>SUM($L7:R7)</f>
        <v>67426.098521293752</v>
      </c>
      <c r="AW7" s="62">
        <f>SUM($L7:S7)</f>
        <v>77437.018681139656</v>
      </c>
      <c r="AX7" s="62">
        <f>SUM($L7:T7)</f>
        <v>87532.030570328279</v>
      </c>
      <c r="AY7" s="62">
        <f>SUM($L7:U7)</f>
        <v>97711.840559386081</v>
      </c>
      <c r="AZ7" s="62">
        <f>SUM($L7:V7)</f>
        <v>107977.16095235196</v>
      </c>
      <c r="BA7" s="62">
        <f>SUM($L7:W7)</f>
        <v>118328.71003661875</v>
      </c>
      <c r="BB7" s="62">
        <f>SUM($L7:X7)</f>
        <v>128767.21213319339</v>
      </c>
      <c r="BC7" s="62">
        <f>SUM($L7:Y7)</f>
        <v>139293.39764737926</v>
      </c>
      <c r="BD7" s="62">
        <f>SUM($L7:Z7)</f>
        <v>149908.00311988429</v>
      </c>
      <c r="BE7" s="62">
        <f>SUM($L7:AA7)</f>
        <v>160596.91083069687</v>
      </c>
      <c r="BF7" s="62">
        <f>SUM($L7:AB7)</f>
        <v>171360.64089548512</v>
      </c>
      <c r="BG7" s="62">
        <f>SUM($L7:AC7)</f>
        <v>182199.71707072688</v>
      </c>
      <c r="BH7" s="62">
        <f>SUM($L7:AD7)</f>
        <v>193114.66677919534</v>
      </c>
      <c r="BI7" s="62">
        <f>SUM($L7:AE7)</f>
        <v>204106.02113562307</v>
      </c>
      <c r="BJ7" s="62">
        <f>SUM($L7:AF7)</f>
        <v>215174.31497254581</v>
      </c>
      <c r="BK7" s="62">
        <f>SUM($L7:AG7)</f>
        <v>226320.08686632698</v>
      </c>
      <c r="BL7" s="62">
        <f>SUM($L7:AH7)</f>
        <v>237543.87916336465</v>
      </c>
      <c r="BM7" s="62">
        <f>SUM($L7:AI7)</f>
        <v>248846.23800648155</v>
      </c>
      <c r="BN7" s="62">
        <f>SUM($L7:AJ7)</f>
        <v>260227.7133615003</v>
      </c>
      <c r="BO7" s="62">
        <f>SUM($L7:AK7)</f>
        <v>271712.7601422497</v>
      </c>
      <c r="BP7" s="62">
        <f>SUM($L7:AL7)</f>
        <v>283302.32084870391</v>
      </c>
      <c r="BQ7" s="62">
        <f>SUM($L7:AM7)</f>
        <v>294997.34655758686</v>
      </c>
      <c r="BR7" s="62">
        <f>SUM($L7:AN7)</f>
        <v>306798.79700042063</v>
      </c>
      <c r="BS7" s="63">
        <f>SUM($L7:AO7)</f>
        <v>318707.64064228424</v>
      </c>
      <c r="BT7" s="65">
        <f>IF(CZ7=0,0,L7/((1+Vychodiská!$C$178)^emisie_ostatné!CZ7))</f>
        <v>8021.5286952597826</v>
      </c>
      <c r="BU7" s="62">
        <f>IF(DA7=0,0,M7/((1+Vychodiská!$C$178)^emisie_ostatné!DA7))</f>
        <v>7751.8525400762865</v>
      </c>
      <c r="BV7" s="62">
        <f>IF(DB7=0,0,N7/((1+Vychodiská!$C$178)^emisie_ostatné!DB7))</f>
        <v>7470.5710336220891</v>
      </c>
      <c r="BW7" s="62">
        <f>IF(DC7=0,0,O7/((1+Vychodiská!$C$178)^emisie_ostatné!DC7))</f>
        <v>7199.4960275449457</v>
      </c>
      <c r="BX7" s="62">
        <f>IF(DD7=0,0,P7/((1+Vychodiská!$C$178)^emisie_ostatné!DD7))</f>
        <v>6938.257171688314</v>
      </c>
      <c r="BY7" s="62">
        <f>IF(DE7=0,0,Q7/((1+Vychodiská!$C$178)^emisie_ostatné!DE7))</f>
        <v>6663.3700304099957</v>
      </c>
      <c r="BZ7" s="62">
        <f>IF(DF7=0,0,R7/((1+Vychodiská!$C$178)^emisie_ostatné!DF7))</f>
        <v>6399.3736558718474</v>
      </c>
      <c r="CA7" s="62">
        <f>IF(DG7=0,0,S7/((1+Vychodiská!$C$178)^emisie_ostatné!DG7))</f>
        <v>6145.8365662677816</v>
      </c>
      <c r="CB7" s="62">
        <f>IF(DH7=0,0,T7/((1+Vychodiská!$C$178)^emisie_ostatné!DH7))</f>
        <v>5902.3443746899347</v>
      </c>
      <c r="CC7" s="62">
        <f>IF(DI7=0,0,U7/((1+Vychodiská!$C$178)^emisie_ostatné!DI7))</f>
        <v>5668.4991118450753</v>
      </c>
      <c r="CD7" s="62">
        <f>IF(DJ7=0,0,V7/((1+Vychodiská!$C$178)^emisie_ostatné!DJ7))</f>
        <v>5443.9185756043553</v>
      </c>
      <c r="CE7" s="62">
        <f>IF(DK7=0,0,W7/((1+Vychodiská!$C$178)^emisie_ostatné!DK7))</f>
        <v>5228.2357063232694</v>
      </c>
      <c r="CF7" s="62">
        <f>IF(DL7=0,0,X7/((1+Vychodiská!$C$178)^emisie_ostatné!DL7))</f>
        <v>5021.0979869108423</v>
      </c>
      <c r="CG7" s="62">
        <f>IF(DM7=0,0,Y7/((1+Vychodiská!$C$178)^emisie_ostatné!DM7))</f>
        <v>4822.1668666675168</v>
      </c>
      <c r="CH7" s="62">
        <f>IF(DN7=0,0,Z7/((1+Vychodiská!$C$178)^emisie_ostatné!DN7))</f>
        <v>4631.117207950022</v>
      </c>
      <c r="CI7" s="62">
        <f>IF(DO7=0,0,AA7/((1+Vychodiská!$C$178)^emisie_ostatné!DO7))</f>
        <v>4441.4619318149271</v>
      </c>
      <c r="CJ7" s="62">
        <f>IF(DP7=0,0,AB7/((1+Vychodiská!$C$178)^emisie_ostatné!DP7))</f>
        <v>4259.573490797743</v>
      </c>
      <c r="CK7" s="62">
        <f>IF(DQ7=0,0,AC7/((1+Vychodiská!$C$178)^emisie_ostatné!DQ7))</f>
        <v>4085.1338145079303</v>
      </c>
      <c r="CL7" s="62">
        <f>IF(DR7=0,0,AD7/((1+Vychodiská!$C$178)^emisie_ostatné!DR7))</f>
        <v>3917.837858294748</v>
      </c>
      <c r="CM7" s="62">
        <f>IF(DS7=0,0,AE7/((1+Vychodiská!$C$178)^emisie_ostatné!DS7))</f>
        <v>3757.3930698122012</v>
      </c>
      <c r="CN7" s="62">
        <f>IF(DT7=0,0,AF7/((1+Vychodiská!$C$178)^emisie_ostatné!DT7))</f>
        <v>3603.5188774294152</v>
      </c>
      <c r="CO7" s="62">
        <f>IF(DU7=0,0,AG7/((1+Vychodiská!$C$178)^emisie_ostatné!DU7))</f>
        <v>3455.9461995918291</v>
      </c>
      <c r="CP7" s="62">
        <f>IF(DV7=0,0,AH7/((1+Vychodiská!$C$178)^emisie_ostatné!DV7))</f>
        <v>3314.4169742752115</v>
      </c>
      <c r="CQ7" s="62">
        <f>IF(DW7=0,0,AI7/((1+Vychodiská!$C$178)^emisie_ostatné!DW7))</f>
        <v>3178.6837077096543</v>
      </c>
      <c r="CR7" s="62">
        <f>IF(DX7=0,0,AJ7/((1+Vychodiská!$C$178)^emisie_ostatné!DX7))</f>
        <v>3048.5090415844015</v>
      </c>
      <c r="CS7" s="62">
        <f>IF(DY7=0,0,AK7/((1+Vychodiská!$C$178)^emisie_ostatné!DY7))</f>
        <v>2929.7623560598286</v>
      </c>
      <c r="CT7" s="62">
        <f>IF(DZ7=0,0,AL7/((1+Vychodiská!$C$178)^emisie_ostatné!DZ7))</f>
        <v>2815.6411366666407</v>
      </c>
      <c r="CU7" s="62">
        <f>IF(EA7=0,0,AM7/((1+Vychodiská!$C$178)^emisie_ostatné!EA7))</f>
        <v>2705.9652104860083</v>
      </c>
      <c r="CV7" s="62">
        <f>IF(EB7=0,0,AN7/((1+Vychodiská!$C$178)^emisie_ostatné!EB7))</f>
        <v>2600.5614227632668</v>
      </c>
      <c r="CW7" s="63">
        <f>IF(EC7=0,0,AO7/((1+Vychodiská!$C$178)^emisie_ostatné!EC7))</f>
        <v>2499.263363533727</v>
      </c>
      <c r="CX7" s="66">
        <f t="shared" si="4"/>
        <v>143921.33400605962</v>
      </c>
      <c r="CY7" s="62"/>
      <c r="CZ7" s="67">
        <f t="shared" si="0"/>
        <v>3</v>
      </c>
      <c r="DA7" s="67">
        <f t="shared" ref="DA7:EC7" si="7">IF(CZ7=0,0,IF(DA$2&gt;$D7,0,CZ7+1))</f>
        <v>4</v>
      </c>
      <c r="DB7" s="67">
        <f t="shared" si="7"/>
        <v>5</v>
      </c>
      <c r="DC7" s="67">
        <f t="shared" si="7"/>
        <v>6</v>
      </c>
      <c r="DD7" s="67">
        <f t="shared" si="7"/>
        <v>7</v>
      </c>
      <c r="DE7" s="67">
        <f t="shared" si="7"/>
        <v>8</v>
      </c>
      <c r="DF7" s="67">
        <f t="shared" si="7"/>
        <v>9</v>
      </c>
      <c r="DG7" s="67">
        <f t="shared" si="7"/>
        <v>10</v>
      </c>
      <c r="DH7" s="67">
        <f t="shared" si="7"/>
        <v>11</v>
      </c>
      <c r="DI7" s="67">
        <f t="shared" si="7"/>
        <v>12</v>
      </c>
      <c r="DJ7" s="67">
        <f t="shared" si="7"/>
        <v>13</v>
      </c>
      <c r="DK7" s="67">
        <f t="shared" si="7"/>
        <v>14</v>
      </c>
      <c r="DL7" s="67">
        <f t="shared" si="7"/>
        <v>15</v>
      </c>
      <c r="DM7" s="67">
        <f t="shared" si="7"/>
        <v>16</v>
      </c>
      <c r="DN7" s="67">
        <f t="shared" si="7"/>
        <v>17</v>
      </c>
      <c r="DO7" s="67">
        <f t="shared" si="7"/>
        <v>18</v>
      </c>
      <c r="DP7" s="67">
        <f t="shared" si="7"/>
        <v>19</v>
      </c>
      <c r="DQ7" s="67">
        <f t="shared" si="7"/>
        <v>20</v>
      </c>
      <c r="DR7" s="67">
        <f t="shared" si="7"/>
        <v>21</v>
      </c>
      <c r="DS7" s="67">
        <f t="shared" si="7"/>
        <v>22</v>
      </c>
      <c r="DT7" s="67">
        <f t="shared" si="7"/>
        <v>23</v>
      </c>
      <c r="DU7" s="67">
        <f t="shared" si="7"/>
        <v>24</v>
      </c>
      <c r="DV7" s="67">
        <f t="shared" si="7"/>
        <v>25</v>
      </c>
      <c r="DW7" s="67">
        <f t="shared" si="7"/>
        <v>26</v>
      </c>
      <c r="DX7" s="67">
        <f t="shared" si="7"/>
        <v>27</v>
      </c>
      <c r="DY7" s="67">
        <f t="shared" si="7"/>
        <v>28</v>
      </c>
      <c r="DZ7" s="67">
        <f t="shared" si="7"/>
        <v>29</v>
      </c>
      <c r="EA7" s="67">
        <f t="shared" si="7"/>
        <v>30</v>
      </c>
      <c r="EB7" s="67">
        <f t="shared" si="7"/>
        <v>31</v>
      </c>
      <c r="EC7" s="68">
        <f t="shared" si="7"/>
        <v>32</v>
      </c>
    </row>
    <row r="8" spans="1:133" s="69" customFormat="1" ht="31" customHeight="1" x14ac:dyDescent="0.35">
      <c r="A8" s="59">
        <f>Investície!A8</f>
        <v>6</v>
      </c>
      <c r="B8" s="60" t="str">
        <f>Investície!B8</f>
        <v xml:space="preserve">MHTH, a.s. - závod Bratislava </v>
      </c>
      <c r="C8" s="60" t="str">
        <f>Investície!C8</f>
        <v>Výstavba technológie na vysoko účinnú kombinovanú výrobu elektriny a tepla ako náhrady za súčasné zdroje v SCZT Západ - Akumulácia</v>
      </c>
      <c r="D8" s="61">
        <f>INDEX(Data!$M:$M,MATCH(emisie_ostatné!A8,Data!$A:$A,0))</f>
        <v>30</v>
      </c>
      <c r="E8" s="61" t="str">
        <f>INDEX(Data!$J:$J,MATCH(emisie_ostatné!A8,Data!$A:$A,0))</f>
        <v>2024 - 2025</v>
      </c>
      <c r="F8" s="61">
        <f>INDEX(Data!$O:$O,MATCH(emisie_ostatné!A8,Data!$A:$A,0))</f>
        <v>0</v>
      </c>
      <c r="G8" s="61">
        <f>INDEX(Data!$P:$P,MATCH(emisie_ostatné!A8,Data!$A:$A,0))</f>
        <v>-0.2</v>
      </c>
      <c r="H8" s="61">
        <f>INDEX(Data!$Q:$Q,MATCH(emisie_ostatné!A8,Data!$A:$A,0))</f>
        <v>0</v>
      </c>
      <c r="I8" s="61">
        <f>INDEX(Data!$R:$R,MATCH(emisie_ostatné!A8,Data!$A:$A,0))</f>
        <v>0</v>
      </c>
      <c r="J8" s="61">
        <f>INDEX(Data!$S:$S,MATCH(emisie_ostatné!A8,Data!$A:$A,0))</f>
        <v>0</v>
      </c>
      <c r="K8" s="63">
        <f>INDEX(Data!$T:$T,MATCH(emisie_ostatné!A8,Data!$A:$A,0))</f>
        <v>0</v>
      </c>
      <c r="L8" s="62">
        <f>($F8*IF(LEN($E8)=4,HLOOKUP($E8+L$2,Vychodiská!$J$9:$BH$15,2,0),HLOOKUP(VALUE(RIGHT($E8,4))+L$2,Vychodiská!$J$9:$BH$15,2,0)))*-1+($G8*IF(LEN($E8)=4,HLOOKUP($E8+L$2,Vychodiská!$J$9:$BH$15,3,0),HLOOKUP(VALUE(RIGHT($E8,4))+L$2,Vychodiská!$J$9:$BH$15,3,0)))*-1+($H8*IF(LEN($E8)=4,HLOOKUP($E8+L$2,Vychodiská!$J$9:$BH$15,4,0),HLOOKUP(VALUE(RIGHT($E8,4))+L$2,Vychodiská!$J$9:$BH$15,4,0)))*-1+($I8*IF(LEN($E8)=4,HLOOKUP($E8+L$2,Vychodiská!$J$9:$BH$15,5,0),HLOOKUP(VALUE(RIGHT($E8,4))+L$2,Vychodiská!$J$9:$BH$15,5,0)))*-1+($J8*IF(LEN($E8)=4,HLOOKUP($E8+L$2,Vychodiská!$J$9:$BH$15,6,0),HLOOKUP(VALUE(RIGHT($E8,4))+L$2,Vychodiská!$J$9:$BH$15,6,0)))*-1+($K8*IF(LEN($E8)=4,HLOOKUP($E8+L$2,Vychodiská!$J$9:$BH$15,7,0),HLOOKUP(VALUE(RIGHT($E8,4))+L$2,Vychodiská!$J$9:$BH$15,7,0)))*-1</f>
        <v>6020.6696278790869</v>
      </c>
      <c r="M8" s="62">
        <f>($F8*IF(LEN($E8)=4,HLOOKUP($E8+M$2,Vychodiská!$J$9:$BH$15,2,0),HLOOKUP(VALUE(RIGHT($E8,4))+M$2,Vychodiská!$J$9:$BH$15,2,0)))*-1+($G8*IF(LEN($E8)=4,HLOOKUP($E8+M$2,Vychodiská!$J$9:$BH$15,3,0),HLOOKUP(VALUE(RIGHT($E8,4))+M$2,Vychodiská!$J$9:$BH$15,3,0)))*-1+($H8*IF(LEN($E8)=4,HLOOKUP($E8+M$2,Vychodiská!$J$9:$BH$15,4,0),HLOOKUP(VALUE(RIGHT($E8,4))+M$2,Vychodiská!$J$9:$BH$15,4,0)))*-1+($I8*IF(LEN($E8)=4,HLOOKUP($E8+M$2,Vychodiská!$J$9:$BH$15,5,0),HLOOKUP(VALUE(RIGHT($E8,4))+M$2,Vychodiská!$J$9:$BH$15,5,0)))*-1+($J8*IF(LEN($E8)=4,HLOOKUP($E8+M$2,Vychodiská!$J$9:$BH$15,6,0),HLOOKUP(VALUE(RIGHT($E8,4))+M$2,Vychodiská!$J$9:$BH$15,6,0)))*-1+($K8*IF(LEN($E8)=4,HLOOKUP($E8+M$2,Vychodiská!$J$9:$BH$15,7,0),HLOOKUP(VALUE(RIGHT($E8,4))+M$2,Vychodiská!$J$9:$BH$15,7,0)))*-1</f>
        <v>6109.1734714089089</v>
      </c>
      <c r="N8" s="62">
        <f>($F8*IF(LEN($E8)=4,HLOOKUP($E8+N$2,Vychodiská!$J$9:$BH$15,2,0),HLOOKUP(VALUE(RIGHT($E8,4))+N$2,Vychodiská!$J$9:$BH$15,2,0)))*-1+($G8*IF(LEN($E8)=4,HLOOKUP($E8+N$2,Vychodiská!$J$9:$BH$15,3,0),HLOOKUP(VALUE(RIGHT($E8,4))+N$2,Vychodiská!$J$9:$BH$15,3,0)))*-1+($H8*IF(LEN($E8)=4,HLOOKUP($E8+N$2,Vychodiská!$J$9:$BH$15,4,0),HLOOKUP(VALUE(RIGHT($E8,4))+N$2,Vychodiská!$J$9:$BH$15,4,0)))*-1+($I8*IF(LEN($E8)=4,HLOOKUP($E8+N$2,Vychodiská!$J$9:$BH$15,5,0),HLOOKUP(VALUE(RIGHT($E8,4))+N$2,Vychodiská!$J$9:$BH$15,5,0)))*-1+($J8*IF(LEN($E8)=4,HLOOKUP($E8+N$2,Vychodiská!$J$9:$BH$15,6,0),HLOOKUP(VALUE(RIGHT($E8,4))+N$2,Vychodiská!$J$9:$BH$15,6,0)))*-1+($K8*IF(LEN($E8)=4,HLOOKUP($E8+N$2,Vychodiská!$J$9:$BH$15,7,0),HLOOKUP(VALUE(RIGHT($E8,4))+N$2,Vychodiská!$J$9:$BH$15,7,0)))*-1</f>
        <v>6181.8726357186752</v>
      </c>
      <c r="O8" s="62">
        <f>($F8*IF(LEN($E8)=4,HLOOKUP($E8+O$2,Vychodiská!$J$9:$BH$15,2,0),HLOOKUP(VALUE(RIGHT($E8,4))+O$2,Vychodiská!$J$9:$BH$15,2,0)))*-1+($G8*IF(LEN($E8)=4,HLOOKUP($E8+O$2,Vychodiská!$J$9:$BH$15,3,0),HLOOKUP(VALUE(RIGHT($E8,4))+O$2,Vychodiská!$J$9:$BH$15,3,0)))*-1+($H8*IF(LEN($E8)=4,HLOOKUP($E8+O$2,Vychodiská!$J$9:$BH$15,4,0),HLOOKUP(VALUE(RIGHT($E8,4))+O$2,Vychodiská!$J$9:$BH$15,4,0)))*-1+($I8*IF(LEN($E8)=4,HLOOKUP($E8+O$2,Vychodiská!$J$9:$BH$15,5,0),HLOOKUP(VALUE(RIGHT($E8,4))+O$2,Vychodiská!$J$9:$BH$15,5,0)))*-1+($J8*IF(LEN($E8)=4,HLOOKUP($E8+O$2,Vychodiská!$J$9:$BH$15,6,0),HLOOKUP(VALUE(RIGHT($E8,4))+O$2,Vychodiská!$J$9:$BH$15,6,0)))*-1+($K8*IF(LEN($E8)=4,HLOOKUP($E8+O$2,Vychodiská!$J$9:$BH$15,7,0),HLOOKUP(VALUE(RIGHT($E8,4))+O$2,Vychodiská!$J$9:$BH$15,7,0)))*-1</f>
        <v>6255.4369200837273</v>
      </c>
      <c r="P8" s="62">
        <f>($F8*IF(LEN($E8)=4,HLOOKUP($E8+P$2,Vychodiská!$J$9:$BH$15,2,0),HLOOKUP(VALUE(RIGHT($E8,4))+P$2,Vychodiská!$J$9:$BH$15,2,0)))*-1+($G8*IF(LEN($E8)=4,HLOOKUP($E8+P$2,Vychodiská!$J$9:$BH$15,3,0),HLOOKUP(VALUE(RIGHT($E8,4))+P$2,Vychodiská!$J$9:$BH$15,3,0)))*-1+($H8*IF(LEN($E8)=4,HLOOKUP($E8+P$2,Vychodiská!$J$9:$BH$15,4,0),HLOOKUP(VALUE(RIGHT($E8,4))+P$2,Vychodiská!$J$9:$BH$15,4,0)))*-1+($I8*IF(LEN($E8)=4,HLOOKUP($E8+P$2,Vychodiská!$J$9:$BH$15,5,0),HLOOKUP(VALUE(RIGHT($E8,4))+P$2,Vychodiská!$J$9:$BH$15,5,0)))*-1+($J8*IF(LEN($E8)=4,HLOOKUP($E8+P$2,Vychodiská!$J$9:$BH$15,6,0),HLOOKUP(VALUE(RIGHT($E8,4))+P$2,Vychodiská!$J$9:$BH$15,6,0)))*-1+($K8*IF(LEN($E8)=4,HLOOKUP($E8+P$2,Vychodiská!$J$9:$BH$15,7,0),HLOOKUP(VALUE(RIGHT($E8,4))+P$2,Vychodiská!$J$9:$BH$15,7,0)))*-1</f>
        <v>6329.8766194327236</v>
      </c>
      <c r="Q8" s="62">
        <f>($F8*IF(LEN($E8)=4,HLOOKUP($E8+Q$2,Vychodiská!$J$9:$BH$15,2,0),HLOOKUP(VALUE(RIGHT($E8,4))+Q$2,Vychodiská!$J$9:$BH$15,2,0)))*-1+($G8*IF(LEN($E8)=4,HLOOKUP($E8+Q$2,Vychodiská!$J$9:$BH$15,3,0),HLOOKUP(VALUE(RIGHT($E8,4))+Q$2,Vychodiská!$J$9:$BH$15,3,0)))*-1+($H8*IF(LEN($E8)=4,HLOOKUP($E8+Q$2,Vychodiská!$J$9:$BH$15,4,0),HLOOKUP(VALUE(RIGHT($E8,4))+Q$2,Vychodiská!$J$9:$BH$15,4,0)))*-1+($I8*IF(LEN($E8)=4,HLOOKUP($E8+Q$2,Vychodiská!$J$9:$BH$15,5,0),HLOOKUP(VALUE(RIGHT($E8,4))+Q$2,Vychodiská!$J$9:$BH$15,5,0)))*-1+($J8*IF(LEN($E8)=4,HLOOKUP($E8+Q$2,Vychodiská!$J$9:$BH$15,6,0),HLOOKUP(VALUE(RIGHT($E8,4))+Q$2,Vychodiská!$J$9:$BH$15,6,0)))*-1+($K8*IF(LEN($E8)=4,HLOOKUP($E8+Q$2,Vychodiská!$J$9:$BH$15,7,0),HLOOKUP(VALUE(RIGHT($E8,4))+Q$2,Vychodiská!$J$9:$BH$15,7,0)))*-1</f>
        <v>6383.0475830359583</v>
      </c>
      <c r="R8" s="62">
        <f>($F8*IF(LEN($E8)=4,HLOOKUP($E8+R$2,Vychodiská!$J$9:$BH$15,2,0),HLOOKUP(VALUE(RIGHT($E8,4))+R$2,Vychodiská!$J$9:$BH$15,2,0)))*-1+($G8*IF(LEN($E8)=4,HLOOKUP($E8+R$2,Vychodiská!$J$9:$BH$15,3,0),HLOOKUP(VALUE(RIGHT($E8,4))+R$2,Vychodiská!$J$9:$BH$15,3,0)))*-1+($H8*IF(LEN($E8)=4,HLOOKUP($E8+R$2,Vychodiská!$J$9:$BH$15,4,0),HLOOKUP(VALUE(RIGHT($E8,4))+R$2,Vychodiská!$J$9:$BH$15,4,0)))*-1+($I8*IF(LEN($E8)=4,HLOOKUP($E8+R$2,Vychodiská!$J$9:$BH$15,5,0),HLOOKUP(VALUE(RIGHT($E8,4))+R$2,Vychodiská!$J$9:$BH$15,5,0)))*-1+($J8*IF(LEN($E8)=4,HLOOKUP($E8+R$2,Vychodiská!$J$9:$BH$15,6,0),HLOOKUP(VALUE(RIGHT($E8,4))+R$2,Vychodiská!$J$9:$BH$15,6,0)))*-1+($K8*IF(LEN($E8)=4,HLOOKUP($E8+R$2,Vychodiská!$J$9:$BH$15,7,0),HLOOKUP(VALUE(RIGHT($E8,4))+R$2,Vychodiská!$J$9:$BH$15,7,0)))*-1</f>
        <v>6436.6651827334608</v>
      </c>
      <c r="S8" s="62">
        <f>($F8*IF(LEN($E8)=4,HLOOKUP($E8+S$2,Vychodiská!$J$9:$BH$15,2,0),HLOOKUP(VALUE(RIGHT($E8,4))+S$2,Vychodiská!$J$9:$BH$15,2,0)))*-1+($G8*IF(LEN($E8)=4,HLOOKUP($E8+S$2,Vychodiská!$J$9:$BH$15,3,0),HLOOKUP(VALUE(RIGHT($E8,4))+S$2,Vychodiská!$J$9:$BH$15,3,0)))*-1+($H8*IF(LEN($E8)=4,HLOOKUP($E8+S$2,Vychodiská!$J$9:$BH$15,4,0),HLOOKUP(VALUE(RIGHT($E8,4))+S$2,Vychodiská!$J$9:$BH$15,4,0)))*-1+($I8*IF(LEN($E8)=4,HLOOKUP($E8+S$2,Vychodiská!$J$9:$BH$15,5,0),HLOOKUP(VALUE(RIGHT($E8,4))+S$2,Vychodiská!$J$9:$BH$15,5,0)))*-1+($J8*IF(LEN($E8)=4,HLOOKUP($E8+S$2,Vychodiská!$J$9:$BH$15,6,0),HLOOKUP(VALUE(RIGHT($E8,4))+S$2,Vychodiská!$J$9:$BH$15,6,0)))*-1+($K8*IF(LEN($E8)=4,HLOOKUP($E8+S$2,Vychodiská!$J$9:$BH$15,7,0),HLOOKUP(VALUE(RIGHT($E8,4))+S$2,Vychodiská!$J$9:$BH$15,7,0)))*-1</f>
        <v>6490.7331702684214</v>
      </c>
      <c r="T8" s="62">
        <f>($F8*IF(LEN($E8)=4,HLOOKUP($E8+T$2,Vychodiská!$J$9:$BH$15,2,0),HLOOKUP(VALUE(RIGHT($E8,4))+T$2,Vychodiská!$J$9:$BH$15,2,0)))*-1+($G8*IF(LEN($E8)=4,HLOOKUP($E8+T$2,Vychodiská!$J$9:$BH$15,3,0),HLOOKUP(VALUE(RIGHT($E8,4))+T$2,Vychodiská!$J$9:$BH$15,3,0)))*-1+($H8*IF(LEN($E8)=4,HLOOKUP($E8+T$2,Vychodiská!$J$9:$BH$15,4,0),HLOOKUP(VALUE(RIGHT($E8,4))+T$2,Vychodiská!$J$9:$BH$15,4,0)))*-1+($I8*IF(LEN($E8)=4,HLOOKUP($E8+T$2,Vychodiská!$J$9:$BH$15,5,0),HLOOKUP(VALUE(RIGHT($E8,4))+T$2,Vychodiská!$J$9:$BH$15,5,0)))*-1+($J8*IF(LEN($E8)=4,HLOOKUP($E8+T$2,Vychodiská!$J$9:$BH$15,6,0),HLOOKUP(VALUE(RIGHT($E8,4))+T$2,Vychodiská!$J$9:$BH$15,6,0)))*-1+($K8*IF(LEN($E8)=4,HLOOKUP($E8+T$2,Vychodiská!$J$9:$BH$15,7,0),HLOOKUP(VALUE(RIGHT($E8,4))+T$2,Vychodiská!$J$9:$BH$15,7,0)))*-1</f>
        <v>6545.2553288986765</v>
      </c>
      <c r="U8" s="62">
        <f>($F8*IF(LEN($E8)=4,HLOOKUP($E8+U$2,Vychodiská!$J$9:$BH$15,2,0),HLOOKUP(VALUE(RIGHT($E8,4))+U$2,Vychodiská!$J$9:$BH$15,2,0)))*-1+($G8*IF(LEN($E8)=4,HLOOKUP($E8+U$2,Vychodiská!$J$9:$BH$15,3,0),HLOOKUP(VALUE(RIGHT($E8,4))+U$2,Vychodiská!$J$9:$BH$15,3,0)))*-1+($H8*IF(LEN($E8)=4,HLOOKUP($E8+U$2,Vychodiská!$J$9:$BH$15,4,0),HLOOKUP(VALUE(RIGHT($E8,4))+U$2,Vychodiská!$J$9:$BH$15,4,0)))*-1+($I8*IF(LEN($E8)=4,HLOOKUP($E8+U$2,Vychodiská!$J$9:$BH$15,5,0),HLOOKUP(VALUE(RIGHT($E8,4))+U$2,Vychodiská!$J$9:$BH$15,5,0)))*-1+($J8*IF(LEN($E8)=4,HLOOKUP($E8+U$2,Vychodiská!$J$9:$BH$15,6,0),HLOOKUP(VALUE(RIGHT($E8,4))+U$2,Vychodiská!$J$9:$BH$15,6,0)))*-1+($K8*IF(LEN($E8)=4,HLOOKUP($E8+U$2,Vychodiská!$J$9:$BH$15,7,0),HLOOKUP(VALUE(RIGHT($E8,4))+U$2,Vychodiská!$J$9:$BH$15,7,0)))*-1</f>
        <v>6600.2354736614252</v>
      </c>
      <c r="V8" s="62">
        <f>($F8*IF(LEN($E8)=4,HLOOKUP($E8+V$2,Vychodiská!$J$9:$BH$15,2,0),HLOOKUP(VALUE(RIGHT($E8,4))+V$2,Vychodiská!$J$9:$BH$15,2,0)))*-1+($G8*IF(LEN($E8)=4,HLOOKUP($E8+V$2,Vychodiská!$J$9:$BH$15,3,0),HLOOKUP(VALUE(RIGHT($E8,4))+V$2,Vychodiská!$J$9:$BH$15,3,0)))*-1+($H8*IF(LEN($E8)=4,HLOOKUP($E8+V$2,Vychodiská!$J$9:$BH$15,4,0),HLOOKUP(VALUE(RIGHT($E8,4))+V$2,Vychodiská!$J$9:$BH$15,4,0)))*-1+($I8*IF(LEN($E8)=4,HLOOKUP($E8+V$2,Vychodiská!$J$9:$BH$15,5,0),HLOOKUP(VALUE(RIGHT($E8,4))+V$2,Vychodiská!$J$9:$BH$15,5,0)))*-1+($J8*IF(LEN($E8)=4,HLOOKUP($E8+V$2,Vychodiská!$J$9:$BH$15,6,0),HLOOKUP(VALUE(RIGHT($E8,4))+V$2,Vychodiská!$J$9:$BH$15,6,0)))*-1+($K8*IF(LEN($E8)=4,HLOOKUP($E8+V$2,Vychodiská!$J$9:$BH$15,7,0),HLOOKUP(VALUE(RIGHT($E8,4))+V$2,Vychodiská!$J$9:$BH$15,7,0)))*-1</f>
        <v>6655.6774516401802</v>
      </c>
      <c r="W8" s="62">
        <f>($F8*IF(LEN($E8)=4,HLOOKUP($E8+W$2,Vychodiská!$J$9:$BH$15,2,0),HLOOKUP(VALUE(RIGHT($E8,4))+W$2,Vychodiská!$J$9:$BH$15,2,0)))*-1+($G8*IF(LEN($E8)=4,HLOOKUP($E8+W$2,Vychodiská!$J$9:$BH$15,3,0),HLOOKUP(VALUE(RIGHT($E8,4))+W$2,Vychodiská!$J$9:$BH$15,3,0)))*-1+($H8*IF(LEN($E8)=4,HLOOKUP($E8+W$2,Vychodiská!$J$9:$BH$15,4,0),HLOOKUP(VALUE(RIGHT($E8,4))+W$2,Vychodiská!$J$9:$BH$15,4,0)))*-1+($I8*IF(LEN($E8)=4,HLOOKUP($E8+W$2,Vychodiská!$J$9:$BH$15,5,0),HLOOKUP(VALUE(RIGHT($E8,4))+W$2,Vychodiská!$J$9:$BH$15,5,0)))*-1+($J8*IF(LEN($E8)=4,HLOOKUP($E8+W$2,Vychodiská!$J$9:$BH$15,6,0),HLOOKUP(VALUE(RIGHT($E8,4))+W$2,Vychodiská!$J$9:$BH$15,6,0)))*-1+($K8*IF(LEN($E8)=4,HLOOKUP($E8+W$2,Vychodiská!$J$9:$BH$15,7,0),HLOOKUP(VALUE(RIGHT($E8,4))+W$2,Vychodiská!$J$9:$BH$15,7,0)))*-1</f>
        <v>6711.5851422339583</v>
      </c>
      <c r="X8" s="62">
        <f>($F8*IF(LEN($E8)=4,HLOOKUP($E8+X$2,Vychodiská!$J$9:$BH$15,2,0),HLOOKUP(VALUE(RIGHT($E8,4))+X$2,Vychodiská!$J$9:$BH$15,2,0)))*-1+($G8*IF(LEN($E8)=4,HLOOKUP($E8+X$2,Vychodiská!$J$9:$BH$15,3,0),HLOOKUP(VALUE(RIGHT($E8,4))+X$2,Vychodiská!$J$9:$BH$15,3,0)))*-1+($H8*IF(LEN($E8)=4,HLOOKUP($E8+X$2,Vychodiská!$J$9:$BH$15,4,0),HLOOKUP(VALUE(RIGHT($E8,4))+X$2,Vychodiská!$J$9:$BH$15,4,0)))*-1+($I8*IF(LEN($E8)=4,HLOOKUP($E8+X$2,Vychodiská!$J$9:$BH$15,5,0),HLOOKUP(VALUE(RIGHT($E8,4))+X$2,Vychodiská!$J$9:$BH$15,5,0)))*-1+($J8*IF(LEN($E8)=4,HLOOKUP($E8+X$2,Vychodiská!$J$9:$BH$15,6,0),HLOOKUP(VALUE(RIGHT($E8,4))+X$2,Vychodiská!$J$9:$BH$15,6,0)))*-1+($K8*IF(LEN($E8)=4,HLOOKUP($E8+X$2,Vychodiská!$J$9:$BH$15,7,0),HLOOKUP(VALUE(RIGHT($E8,4))+X$2,Vychodiská!$J$9:$BH$15,7,0)))*-1</f>
        <v>6767.9624574287227</v>
      </c>
      <c r="Y8" s="62">
        <f>($F8*IF(LEN($E8)=4,HLOOKUP($E8+Y$2,Vychodiská!$J$9:$BH$15,2,0),HLOOKUP(VALUE(RIGHT($E8,4))+Y$2,Vychodiská!$J$9:$BH$15,2,0)))*-1+($G8*IF(LEN($E8)=4,HLOOKUP($E8+Y$2,Vychodiská!$J$9:$BH$15,3,0),HLOOKUP(VALUE(RIGHT($E8,4))+Y$2,Vychodiská!$J$9:$BH$15,3,0)))*-1+($H8*IF(LEN($E8)=4,HLOOKUP($E8+Y$2,Vychodiská!$J$9:$BH$15,4,0),HLOOKUP(VALUE(RIGHT($E8,4))+Y$2,Vychodiská!$J$9:$BH$15,4,0)))*-1+($I8*IF(LEN($E8)=4,HLOOKUP($E8+Y$2,Vychodiská!$J$9:$BH$15,5,0),HLOOKUP(VALUE(RIGHT($E8,4))+Y$2,Vychodiská!$J$9:$BH$15,5,0)))*-1+($J8*IF(LEN($E8)=4,HLOOKUP($E8+Y$2,Vychodiská!$J$9:$BH$15,6,0),HLOOKUP(VALUE(RIGHT($E8,4))+Y$2,Vychodiská!$J$9:$BH$15,6,0)))*-1+($K8*IF(LEN($E8)=4,HLOOKUP($E8+Y$2,Vychodiská!$J$9:$BH$15,7,0),HLOOKUP(VALUE(RIGHT($E8,4))+Y$2,Vychodiská!$J$9:$BH$15,7,0)))*-1</f>
        <v>6824.8133420711238</v>
      </c>
      <c r="Z8" s="62">
        <f>($F8*IF(LEN($E8)=4,HLOOKUP($E8+Z$2,Vychodiská!$J$9:$BH$15,2,0),HLOOKUP(VALUE(RIGHT($E8,4))+Z$2,Vychodiská!$J$9:$BH$15,2,0)))*-1+($G8*IF(LEN($E8)=4,HLOOKUP($E8+Z$2,Vychodiská!$J$9:$BH$15,3,0),HLOOKUP(VALUE(RIGHT($E8,4))+Z$2,Vychodiská!$J$9:$BH$15,3,0)))*-1+($H8*IF(LEN($E8)=4,HLOOKUP($E8+Z$2,Vychodiská!$J$9:$BH$15,4,0),HLOOKUP(VALUE(RIGHT($E8,4))+Z$2,Vychodiská!$J$9:$BH$15,4,0)))*-1+($I8*IF(LEN($E8)=4,HLOOKUP($E8+Z$2,Vychodiská!$J$9:$BH$15,5,0),HLOOKUP(VALUE(RIGHT($E8,4))+Z$2,Vychodiská!$J$9:$BH$15,5,0)))*-1+($J8*IF(LEN($E8)=4,HLOOKUP($E8+Z$2,Vychodiská!$J$9:$BH$15,6,0),HLOOKUP(VALUE(RIGHT($E8,4))+Z$2,Vychodiská!$J$9:$BH$15,6,0)))*-1+($K8*IF(LEN($E8)=4,HLOOKUP($E8+Z$2,Vychodiská!$J$9:$BH$15,7,0),HLOOKUP(VALUE(RIGHT($E8,4))+Z$2,Vychodiská!$J$9:$BH$15,7,0)))*-1</f>
        <v>6882.1417741445221</v>
      </c>
      <c r="AA8" s="62">
        <f>($F8*IF(LEN($E8)=4,HLOOKUP($E8+AA$2,Vychodiská!$J$9:$BH$15,2,0),HLOOKUP(VALUE(RIGHT($E8,4))+AA$2,Vychodiská!$J$9:$BH$15,2,0)))*-1+($G8*IF(LEN($E8)=4,HLOOKUP($E8+AA$2,Vychodiská!$J$9:$BH$15,3,0),HLOOKUP(VALUE(RIGHT($E8,4))+AA$2,Vychodiská!$J$9:$BH$15,3,0)))*-1+($H8*IF(LEN($E8)=4,HLOOKUP($E8+AA$2,Vychodiská!$J$9:$BH$15,4,0),HLOOKUP(VALUE(RIGHT($E8,4))+AA$2,Vychodiská!$J$9:$BH$15,4,0)))*-1+($I8*IF(LEN($E8)=4,HLOOKUP($E8+AA$2,Vychodiská!$J$9:$BH$15,5,0),HLOOKUP(VALUE(RIGHT($E8,4))+AA$2,Vychodiská!$J$9:$BH$15,5,0)))*-1+($J8*IF(LEN($E8)=4,HLOOKUP($E8+AA$2,Vychodiská!$J$9:$BH$15,6,0),HLOOKUP(VALUE(RIGHT($E8,4))+AA$2,Vychodiská!$J$9:$BH$15,6,0)))*-1+($K8*IF(LEN($E8)=4,HLOOKUP($E8+AA$2,Vychodiská!$J$9:$BH$15,7,0),HLOOKUP(VALUE(RIGHT($E8,4))+AA$2,Vychodiská!$J$9:$BH$15,7,0)))*-1</f>
        <v>6930.3167665635328</v>
      </c>
      <c r="AB8" s="62">
        <f>($F8*IF(LEN($E8)=4,HLOOKUP($E8+AB$2,Vychodiská!$J$9:$BH$15,2,0),HLOOKUP(VALUE(RIGHT($E8,4))+AB$2,Vychodiská!$J$9:$BH$15,2,0)))*-1+($G8*IF(LEN($E8)=4,HLOOKUP($E8+AB$2,Vychodiská!$J$9:$BH$15,3,0),HLOOKUP(VALUE(RIGHT($E8,4))+AB$2,Vychodiská!$J$9:$BH$15,3,0)))*-1+($H8*IF(LEN($E8)=4,HLOOKUP($E8+AB$2,Vychodiská!$J$9:$BH$15,4,0),HLOOKUP(VALUE(RIGHT($E8,4))+AB$2,Vychodiská!$J$9:$BH$15,4,0)))*-1+($I8*IF(LEN($E8)=4,HLOOKUP($E8+AB$2,Vychodiská!$J$9:$BH$15,5,0),HLOOKUP(VALUE(RIGHT($E8,4))+AB$2,Vychodiská!$J$9:$BH$15,5,0)))*-1+($J8*IF(LEN($E8)=4,HLOOKUP($E8+AB$2,Vychodiská!$J$9:$BH$15,6,0),HLOOKUP(VALUE(RIGHT($E8,4))+AB$2,Vychodiská!$J$9:$BH$15,6,0)))*-1+($K8*IF(LEN($E8)=4,HLOOKUP($E8+AB$2,Vychodiská!$J$9:$BH$15,7,0),HLOOKUP(VALUE(RIGHT($E8,4))+AB$2,Vychodiská!$J$9:$BH$15,7,0)))*-1</f>
        <v>6978.8289839294775</v>
      </c>
      <c r="AC8" s="62">
        <f>($F8*IF(LEN($E8)=4,HLOOKUP($E8+AC$2,Vychodiská!$J$9:$BH$15,2,0),HLOOKUP(VALUE(RIGHT($E8,4))+AC$2,Vychodiská!$J$9:$BH$15,2,0)))*-1+($G8*IF(LEN($E8)=4,HLOOKUP($E8+AC$2,Vychodiská!$J$9:$BH$15,3,0),HLOOKUP(VALUE(RIGHT($E8,4))+AC$2,Vychodiská!$J$9:$BH$15,3,0)))*-1+($H8*IF(LEN($E8)=4,HLOOKUP($E8+AC$2,Vychodiská!$J$9:$BH$15,4,0),HLOOKUP(VALUE(RIGHT($E8,4))+AC$2,Vychodiská!$J$9:$BH$15,4,0)))*-1+($I8*IF(LEN($E8)=4,HLOOKUP($E8+AC$2,Vychodiská!$J$9:$BH$15,5,0),HLOOKUP(VALUE(RIGHT($E8,4))+AC$2,Vychodiská!$J$9:$BH$15,5,0)))*-1+($J8*IF(LEN($E8)=4,HLOOKUP($E8+AC$2,Vychodiská!$J$9:$BH$15,6,0),HLOOKUP(VALUE(RIGHT($E8,4))+AC$2,Vychodiská!$J$9:$BH$15,6,0)))*-1+($K8*IF(LEN($E8)=4,HLOOKUP($E8+AC$2,Vychodiská!$J$9:$BH$15,7,0),HLOOKUP(VALUE(RIGHT($E8,4))+AC$2,Vychodiská!$J$9:$BH$15,7,0)))*-1</f>
        <v>7027.6807868169826</v>
      </c>
      <c r="AD8" s="62">
        <f>($F8*IF(LEN($E8)=4,HLOOKUP($E8+AD$2,Vychodiská!$J$9:$BH$15,2,0),HLOOKUP(VALUE(RIGHT($E8,4))+AD$2,Vychodiská!$J$9:$BH$15,2,0)))*-1+($G8*IF(LEN($E8)=4,HLOOKUP($E8+AD$2,Vychodiská!$J$9:$BH$15,3,0),HLOOKUP(VALUE(RIGHT($E8,4))+AD$2,Vychodiská!$J$9:$BH$15,3,0)))*-1+($H8*IF(LEN($E8)=4,HLOOKUP($E8+AD$2,Vychodiská!$J$9:$BH$15,4,0),HLOOKUP(VALUE(RIGHT($E8,4))+AD$2,Vychodiská!$J$9:$BH$15,4,0)))*-1+($I8*IF(LEN($E8)=4,HLOOKUP($E8+AD$2,Vychodiská!$J$9:$BH$15,5,0),HLOOKUP(VALUE(RIGHT($E8,4))+AD$2,Vychodiská!$J$9:$BH$15,5,0)))*-1+($J8*IF(LEN($E8)=4,HLOOKUP($E8+AD$2,Vychodiská!$J$9:$BH$15,6,0),HLOOKUP(VALUE(RIGHT($E8,4))+AD$2,Vychodiská!$J$9:$BH$15,6,0)))*-1+($K8*IF(LEN($E8)=4,HLOOKUP($E8+AD$2,Vychodiská!$J$9:$BH$15,7,0),HLOOKUP(VALUE(RIGHT($E8,4))+AD$2,Vychodiská!$J$9:$BH$15,7,0)))*-1</f>
        <v>7076.8745523247017</v>
      </c>
      <c r="AE8" s="62">
        <f>($F8*IF(LEN($E8)=4,HLOOKUP($E8+AE$2,Vychodiská!$J$9:$BH$15,2,0),HLOOKUP(VALUE(RIGHT($E8,4))+AE$2,Vychodiská!$J$9:$BH$15,2,0)))*-1+($G8*IF(LEN($E8)=4,HLOOKUP($E8+AE$2,Vychodiská!$J$9:$BH$15,3,0),HLOOKUP(VALUE(RIGHT($E8,4))+AE$2,Vychodiská!$J$9:$BH$15,3,0)))*-1+($H8*IF(LEN($E8)=4,HLOOKUP($E8+AE$2,Vychodiská!$J$9:$BH$15,4,0),HLOOKUP(VALUE(RIGHT($E8,4))+AE$2,Vychodiská!$J$9:$BH$15,4,0)))*-1+($I8*IF(LEN($E8)=4,HLOOKUP($E8+AE$2,Vychodiská!$J$9:$BH$15,5,0),HLOOKUP(VALUE(RIGHT($E8,4))+AE$2,Vychodiská!$J$9:$BH$15,5,0)))*-1+($J8*IF(LEN($E8)=4,HLOOKUP($E8+AE$2,Vychodiská!$J$9:$BH$15,6,0),HLOOKUP(VALUE(RIGHT($E8,4))+AE$2,Vychodiská!$J$9:$BH$15,6,0)))*-1+($K8*IF(LEN($E8)=4,HLOOKUP($E8+AE$2,Vychodiská!$J$9:$BH$15,7,0),HLOOKUP(VALUE(RIGHT($E8,4))+AE$2,Vychodiská!$J$9:$BH$15,7,0)))*-1</f>
        <v>7126.4126741909731</v>
      </c>
      <c r="AF8" s="62">
        <f>($F8*IF(LEN($E8)=4,HLOOKUP($E8+AF$2,Vychodiská!$J$9:$BH$15,2,0),HLOOKUP(VALUE(RIGHT($E8,4))+AF$2,Vychodiská!$J$9:$BH$15,2,0)))*-1+($G8*IF(LEN($E8)=4,HLOOKUP($E8+AF$2,Vychodiská!$J$9:$BH$15,3,0),HLOOKUP(VALUE(RIGHT($E8,4))+AF$2,Vychodiská!$J$9:$BH$15,3,0)))*-1+($H8*IF(LEN($E8)=4,HLOOKUP($E8+AF$2,Vychodiská!$J$9:$BH$15,4,0),HLOOKUP(VALUE(RIGHT($E8,4))+AF$2,Vychodiská!$J$9:$BH$15,4,0)))*-1+($I8*IF(LEN($E8)=4,HLOOKUP($E8+AF$2,Vychodiská!$J$9:$BH$15,5,0),HLOOKUP(VALUE(RIGHT($E8,4))+AF$2,Vychodiská!$J$9:$BH$15,5,0)))*-1+($J8*IF(LEN($E8)=4,HLOOKUP($E8+AF$2,Vychodiská!$J$9:$BH$15,6,0),HLOOKUP(VALUE(RIGHT($E8,4))+AF$2,Vychodiská!$J$9:$BH$15,6,0)))*-1+($K8*IF(LEN($E8)=4,HLOOKUP($E8+AF$2,Vychodiská!$J$9:$BH$15,7,0),HLOOKUP(VALUE(RIGHT($E8,4))+AF$2,Vychodiská!$J$9:$BH$15,7,0)))*-1</f>
        <v>7176.2975629103094</v>
      </c>
      <c r="AG8" s="62">
        <f>($F8*IF(LEN($E8)=4,HLOOKUP($E8+AG$2,Vychodiská!$J$9:$BH$15,2,0),HLOOKUP(VALUE(RIGHT($E8,4))+AG$2,Vychodiská!$J$9:$BH$15,2,0)))*-1+($G8*IF(LEN($E8)=4,HLOOKUP($E8+AG$2,Vychodiská!$J$9:$BH$15,3,0),HLOOKUP(VALUE(RIGHT($E8,4))+AG$2,Vychodiská!$J$9:$BH$15,3,0)))*-1+($H8*IF(LEN($E8)=4,HLOOKUP($E8+AG$2,Vychodiská!$J$9:$BH$15,4,0),HLOOKUP(VALUE(RIGHT($E8,4))+AG$2,Vychodiská!$J$9:$BH$15,4,0)))*-1+($I8*IF(LEN($E8)=4,HLOOKUP($E8+AG$2,Vychodiská!$J$9:$BH$15,5,0),HLOOKUP(VALUE(RIGHT($E8,4))+AG$2,Vychodiská!$J$9:$BH$15,5,0)))*-1+($J8*IF(LEN($E8)=4,HLOOKUP($E8+AG$2,Vychodiská!$J$9:$BH$15,6,0),HLOOKUP(VALUE(RIGHT($E8,4))+AG$2,Vychodiská!$J$9:$BH$15,6,0)))*-1+($K8*IF(LEN($E8)=4,HLOOKUP($E8+AG$2,Vychodiská!$J$9:$BH$15,7,0),HLOOKUP(VALUE(RIGHT($E8,4))+AG$2,Vychodiská!$J$9:$BH$15,7,0)))*-1</f>
        <v>7226.5316458506804</v>
      </c>
      <c r="AH8" s="62">
        <f>($F8*IF(LEN($E8)=4,HLOOKUP($E8+AH$2,Vychodiská!$J$9:$BH$15,2,0),HLOOKUP(VALUE(RIGHT($E8,4))+AH$2,Vychodiská!$J$9:$BH$15,2,0)))*-1+($G8*IF(LEN($E8)=4,HLOOKUP($E8+AH$2,Vychodiská!$J$9:$BH$15,3,0),HLOOKUP(VALUE(RIGHT($E8,4))+AH$2,Vychodiská!$J$9:$BH$15,3,0)))*-1+($H8*IF(LEN($E8)=4,HLOOKUP($E8+AH$2,Vychodiská!$J$9:$BH$15,4,0),HLOOKUP(VALUE(RIGHT($E8,4))+AH$2,Vychodiská!$J$9:$BH$15,4,0)))*-1+($I8*IF(LEN($E8)=4,HLOOKUP($E8+AH$2,Vychodiská!$J$9:$BH$15,5,0),HLOOKUP(VALUE(RIGHT($E8,4))+AH$2,Vychodiská!$J$9:$BH$15,5,0)))*-1+($J8*IF(LEN($E8)=4,HLOOKUP($E8+AH$2,Vychodiská!$J$9:$BH$15,6,0),HLOOKUP(VALUE(RIGHT($E8,4))+AH$2,Vychodiská!$J$9:$BH$15,6,0)))*-1+($K8*IF(LEN($E8)=4,HLOOKUP($E8+AH$2,Vychodiská!$J$9:$BH$15,7,0),HLOOKUP(VALUE(RIGHT($E8,4))+AH$2,Vychodiská!$J$9:$BH$15,7,0)))*-1</f>
        <v>7277.1173673716348</v>
      </c>
      <c r="AI8" s="62">
        <f>($F8*IF(LEN($E8)=4,HLOOKUP($E8+AI$2,Vychodiská!$J$9:$BH$15,2,0),HLOOKUP(VALUE(RIGHT($E8,4))+AI$2,Vychodiská!$J$9:$BH$15,2,0)))*-1+($G8*IF(LEN($E8)=4,HLOOKUP($E8+AI$2,Vychodiská!$J$9:$BH$15,3,0),HLOOKUP(VALUE(RIGHT($E8,4))+AI$2,Vychodiská!$J$9:$BH$15,3,0)))*-1+($H8*IF(LEN($E8)=4,HLOOKUP($E8+AI$2,Vychodiská!$J$9:$BH$15,4,0),HLOOKUP(VALUE(RIGHT($E8,4))+AI$2,Vychodiská!$J$9:$BH$15,4,0)))*-1+($I8*IF(LEN($E8)=4,HLOOKUP($E8+AI$2,Vychodiská!$J$9:$BH$15,5,0),HLOOKUP(VALUE(RIGHT($E8,4))+AI$2,Vychodiská!$J$9:$BH$15,5,0)))*-1+($J8*IF(LEN($E8)=4,HLOOKUP($E8+AI$2,Vychodiská!$J$9:$BH$15,6,0),HLOOKUP(VALUE(RIGHT($E8,4))+AI$2,Vychodiská!$J$9:$BH$15,6,0)))*-1+($K8*IF(LEN($E8)=4,HLOOKUP($E8+AI$2,Vychodiská!$J$9:$BH$15,7,0),HLOOKUP(VALUE(RIGHT($E8,4))+AI$2,Vychodiská!$J$9:$BH$15,7,0)))*-1</f>
        <v>7328.0571889432358</v>
      </c>
      <c r="AJ8" s="62">
        <f>($F8*IF(LEN($E8)=4,HLOOKUP($E8+AJ$2,Vychodiská!$J$9:$BH$15,2,0),HLOOKUP(VALUE(RIGHT($E8,4))+AJ$2,Vychodiská!$J$9:$BH$15,2,0)))*-1+($G8*IF(LEN($E8)=4,HLOOKUP($E8+AJ$2,Vychodiská!$J$9:$BH$15,3,0),HLOOKUP(VALUE(RIGHT($E8,4))+AJ$2,Vychodiská!$J$9:$BH$15,3,0)))*-1+($H8*IF(LEN($E8)=4,HLOOKUP($E8+AJ$2,Vychodiská!$J$9:$BH$15,4,0),HLOOKUP(VALUE(RIGHT($E8,4))+AJ$2,Vychodiská!$J$9:$BH$15,4,0)))*-1+($I8*IF(LEN($E8)=4,HLOOKUP($E8+AJ$2,Vychodiská!$J$9:$BH$15,5,0),HLOOKUP(VALUE(RIGHT($E8,4))+AJ$2,Vychodiská!$J$9:$BH$15,5,0)))*-1+($J8*IF(LEN($E8)=4,HLOOKUP($E8+AJ$2,Vychodiská!$J$9:$BH$15,6,0),HLOOKUP(VALUE(RIGHT($E8,4))+AJ$2,Vychodiská!$J$9:$BH$15,6,0)))*-1+($K8*IF(LEN($E8)=4,HLOOKUP($E8+AJ$2,Vychodiská!$J$9:$BH$15,7,0),HLOOKUP(VALUE(RIGHT($E8,4))+AJ$2,Vychodiská!$J$9:$BH$15,7,0)))*-1</f>
        <v>7379.3535892658374</v>
      </c>
      <c r="AK8" s="62">
        <f>($F8*IF(LEN($E8)=4,HLOOKUP($E8+AK$2,Vychodiská!$J$9:$BH$15,2,0),HLOOKUP(VALUE(RIGHT($E8,4))+AK$2,Vychodiská!$J$9:$BH$15,2,0)))*-1+($G8*IF(LEN($E8)=4,HLOOKUP($E8+AK$2,Vychodiská!$J$9:$BH$15,3,0),HLOOKUP(VALUE(RIGHT($E8,4))+AK$2,Vychodiská!$J$9:$BH$15,3,0)))*-1+($H8*IF(LEN($E8)=4,HLOOKUP($E8+AK$2,Vychodiská!$J$9:$BH$15,4,0),HLOOKUP(VALUE(RIGHT($E8,4))+AK$2,Vychodiská!$J$9:$BH$15,4,0)))*-1+($I8*IF(LEN($E8)=4,HLOOKUP($E8+AK$2,Vychodiská!$J$9:$BH$15,5,0),HLOOKUP(VALUE(RIGHT($E8,4))+AK$2,Vychodiská!$J$9:$BH$15,5,0)))*-1+($J8*IF(LEN($E8)=4,HLOOKUP($E8+AK$2,Vychodiská!$J$9:$BH$15,6,0),HLOOKUP(VALUE(RIGHT($E8,4))+AK$2,Vychodiská!$J$9:$BH$15,6,0)))*-1+($K8*IF(LEN($E8)=4,HLOOKUP($E8+AK$2,Vychodiská!$J$9:$BH$15,7,0),HLOOKUP(VALUE(RIGHT($E8,4))+AK$2,Vychodiská!$J$9:$BH$15,7,0)))*-1</f>
        <v>7446.5057069281575</v>
      </c>
      <c r="AL8" s="62">
        <f>($F8*IF(LEN($E8)=4,HLOOKUP($E8+AL$2,Vychodiská!$J$9:$BH$15,2,0),HLOOKUP(VALUE(RIGHT($E8,4))+AL$2,Vychodiská!$J$9:$BH$15,2,0)))*-1+($G8*IF(LEN($E8)=4,HLOOKUP($E8+AL$2,Vychodiská!$J$9:$BH$15,3,0),HLOOKUP(VALUE(RIGHT($E8,4))+AL$2,Vychodiská!$J$9:$BH$15,3,0)))*-1+($H8*IF(LEN($E8)=4,HLOOKUP($E8+AL$2,Vychodiská!$J$9:$BH$15,4,0),HLOOKUP(VALUE(RIGHT($E8,4))+AL$2,Vychodiská!$J$9:$BH$15,4,0)))*-1+($I8*IF(LEN($E8)=4,HLOOKUP($E8+AL$2,Vychodiská!$J$9:$BH$15,5,0),HLOOKUP(VALUE(RIGHT($E8,4))+AL$2,Vychodiská!$J$9:$BH$15,5,0)))*-1+($J8*IF(LEN($E8)=4,HLOOKUP($E8+AL$2,Vychodiská!$J$9:$BH$15,6,0),HLOOKUP(VALUE(RIGHT($E8,4))+AL$2,Vychodiská!$J$9:$BH$15,6,0)))*-1+($K8*IF(LEN($E8)=4,HLOOKUP($E8+AL$2,Vychodiská!$J$9:$BH$15,7,0),HLOOKUP(VALUE(RIGHT($E8,4))+AL$2,Vychodiská!$J$9:$BH$15,7,0)))*-1</f>
        <v>7514.2689088612042</v>
      </c>
      <c r="AM8" s="62">
        <f>($F8*IF(LEN($E8)=4,HLOOKUP($E8+AM$2,Vychodiská!$J$9:$BH$15,2,0),HLOOKUP(VALUE(RIGHT($E8,4))+AM$2,Vychodiská!$J$9:$BH$15,2,0)))*-1+($G8*IF(LEN($E8)=4,HLOOKUP($E8+AM$2,Vychodiská!$J$9:$BH$15,3,0),HLOOKUP(VALUE(RIGHT($E8,4))+AM$2,Vychodiská!$J$9:$BH$15,3,0)))*-1+($H8*IF(LEN($E8)=4,HLOOKUP($E8+AM$2,Vychodiská!$J$9:$BH$15,4,0),HLOOKUP(VALUE(RIGHT($E8,4))+AM$2,Vychodiská!$J$9:$BH$15,4,0)))*-1+($I8*IF(LEN($E8)=4,HLOOKUP($E8+AM$2,Vychodiská!$J$9:$BH$15,5,0),HLOOKUP(VALUE(RIGHT($E8,4))+AM$2,Vychodiská!$J$9:$BH$15,5,0)))*-1+($J8*IF(LEN($E8)=4,HLOOKUP($E8+AM$2,Vychodiská!$J$9:$BH$15,6,0),HLOOKUP(VALUE(RIGHT($E8,4))+AM$2,Vychodiská!$J$9:$BH$15,6,0)))*-1+($K8*IF(LEN($E8)=4,HLOOKUP($E8+AM$2,Vychodiská!$J$9:$BH$15,7,0),HLOOKUP(VALUE(RIGHT($E8,4))+AM$2,Vychodiská!$J$9:$BH$15,7,0)))*-1</f>
        <v>7582.6487559318412</v>
      </c>
      <c r="AN8" s="62">
        <f>($F8*IF(LEN($E8)=4,HLOOKUP($E8+AN$2,Vychodiská!$J$9:$BH$15,2,0),HLOOKUP(VALUE(RIGHT($E8,4))+AN$2,Vychodiská!$J$9:$BH$15,2,0)))*-1+($G8*IF(LEN($E8)=4,HLOOKUP($E8+AN$2,Vychodiská!$J$9:$BH$15,3,0),HLOOKUP(VALUE(RIGHT($E8,4))+AN$2,Vychodiská!$J$9:$BH$15,3,0)))*-1+($H8*IF(LEN($E8)=4,HLOOKUP($E8+AN$2,Vychodiská!$J$9:$BH$15,4,0),HLOOKUP(VALUE(RIGHT($E8,4))+AN$2,Vychodiská!$J$9:$BH$15,4,0)))*-1+($I8*IF(LEN($E8)=4,HLOOKUP($E8+AN$2,Vychodiská!$J$9:$BH$15,5,0),HLOOKUP(VALUE(RIGHT($E8,4))+AN$2,Vychodiská!$J$9:$BH$15,5,0)))*-1+($J8*IF(LEN($E8)=4,HLOOKUP($E8+AN$2,Vychodiská!$J$9:$BH$15,6,0),HLOOKUP(VALUE(RIGHT($E8,4))+AN$2,Vychodiská!$J$9:$BH$15,6,0)))*-1+($K8*IF(LEN($E8)=4,HLOOKUP($E8+AN$2,Vychodiská!$J$9:$BH$15,7,0),HLOOKUP(VALUE(RIGHT($E8,4))+AN$2,Vychodiská!$J$9:$BH$15,7,0)))*-1</f>
        <v>7651.6508596108224</v>
      </c>
      <c r="AO8" s="62">
        <f>($F8*IF(LEN($E8)=4,HLOOKUP($E8+AO$2,Vychodiská!$J$9:$BH$15,2,0),HLOOKUP(VALUE(RIGHT($E8,4))+AO$2,Vychodiská!$J$9:$BH$15,2,0)))*-1+($G8*IF(LEN($E8)=4,HLOOKUP($E8+AO$2,Vychodiská!$J$9:$BH$15,3,0),HLOOKUP(VALUE(RIGHT($E8,4))+AO$2,Vychodiská!$J$9:$BH$15,3,0)))*-1+($H8*IF(LEN($E8)=4,HLOOKUP($E8+AO$2,Vychodiská!$J$9:$BH$15,4,0),HLOOKUP(VALUE(RIGHT($E8,4))+AO$2,Vychodiská!$J$9:$BH$15,4,0)))*-1+($I8*IF(LEN($E8)=4,HLOOKUP($E8+AO$2,Vychodiská!$J$9:$BH$15,5,0),HLOOKUP(VALUE(RIGHT($E8,4))+AO$2,Vychodiská!$J$9:$BH$15,5,0)))*-1+($J8*IF(LEN($E8)=4,HLOOKUP($E8+AO$2,Vychodiská!$J$9:$BH$15,6,0),HLOOKUP(VALUE(RIGHT($E8,4))+AO$2,Vychodiská!$J$9:$BH$15,6,0)))*-1+($K8*IF(LEN($E8)=4,HLOOKUP($E8+AO$2,Vychodiská!$J$9:$BH$15,7,0),HLOOKUP(VALUE(RIGHT($E8,4))+AO$2,Vychodiská!$J$9:$BH$15,7,0)))*-1</f>
        <v>7721.2808824332815</v>
      </c>
      <c r="AP8" s="62">
        <f t="shared" si="2"/>
        <v>6020.6696278790869</v>
      </c>
      <c r="AQ8" s="62">
        <f>SUM($L8:M8)</f>
        <v>12129.843099287995</v>
      </c>
      <c r="AR8" s="62">
        <f>SUM($L8:N8)</f>
        <v>18311.71573500667</v>
      </c>
      <c r="AS8" s="62">
        <f>SUM($L8:O8)</f>
        <v>24567.152655090398</v>
      </c>
      <c r="AT8" s="62">
        <f>SUM($L8:P8)</f>
        <v>30897.02927452312</v>
      </c>
      <c r="AU8" s="62">
        <f>SUM($L8:Q8)</f>
        <v>37280.076857559077</v>
      </c>
      <c r="AV8" s="62">
        <f>SUM($L8:R8)</f>
        <v>43716.742040292535</v>
      </c>
      <c r="AW8" s="62">
        <f>SUM($L8:S8)</f>
        <v>50207.475210560959</v>
      </c>
      <c r="AX8" s="62">
        <f>SUM($L8:T8)</f>
        <v>56752.730539459633</v>
      </c>
      <c r="AY8" s="62">
        <f>SUM($L8:U8)</f>
        <v>63352.966013121055</v>
      </c>
      <c r="AZ8" s="62">
        <f>SUM($L8:V8)</f>
        <v>70008.643464761233</v>
      </c>
      <c r="BA8" s="62">
        <f>SUM($L8:W8)</f>
        <v>76720.228606995195</v>
      </c>
      <c r="BB8" s="62">
        <f>SUM($L8:X8)</f>
        <v>83488.191064423911</v>
      </c>
      <c r="BC8" s="62">
        <f>SUM($L8:Y8)</f>
        <v>90313.004406495034</v>
      </c>
      <c r="BD8" s="62">
        <f>SUM($L8:Z8)</f>
        <v>97195.146180639553</v>
      </c>
      <c r="BE8" s="62">
        <f>SUM($L8:AA8)</f>
        <v>104125.46294720308</v>
      </c>
      <c r="BF8" s="62">
        <f>SUM($L8:AB8)</f>
        <v>111104.29193113255</v>
      </c>
      <c r="BG8" s="62">
        <f>SUM($L8:AC8)</f>
        <v>118131.97271794954</v>
      </c>
      <c r="BH8" s="62">
        <f>SUM($L8:AD8)</f>
        <v>125208.84727027424</v>
      </c>
      <c r="BI8" s="62">
        <f>SUM($L8:AE8)</f>
        <v>132335.25994446522</v>
      </c>
      <c r="BJ8" s="62">
        <f>SUM($L8:AF8)</f>
        <v>139511.55750737552</v>
      </c>
      <c r="BK8" s="62">
        <f>SUM($L8:AG8)</f>
        <v>146738.0891532262</v>
      </c>
      <c r="BL8" s="62">
        <f>SUM($L8:AH8)</f>
        <v>154015.20652059783</v>
      </c>
      <c r="BM8" s="62">
        <f>SUM($L8:AI8)</f>
        <v>161343.26370954106</v>
      </c>
      <c r="BN8" s="62">
        <f>SUM($L8:AJ8)</f>
        <v>168722.6172988069</v>
      </c>
      <c r="BO8" s="62">
        <f>SUM($L8:AK8)</f>
        <v>176169.12300573505</v>
      </c>
      <c r="BP8" s="62">
        <f>SUM($L8:AL8)</f>
        <v>183683.39191459626</v>
      </c>
      <c r="BQ8" s="62">
        <f>SUM($L8:AM8)</f>
        <v>191266.04067052811</v>
      </c>
      <c r="BR8" s="62">
        <f>SUM($L8:AN8)</f>
        <v>198917.69153013892</v>
      </c>
      <c r="BS8" s="63">
        <f>SUM($L8:AO8)</f>
        <v>206638.97241257221</v>
      </c>
      <c r="BT8" s="65">
        <f>IF(CZ8=0,0,L8/((1+Vychodiská!$C$178)^emisie_ostatné!CZ8))</f>
        <v>5200.8807928984652</v>
      </c>
      <c r="BU8" s="62">
        <f>IF(DA8=0,0,M8/((1+Vychodiská!$C$178)^emisie_ostatné!DA8))</f>
        <v>5026.032133861022</v>
      </c>
      <c r="BV8" s="62">
        <f>IF(DB8=0,0,N8/((1+Vychodiská!$C$178)^emisie_ostatné!DB8))</f>
        <v>4843.6589678609216</v>
      </c>
      <c r="BW8" s="62">
        <f>IF(DC8=0,0,O8/((1+Vychodiská!$C$178)^emisie_ostatné!DC8))</f>
        <v>4667.9033424556828</v>
      </c>
      <c r="BX8" s="62">
        <f>IF(DD8=0,0,P8/((1+Vychodiská!$C$178)^emisie_ostatné!DD8))</f>
        <v>4498.525135458005</v>
      </c>
      <c r="BY8" s="62">
        <f>IF(DE8=0,0,Q8/((1+Vychodiská!$C$178)^emisie_ostatné!DE8))</f>
        <v>4320.2978539008118</v>
      </c>
      <c r="BZ8" s="62">
        <f>IF(DF8=0,0,R8/((1+Vychodiská!$C$178)^emisie_ostatné!DF8))</f>
        <v>4149.1317674986467</v>
      </c>
      <c r="CA8" s="62">
        <f>IF(DG8=0,0,S8/((1+Vychodiská!$C$178)^emisie_ostatné!DG8))</f>
        <v>3984.7471184244141</v>
      </c>
      <c r="CB8" s="62">
        <f>IF(DH8=0,0,T8/((1+Vychodiská!$C$178)^emisie_ostatné!DH8))</f>
        <v>3826.875232589694</v>
      </c>
      <c r="CC8" s="62">
        <f>IF(DI8=0,0,U8/((1+Vychodiská!$C$178)^emisie_ostatné!DI8))</f>
        <v>3675.2580805175694</v>
      </c>
      <c r="CD8" s="62">
        <f>IF(DJ8=0,0,V8/((1+Vychodiská!$C$178)^emisie_ostatné!DJ8))</f>
        <v>3529.6478556132533</v>
      </c>
      <c r="CE8" s="62">
        <f>IF(DK8=0,0,W8/((1+Vychodiská!$C$178)^emisie_ostatné!DK8))</f>
        <v>3389.8065691432435</v>
      </c>
      <c r="CF8" s="62">
        <f>IF(DL8=0,0,X8/((1+Vychodiská!$C$178)^emisie_ostatné!DL8))</f>
        <v>3255.5056612609956</v>
      </c>
      <c r="CG8" s="62">
        <f>IF(DM8=0,0,Y8/((1+Vychodiská!$C$178)^emisie_ostatné!DM8))</f>
        <v>3126.5256274434173</v>
      </c>
      <c r="CH8" s="62">
        <f>IF(DN8=0,0,Z8/((1+Vychodiská!$C$178)^emisie_ostatné!DN8))</f>
        <v>3002.6556597275639</v>
      </c>
      <c r="CI8" s="62">
        <f>IF(DO8=0,0,AA8/((1+Vychodiská!$C$178)^emisie_ostatné!DO8))</f>
        <v>2879.6897612815774</v>
      </c>
      <c r="CJ8" s="62">
        <f>IF(DP8=0,0,AB8/((1+Vychodiská!$C$178)^emisie_ostatné!DP8))</f>
        <v>2761.7596091529035</v>
      </c>
      <c r="CK8" s="62">
        <f>IF(DQ8=0,0,AC8/((1+Vychodiská!$C$178)^emisie_ostatné!DQ8))</f>
        <v>2648.6589775399743</v>
      </c>
      <c r="CL8" s="62">
        <f>IF(DR8=0,0,AD8/((1+Vychodiská!$C$178)^emisie_ostatné!DR8))</f>
        <v>2540.1900860788137</v>
      </c>
      <c r="CM8" s="62">
        <f>IF(DS8=0,0,AE8/((1+Vychodiská!$C$178)^emisie_ostatné!DS8))</f>
        <v>2436.1632539822526</v>
      </c>
      <c r="CN8" s="62">
        <f>IF(DT8=0,0,AF8/((1+Vychodiská!$C$178)^emisie_ostatné!DT8))</f>
        <v>2336.3965683429788</v>
      </c>
      <c r="CO8" s="62">
        <f>IF(DU8=0,0,AG8/((1+Vychodiská!$C$178)^emisie_ostatné!DU8))</f>
        <v>2240.7155660203612</v>
      </c>
      <c r="CP8" s="62">
        <f>IF(DV8=0,0,AH8/((1+Vychodiská!$C$178)^emisie_ostatné!DV8))</f>
        <v>2148.9529285547655</v>
      </c>
      <c r="CQ8" s="62">
        <f>IF(DW8=0,0,AI8/((1+Vychodiská!$C$178)^emisie_ostatné!DW8))</f>
        <v>2060.9481895758558</v>
      </c>
      <c r="CR8" s="62">
        <f>IF(DX8=0,0,AJ8/((1+Vychodiská!$C$178)^emisie_ostatné!DX8))</f>
        <v>1976.5474541932251</v>
      </c>
      <c r="CS8" s="62">
        <f>IF(DY8=0,0,AK8/((1+Vychodiská!$C$178)^emisie_ostatné!DY8))</f>
        <v>1899.5562247870323</v>
      </c>
      <c r="CT8" s="62">
        <f>IF(DZ8=0,0,AL8/((1+Vychodiská!$C$178)^emisie_ostatné!DZ8))</f>
        <v>1825.5639870786611</v>
      </c>
      <c r="CU8" s="62">
        <f>IF(EA8=0,0,AM8/((1+Vychodiská!$C$178)^emisie_ostatné!EA8))</f>
        <v>1754.4539232010261</v>
      </c>
      <c r="CV8" s="62">
        <f>IF(EB8=0,0,AN8/((1+Vychodiská!$C$178)^emisie_ostatné!EB8))</f>
        <v>1686.1137656211001</v>
      </c>
      <c r="CW8" s="63">
        <f>IF(EC8=0,0,AO8/((1+Vychodiská!$C$178)^emisie_ostatné!EC8))</f>
        <v>1620.4356198935739</v>
      </c>
      <c r="CX8" s="66">
        <f t="shared" si="4"/>
        <v>93313.597713957774</v>
      </c>
      <c r="CY8" s="62"/>
      <c r="CZ8" s="67">
        <f t="shared" si="0"/>
        <v>3</v>
      </c>
      <c r="DA8" s="67">
        <f t="shared" ref="DA8:EC8" si="8">IF(CZ8=0,0,IF(DA$2&gt;$D8,0,CZ8+1))</f>
        <v>4</v>
      </c>
      <c r="DB8" s="67">
        <f t="shared" si="8"/>
        <v>5</v>
      </c>
      <c r="DC8" s="67">
        <f t="shared" si="8"/>
        <v>6</v>
      </c>
      <c r="DD8" s="67">
        <f t="shared" si="8"/>
        <v>7</v>
      </c>
      <c r="DE8" s="67">
        <f t="shared" si="8"/>
        <v>8</v>
      </c>
      <c r="DF8" s="67">
        <f t="shared" si="8"/>
        <v>9</v>
      </c>
      <c r="DG8" s="67">
        <f t="shared" si="8"/>
        <v>10</v>
      </c>
      <c r="DH8" s="67">
        <f t="shared" si="8"/>
        <v>11</v>
      </c>
      <c r="DI8" s="67">
        <f t="shared" si="8"/>
        <v>12</v>
      </c>
      <c r="DJ8" s="67">
        <f t="shared" si="8"/>
        <v>13</v>
      </c>
      <c r="DK8" s="67">
        <f t="shared" si="8"/>
        <v>14</v>
      </c>
      <c r="DL8" s="67">
        <f t="shared" si="8"/>
        <v>15</v>
      </c>
      <c r="DM8" s="67">
        <f t="shared" si="8"/>
        <v>16</v>
      </c>
      <c r="DN8" s="67">
        <f t="shared" si="8"/>
        <v>17</v>
      </c>
      <c r="DO8" s="67">
        <f t="shared" si="8"/>
        <v>18</v>
      </c>
      <c r="DP8" s="67">
        <f t="shared" si="8"/>
        <v>19</v>
      </c>
      <c r="DQ8" s="67">
        <f t="shared" si="8"/>
        <v>20</v>
      </c>
      <c r="DR8" s="67">
        <f t="shared" si="8"/>
        <v>21</v>
      </c>
      <c r="DS8" s="67">
        <f t="shared" si="8"/>
        <v>22</v>
      </c>
      <c r="DT8" s="67">
        <f t="shared" si="8"/>
        <v>23</v>
      </c>
      <c r="DU8" s="67">
        <f t="shared" si="8"/>
        <v>24</v>
      </c>
      <c r="DV8" s="67">
        <f t="shared" si="8"/>
        <v>25</v>
      </c>
      <c r="DW8" s="67">
        <f t="shared" si="8"/>
        <v>26</v>
      </c>
      <c r="DX8" s="67">
        <f t="shared" si="8"/>
        <v>27</v>
      </c>
      <c r="DY8" s="67">
        <f t="shared" si="8"/>
        <v>28</v>
      </c>
      <c r="DZ8" s="67">
        <f t="shared" si="8"/>
        <v>29</v>
      </c>
      <c r="EA8" s="67">
        <f t="shared" si="8"/>
        <v>30</v>
      </c>
      <c r="EB8" s="67">
        <f t="shared" si="8"/>
        <v>31</v>
      </c>
      <c r="EC8" s="68">
        <f t="shared" si="8"/>
        <v>32</v>
      </c>
    </row>
    <row r="9" spans="1:133" s="69" customFormat="1" ht="31" customHeight="1" x14ac:dyDescent="0.35">
      <c r="A9" s="59">
        <f>Investície!A9</f>
        <v>7</v>
      </c>
      <c r="B9" s="60" t="str">
        <f>Investície!B9</f>
        <v xml:space="preserve">MHTH, a.s. - závod Bratislava </v>
      </c>
      <c r="C9" s="60" t="str">
        <f>Investície!C9</f>
        <v>Modernizácia rozšírenia HV pre oblasť Dúbravka</v>
      </c>
      <c r="D9" s="61">
        <f>INDEX(Data!$M:$M,MATCH(emisie_ostatné!A9,Data!$A:$A,0))</f>
        <v>30</v>
      </c>
      <c r="E9" s="61" t="str">
        <f>INDEX(Data!$J:$J,MATCH(emisie_ostatné!A9,Data!$A:$A,0))</f>
        <v>2025 - 2026</v>
      </c>
      <c r="F9" s="61">
        <f>INDEX(Data!$O:$O,MATCH(emisie_ostatné!A9,Data!$A:$A,0))</f>
        <v>0</v>
      </c>
      <c r="G9" s="61">
        <f>INDEX(Data!$P:$P,MATCH(emisie_ostatné!A9,Data!$A:$A,0))</f>
        <v>-0.1</v>
      </c>
      <c r="H9" s="61">
        <f>INDEX(Data!$Q:$Q,MATCH(emisie_ostatné!A9,Data!$A:$A,0))</f>
        <v>-0.05</v>
      </c>
      <c r="I9" s="61">
        <f>INDEX(Data!$R:$R,MATCH(emisie_ostatné!A9,Data!$A:$A,0))</f>
        <v>0</v>
      </c>
      <c r="J9" s="61">
        <f>INDEX(Data!$S:$S,MATCH(emisie_ostatné!A9,Data!$A:$A,0))</f>
        <v>-1.2E-2</v>
      </c>
      <c r="K9" s="63">
        <f>INDEX(Data!$T:$T,MATCH(emisie_ostatné!A9,Data!$A:$A,0))</f>
        <v>0</v>
      </c>
      <c r="L9" s="62">
        <f>($F9*IF(LEN($E9)=4,HLOOKUP($E9+L$2,Vychodiská!$J$9:$BH$15,2,0),HLOOKUP(VALUE(RIGHT($E9,4))+L$2,Vychodiská!$J$9:$BH$15,2,0)))*-1+($G9*IF(LEN($E9)=4,HLOOKUP($E9+L$2,Vychodiská!$J$9:$BH$15,3,0),HLOOKUP(VALUE(RIGHT($E9,4))+L$2,Vychodiská!$J$9:$BH$15,3,0)))*-1+($H9*IF(LEN($E9)=4,HLOOKUP($E9+L$2,Vychodiská!$J$9:$BH$15,4,0),HLOOKUP(VALUE(RIGHT($E9,4))+L$2,Vychodiská!$J$9:$BH$15,4,0)))*-1+($I9*IF(LEN($E9)=4,HLOOKUP($E9+L$2,Vychodiská!$J$9:$BH$15,5,0),HLOOKUP(VALUE(RIGHT($E9,4))+L$2,Vychodiská!$J$9:$BH$15,5,0)))*-1+($J9*IF(LEN($E9)=4,HLOOKUP($E9+L$2,Vychodiská!$J$9:$BH$15,6,0),HLOOKUP(VALUE(RIGHT($E9,4))+L$2,Vychodiská!$J$9:$BH$15,6,0)))*-1+($K9*IF(LEN($E9)=4,HLOOKUP($E9+L$2,Vychodiská!$J$9:$BH$15,7,0),HLOOKUP(VALUE(RIGHT($E9,4))+L$2,Vychodiská!$J$9:$BH$15,7,0)))*-1</f>
        <v>5242.1366087867</v>
      </c>
      <c r="M9" s="62">
        <f>($F9*IF(LEN($E9)=4,HLOOKUP($E9+M$2,Vychodiská!$J$9:$BH$15,2,0),HLOOKUP(VALUE(RIGHT($E9,4))+M$2,Vychodiská!$J$9:$BH$15,2,0)))*-1+($G9*IF(LEN($E9)=4,HLOOKUP($E9+M$2,Vychodiská!$J$9:$BH$15,3,0),HLOOKUP(VALUE(RIGHT($E9,4))+M$2,Vychodiská!$J$9:$BH$15,3,0)))*-1+($H9*IF(LEN($E9)=4,HLOOKUP($E9+M$2,Vychodiská!$J$9:$BH$15,4,0),HLOOKUP(VALUE(RIGHT($E9,4))+M$2,Vychodiská!$J$9:$BH$15,4,0)))*-1+($I9*IF(LEN($E9)=4,HLOOKUP($E9+M$2,Vychodiská!$J$9:$BH$15,5,0),HLOOKUP(VALUE(RIGHT($E9,4))+M$2,Vychodiská!$J$9:$BH$15,5,0)))*-1+($J9*IF(LEN($E9)=4,HLOOKUP($E9+M$2,Vychodiská!$J$9:$BH$15,6,0),HLOOKUP(VALUE(RIGHT($E9,4))+M$2,Vychodiská!$J$9:$BH$15,6,0)))*-1+($K9*IF(LEN($E9)=4,HLOOKUP($E9+M$2,Vychodiská!$J$9:$BH$15,7,0),HLOOKUP(VALUE(RIGHT($E9,4))+M$2,Vychodiská!$J$9:$BH$15,7,0)))*-1</f>
        <v>5304.5180344312612</v>
      </c>
      <c r="N9" s="62">
        <f>($F9*IF(LEN($E9)=4,HLOOKUP($E9+N$2,Vychodiská!$J$9:$BH$15,2,0),HLOOKUP(VALUE(RIGHT($E9,4))+N$2,Vychodiská!$J$9:$BH$15,2,0)))*-1+($G9*IF(LEN($E9)=4,HLOOKUP($E9+N$2,Vychodiská!$J$9:$BH$15,3,0),HLOOKUP(VALUE(RIGHT($E9,4))+N$2,Vychodiská!$J$9:$BH$15,3,0)))*-1+($H9*IF(LEN($E9)=4,HLOOKUP($E9+N$2,Vychodiská!$J$9:$BH$15,4,0),HLOOKUP(VALUE(RIGHT($E9,4))+N$2,Vychodiská!$J$9:$BH$15,4,0)))*-1+($I9*IF(LEN($E9)=4,HLOOKUP($E9+N$2,Vychodiská!$J$9:$BH$15,5,0),HLOOKUP(VALUE(RIGHT($E9,4))+N$2,Vychodiská!$J$9:$BH$15,5,0)))*-1+($J9*IF(LEN($E9)=4,HLOOKUP($E9+N$2,Vychodiská!$J$9:$BH$15,6,0),HLOOKUP(VALUE(RIGHT($E9,4))+N$2,Vychodiská!$J$9:$BH$15,6,0)))*-1+($K9*IF(LEN($E9)=4,HLOOKUP($E9+N$2,Vychodiská!$J$9:$BH$15,7,0),HLOOKUP(VALUE(RIGHT($E9,4))+N$2,Vychodiská!$J$9:$BH$15,7,0)))*-1</f>
        <v>5367.6417990409936</v>
      </c>
      <c r="O9" s="62">
        <f>($F9*IF(LEN($E9)=4,HLOOKUP($E9+O$2,Vychodiská!$J$9:$BH$15,2,0),HLOOKUP(VALUE(RIGHT($E9,4))+O$2,Vychodiská!$J$9:$BH$15,2,0)))*-1+($G9*IF(LEN($E9)=4,HLOOKUP($E9+O$2,Vychodiská!$J$9:$BH$15,3,0),HLOOKUP(VALUE(RIGHT($E9,4))+O$2,Vychodiská!$J$9:$BH$15,3,0)))*-1+($H9*IF(LEN($E9)=4,HLOOKUP($E9+O$2,Vychodiská!$J$9:$BH$15,4,0),HLOOKUP(VALUE(RIGHT($E9,4))+O$2,Vychodiská!$J$9:$BH$15,4,0)))*-1+($I9*IF(LEN($E9)=4,HLOOKUP($E9+O$2,Vychodiská!$J$9:$BH$15,5,0),HLOOKUP(VALUE(RIGHT($E9,4))+O$2,Vychodiská!$J$9:$BH$15,5,0)))*-1+($J9*IF(LEN($E9)=4,HLOOKUP($E9+O$2,Vychodiská!$J$9:$BH$15,6,0),HLOOKUP(VALUE(RIGHT($E9,4))+O$2,Vychodiská!$J$9:$BH$15,6,0)))*-1+($K9*IF(LEN($E9)=4,HLOOKUP($E9+O$2,Vychodiská!$J$9:$BH$15,7,0),HLOOKUP(VALUE(RIGHT($E9,4))+O$2,Vychodiská!$J$9:$BH$15,7,0)))*-1</f>
        <v>5431.516736449581</v>
      </c>
      <c r="P9" s="62">
        <f>($F9*IF(LEN($E9)=4,HLOOKUP($E9+P$2,Vychodiská!$J$9:$BH$15,2,0),HLOOKUP(VALUE(RIGHT($E9,4))+P$2,Vychodiská!$J$9:$BH$15,2,0)))*-1+($G9*IF(LEN($E9)=4,HLOOKUP($E9+P$2,Vychodiská!$J$9:$BH$15,3,0),HLOOKUP(VALUE(RIGHT($E9,4))+P$2,Vychodiská!$J$9:$BH$15,3,0)))*-1+($H9*IF(LEN($E9)=4,HLOOKUP($E9+P$2,Vychodiská!$J$9:$BH$15,4,0),HLOOKUP(VALUE(RIGHT($E9,4))+P$2,Vychodiská!$J$9:$BH$15,4,0)))*-1+($I9*IF(LEN($E9)=4,HLOOKUP($E9+P$2,Vychodiská!$J$9:$BH$15,5,0),HLOOKUP(VALUE(RIGHT($E9,4))+P$2,Vychodiská!$J$9:$BH$15,5,0)))*-1+($J9*IF(LEN($E9)=4,HLOOKUP($E9+P$2,Vychodiská!$J$9:$BH$15,6,0),HLOOKUP(VALUE(RIGHT($E9,4))+P$2,Vychodiská!$J$9:$BH$15,6,0)))*-1+($K9*IF(LEN($E9)=4,HLOOKUP($E9+P$2,Vychodiská!$J$9:$BH$15,7,0),HLOOKUP(VALUE(RIGHT($E9,4))+P$2,Vychodiská!$J$9:$BH$15,7,0)))*-1</f>
        <v>5477.1414770357569</v>
      </c>
      <c r="Q9" s="62">
        <f>($F9*IF(LEN($E9)=4,HLOOKUP($E9+Q$2,Vychodiská!$J$9:$BH$15,2,0),HLOOKUP(VALUE(RIGHT($E9,4))+Q$2,Vychodiská!$J$9:$BH$15,2,0)))*-1+($G9*IF(LEN($E9)=4,HLOOKUP($E9+Q$2,Vychodiská!$J$9:$BH$15,3,0),HLOOKUP(VALUE(RIGHT($E9,4))+Q$2,Vychodiská!$J$9:$BH$15,3,0)))*-1+($H9*IF(LEN($E9)=4,HLOOKUP($E9+Q$2,Vychodiská!$J$9:$BH$15,4,0),HLOOKUP(VALUE(RIGHT($E9,4))+Q$2,Vychodiská!$J$9:$BH$15,4,0)))*-1+($I9*IF(LEN($E9)=4,HLOOKUP($E9+Q$2,Vychodiská!$J$9:$BH$15,5,0),HLOOKUP(VALUE(RIGHT($E9,4))+Q$2,Vychodiská!$J$9:$BH$15,5,0)))*-1+($J9*IF(LEN($E9)=4,HLOOKUP($E9+Q$2,Vychodiská!$J$9:$BH$15,6,0),HLOOKUP(VALUE(RIGHT($E9,4))+Q$2,Vychodiská!$J$9:$BH$15,6,0)))*-1+($K9*IF(LEN($E9)=4,HLOOKUP($E9+Q$2,Vychodiská!$J$9:$BH$15,7,0),HLOOKUP(VALUE(RIGHT($E9,4))+Q$2,Vychodiská!$J$9:$BH$15,7,0)))*-1</f>
        <v>5523.1494654428579</v>
      </c>
      <c r="R9" s="62">
        <f>($F9*IF(LEN($E9)=4,HLOOKUP($E9+R$2,Vychodiská!$J$9:$BH$15,2,0),HLOOKUP(VALUE(RIGHT($E9,4))+R$2,Vychodiská!$J$9:$BH$15,2,0)))*-1+($G9*IF(LEN($E9)=4,HLOOKUP($E9+R$2,Vychodiská!$J$9:$BH$15,3,0),HLOOKUP(VALUE(RIGHT($E9,4))+R$2,Vychodiská!$J$9:$BH$15,3,0)))*-1+($H9*IF(LEN($E9)=4,HLOOKUP($E9+R$2,Vychodiská!$J$9:$BH$15,4,0),HLOOKUP(VALUE(RIGHT($E9,4))+R$2,Vychodiská!$J$9:$BH$15,4,0)))*-1+($I9*IF(LEN($E9)=4,HLOOKUP($E9+R$2,Vychodiská!$J$9:$BH$15,5,0),HLOOKUP(VALUE(RIGHT($E9,4))+R$2,Vychodiská!$J$9:$BH$15,5,0)))*-1+($J9*IF(LEN($E9)=4,HLOOKUP($E9+R$2,Vychodiská!$J$9:$BH$15,6,0),HLOOKUP(VALUE(RIGHT($E9,4))+R$2,Vychodiská!$J$9:$BH$15,6,0)))*-1+($K9*IF(LEN($E9)=4,HLOOKUP($E9+R$2,Vychodiská!$J$9:$BH$15,7,0),HLOOKUP(VALUE(RIGHT($E9,4))+R$2,Vychodiská!$J$9:$BH$15,7,0)))*-1</f>
        <v>5569.5439209525775</v>
      </c>
      <c r="S9" s="62">
        <f>($F9*IF(LEN($E9)=4,HLOOKUP($E9+S$2,Vychodiská!$J$9:$BH$15,2,0),HLOOKUP(VALUE(RIGHT($E9,4))+S$2,Vychodiská!$J$9:$BH$15,2,0)))*-1+($G9*IF(LEN($E9)=4,HLOOKUP($E9+S$2,Vychodiská!$J$9:$BH$15,3,0),HLOOKUP(VALUE(RIGHT($E9,4))+S$2,Vychodiská!$J$9:$BH$15,3,0)))*-1+($H9*IF(LEN($E9)=4,HLOOKUP($E9+S$2,Vychodiská!$J$9:$BH$15,4,0),HLOOKUP(VALUE(RIGHT($E9,4))+S$2,Vychodiská!$J$9:$BH$15,4,0)))*-1+($I9*IF(LEN($E9)=4,HLOOKUP($E9+S$2,Vychodiská!$J$9:$BH$15,5,0),HLOOKUP(VALUE(RIGHT($E9,4))+S$2,Vychodiská!$J$9:$BH$15,5,0)))*-1+($J9*IF(LEN($E9)=4,HLOOKUP($E9+S$2,Vychodiská!$J$9:$BH$15,6,0),HLOOKUP(VALUE(RIGHT($E9,4))+S$2,Vychodiská!$J$9:$BH$15,6,0)))*-1+($K9*IF(LEN($E9)=4,HLOOKUP($E9+S$2,Vychodiská!$J$9:$BH$15,7,0),HLOOKUP(VALUE(RIGHT($E9,4))+S$2,Vychodiská!$J$9:$BH$15,7,0)))*-1</f>
        <v>5616.3280898885796</v>
      </c>
      <c r="T9" s="62">
        <f>($F9*IF(LEN($E9)=4,HLOOKUP($E9+T$2,Vychodiská!$J$9:$BH$15,2,0),HLOOKUP(VALUE(RIGHT($E9,4))+T$2,Vychodiská!$J$9:$BH$15,2,0)))*-1+($G9*IF(LEN($E9)=4,HLOOKUP($E9+T$2,Vychodiská!$J$9:$BH$15,3,0),HLOOKUP(VALUE(RIGHT($E9,4))+T$2,Vychodiská!$J$9:$BH$15,3,0)))*-1+($H9*IF(LEN($E9)=4,HLOOKUP($E9+T$2,Vychodiská!$J$9:$BH$15,4,0),HLOOKUP(VALUE(RIGHT($E9,4))+T$2,Vychodiská!$J$9:$BH$15,4,0)))*-1+($I9*IF(LEN($E9)=4,HLOOKUP($E9+T$2,Vychodiská!$J$9:$BH$15,5,0),HLOOKUP(VALUE(RIGHT($E9,4))+T$2,Vychodiská!$J$9:$BH$15,5,0)))*-1+($J9*IF(LEN($E9)=4,HLOOKUP($E9+T$2,Vychodiská!$J$9:$BH$15,6,0),HLOOKUP(VALUE(RIGHT($E9,4))+T$2,Vychodiská!$J$9:$BH$15,6,0)))*-1+($K9*IF(LEN($E9)=4,HLOOKUP($E9+T$2,Vychodiská!$J$9:$BH$15,7,0),HLOOKUP(VALUE(RIGHT($E9,4))+T$2,Vychodiská!$J$9:$BH$15,7,0)))*-1</f>
        <v>5663.505245843643</v>
      </c>
      <c r="U9" s="62">
        <f>($F9*IF(LEN($E9)=4,HLOOKUP($E9+U$2,Vychodiská!$J$9:$BH$15,2,0),HLOOKUP(VALUE(RIGHT($E9,4))+U$2,Vychodiská!$J$9:$BH$15,2,0)))*-1+($G9*IF(LEN($E9)=4,HLOOKUP($E9+U$2,Vychodiská!$J$9:$BH$15,3,0),HLOOKUP(VALUE(RIGHT($E9,4))+U$2,Vychodiská!$J$9:$BH$15,3,0)))*-1+($H9*IF(LEN($E9)=4,HLOOKUP($E9+U$2,Vychodiská!$J$9:$BH$15,4,0),HLOOKUP(VALUE(RIGHT($E9,4))+U$2,Vychodiská!$J$9:$BH$15,4,0)))*-1+($I9*IF(LEN($E9)=4,HLOOKUP($E9+U$2,Vychodiská!$J$9:$BH$15,5,0),HLOOKUP(VALUE(RIGHT($E9,4))+U$2,Vychodiská!$J$9:$BH$15,5,0)))*-1+($J9*IF(LEN($E9)=4,HLOOKUP($E9+U$2,Vychodiská!$J$9:$BH$15,6,0),HLOOKUP(VALUE(RIGHT($E9,4))+U$2,Vychodiská!$J$9:$BH$15,6,0)))*-1+($K9*IF(LEN($E9)=4,HLOOKUP($E9+U$2,Vychodiská!$J$9:$BH$15,7,0),HLOOKUP(VALUE(RIGHT($E9,4))+U$2,Vychodiská!$J$9:$BH$15,7,0)))*-1</f>
        <v>5711.0786899087288</v>
      </c>
      <c r="V9" s="62">
        <f>($F9*IF(LEN($E9)=4,HLOOKUP($E9+V$2,Vychodiská!$J$9:$BH$15,2,0),HLOOKUP(VALUE(RIGHT($E9,4))+V$2,Vychodiská!$J$9:$BH$15,2,0)))*-1+($G9*IF(LEN($E9)=4,HLOOKUP($E9+V$2,Vychodiská!$J$9:$BH$15,3,0),HLOOKUP(VALUE(RIGHT($E9,4))+V$2,Vychodiská!$J$9:$BH$15,3,0)))*-1+($H9*IF(LEN($E9)=4,HLOOKUP($E9+V$2,Vychodiská!$J$9:$BH$15,4,0),HLOOKUP(VALUE(RIGHT($E9,4))+V$2,Vychodiská!$J$9:$BH$15,4,0)))*-1+($I9*IF(LEN($E9)=4,HLOOKUP($E9+V$2,Vychodiská!$J$9:$BH$15,5,0),HLOOKUP(VALUE(RIGHT($E9,4))+V$2,Vychodiská!$J$9:$BH$15,5,0)))*-1+($J9*IF(LEN($E9)=4,HLOOKUP($E9+V$2,Vychodiská!$J$9:$BH$15,6,0),HLOOKUP(VALUE(RIGHT($E9,4))+V$2,Vychodiská!$J$9:$BH$15,6,0)))*-1+($K9*IF(LEN($E9)=4,HLOOKUP($E9+V$2,Vychodiská!$J$9:$BH$15,7,0),HLOOKUP(VALUE(RIGHT($E9,4))+V$2,Vychodiská!$J$9:$BH$15,7,0)))*-1</f>
        <v>5759.0517509039619</v>
      </c>
      <c r="W9" s="62">
        <f>($F9*IF(LEN($E9)=4,HLOOKUP($E9+W$2,Vychodiská!$J$9:$BH$15,2,0),HLOOKUP(VALUE(RIGHT($E9,4))+W$2,Vychodiská!$J$9:$BH$15,2,0)))*-1+($G9*IF(LEN($E9)=4,HLOOKUP($E9+W$2,Vychodiská!$J$9:$BH$15,3,0),HLOOKUP(VALUE(RIGHT($E9,4))+W$2,Vychodiská!$J$9:$BH$15,3,0)))*-1+($H9*IF(LEN($E9)=4,HLOOKUP($E9+W$2,Vychodiská!$J$9:$BH$15,4,0),HLOOKUP(VALUE(RIGHT($E9,4))+W$2,Vychodiská!$J$9:$BH$15,4,0)))*-1+($I9*IF(LEN($E9)=4,HLOOKUP($E9+W$2,Vychodiská!$J$9:$BH$15,5,0),HLOOKUP(VALUE(RIGHT($E9,4))+W$2,Vychodiská!$J$9:$BH$15,5,0)))*-1+($J9*IF(LEN($E9)=4,HLOOKUP($E9+W$2,Vychodiská!$J$9:$BH$15,6,0),HLOOKUP(VALUE(RIGHT($E9,4))+W$2,Vychodiská!$J$9:$BH$15,6,0)))*-1+($K9*IF(LEN($E9)=4,HLOOKUP($E9+W$2,Vychodiská!$J$9:$BH$15,7,0),HLOOKUP(VALUE(RIGHT($E9,4))+W$2,Vychodiská!$J$9:$BH$15,7,0)))*-1</f>
        <v>5807.427785611555</v>
      </c>
      <c r="X9" s="62">
        <f>($F9*IF(LEN($E9)=4,HLOOKUP($E9+X$2,Vychodiská!$J$9:$BH$15,2,0),HLOOKUP(VALUE(RIGHT($E9,4))+X$2,Vychodiská!$J$9:$BH$15,2,0)))*-1+($G9*IF(LEN($E9)=4,HLOOKUP($E9+X$2,Vychodiská!$J$9:$BH$15,3,0),HLOOKUP(VALUE(RIGHT($E9,4))+X$2,Vychodiská!$J$9:$BH$15,3,0)))*-1+($H9*IF(LEN($E9)=4,HLOOKUP($E9+X$2,Vychodiská!$J$9:$BH$15,4,0),HLOOKUP(VALUE(RIGHT($E9,4))+X$2,Vychodiská!$J$9:$BH$15,4,0)))*-1+($I9*IF(LEN($E9)=4,HLOOKUP($E9+X$2,Vychodiská!$J$9:$BH$15,5,0),HLOOKUP(VALUE(RIGHT($E9,4))+X$2,Vychodiská!$J$9:$BH$15,5,0)))*-1+($J9*IF(LEN($E9)=4,HLOOKUP($E9+X$2,Vychodiská!$J$9:$BH$15,6,0),HLOOKUP(VALUE(RIGHT($E9,4))+X$2,Vychodiská!$J$9:$BH$15,6,0)))*-1+($K9*IF(LEN($E9)=4,HLOOKUP($E9+X$2,Vychodiská!$J$9:$BH$15,7,0),HLOOKUP(VALUE(RIGHT($E9,4))+X$2,Vychodiská!$J$9:$BH$15,7,0)))*-1</f>
        <v>5856.2101790106917</v>
      </c>
      <c r="Y9" s="62">
        <f>($F9*IF(LEN($E9)=4,HLOOKUP($E9+Y$2,Vychodiská!$J$9:$BH$15,2,0),HLOOKUP(VALUE(RIGHT($E9,4))+Y$2,Vychodiská!$J$9:$BH$15,2,0)))*-1+($G9*IF(LEN($E9)=4,HLOOKUP($E9+Y$2,Vychodiská!$J$9:$BH$15,3,0),HLOOKUP(VALUE(RIGHT($E9,4))+Y$2,Vychodiská!$J$9:$BH$15,3,0)))*-1+($H9*IF(LEN($E9)=4,HLOOKUP($E9+Y$2,Vychodiská!$J$9:$BH$15,4,0),HLOOKUP(VALUE(RIGHT($E9,4))+Y$2,Vychodiská!$J$9:$BH$15,4,0)))*-1+($I9*IF(LEN($E9)=4,HLOOKUP($E9+Y$2,Vychodiská!$J$9:$BH$15,5,0),HLOOKUP(VALUE(RIGHT($E9,4))+Y$2,Vychodiská!$J$9:$BH$15,5,0)))*-1+($J9*IF(LEN($E9)=4,HLOOKUP($E9+Y$2,Vychodiská!$J$9:$BH$15,6,0),HLOOKUP(VALUE(RIGHT($E9,4))+Y$2,Vychodiská!$J$9:$BH$15,6,0)))*-1+($K9*IF(LEN($E9)=4,HLOOKUP($E9+Y$2,Vychodiská!$J$9:$BH$15,7,0),HLOOKUP(VALUE(RIGHT($E9,4))+Y$2,Vychodiská!$J$9:$BH$15,7,0)))*-1</f>
        <v>5905.4023445143821</v>
      </c>
      <c r="Z9" s="62">
        <f>($F9*IF(LEN($E9)=4,HLOOKUP($E9+Z$2,Vychodiská!$J$9:$BH$15,2,0),HLOOKUP(VALUE(RIGHT($E9,4))+Z$2,Vychodiská!$J$9:$BH$15,2,0)))*-1+($G9*IF(LEN($E9)=4,HLOOKUP($E9+Z$2,Vychodiská!$J$9:$BH$15,3,0),HLOOKUP(VALUE(RIGHT($E9,4))+Z$2,Vychodiská!$J$9:$BH$15,3,0)))*-1+($H9*IF(LEN($E9)=4,HLOOKUP($E9+Z$2,Vychodiská!$J$9:$BH$15,4,0),HLOOKUP(VALUE(RIGHT($E9,4))+Z$2,Vychodiská!$J$9:$BH$15,4,0)))*-1+($I9*IF(LEN($E9)=4,HLOOKUP($E9+Z$2,Vychodiská!$J$9:$BH$15,5,0),HLOOKUP(VALUE(RIGHT($E9,4))+Z$2,Vychodiská!$J$9:$BH$15,5,0)))*-1+($J9*IF(LEN($E9)=4,HLOOKUP($E9+Z$2,Vychodiská!$J$9:$BH$15,6,0),HLOOKUP(VALUE(RIGHT($E9,4))+Z$2,Vychodiská!$J$9:$BH$15,6,0)))*-1+($K9*IF(LEN($E9)=4,HLOOKUP($E9+Z$2,Vychodiská!$J$9:$BH$15,7,0),HLOOKUP(VALUE(RIGHT($E9,4))+Z$2,Vychodiská!$J$9:$BH$15,7,0)))*-1</f>
        <v>5946.7401609259823</v>
      </c>
      <c r="AA9" s="62">
        <f>($F9*IF(LEN($E9)=4,HLOOKUP($E9+AA$2,Vychodiská!$J$9:$BH$15,2,0),HLOOKUP(VALUE(RIGHT($E9,4))+AA$2,Vychodiská!$J$9:$BH$15,2,0)))*-1+($G9*IF(LEN($E9)=4,HLOOKUP($E9+AA$2,Vychodiská!$J$9:$BH$15,3,0),HLOOKUP(VALUE(RIGHT($E9,4))+AA$2,Vychodiská!$J$9:$BH$15,3,0)))*-1+($H9*IF(LEN($E9)=4,HLOOKUP($E9+AA$2,Vychodiská!$J$9:$BH$15,4,0),HLOOKUP(VALUE(RIGHT($E9,4))+AA$2,Vychodiská!$J$9:$BH$15,4,0)))*-1+($I9*IF(LEN($E9)=4,HLOOKUP($E9+AA$2,Vychodiská!$J$9:$BH$15,5,0),HLOOKUP(VALUE(RIGHT($E9,4))+AA$2,Vychodiská!$J$9:$BH$15,5,0)))*-1+($J9*IF(LEN($E9)=4,HLOOKUP($E9+AA$2,Vychodiská!$J$9:$BH$15,6,0),HLOOKUP(VALUE(RIGHT($E9,4))+AA$2,Vychodiská!$J$9:$BH$15,6,0)))*-1+($K9*IF(LEN($E9)=4,HLOOKUP($E9+AA$2,Vychodiská!$J$9:$BH$15,7,0),HLOOKUP(VALUE(RIGHT($E9,4))+AA$2,Vychodiská!$J$9:$BH$15,7,0)))*-1</f>
        <v>5988.3673420524628</v>
      </c>
      <c r="AB9" s="62">
        <f>($F9*IF(LEN($E9)=4,HLOOKUP($E9+AB$2,Vychodiská!$J$9:$BH$15,2,0),HLOOKUP(VALUE(RIGHT($E9,4))+AB$2,Vychodiská!$J$9:$BH$15,2,0)))*-1+($G9*IF(LEN($E9)=4,HLOOKUP($E9+AB$2,Vychodiská!$J$9:$BH$15,3,0),HLOOKUP(VALUE(RIGHT($E9,4))+AB$2,Vychodiská!$J$9:$BH$15,3,0)))*-1+($H9*IF(LEN($E9)=4,HLOOKUP($E9+AB$2,Vychodiská!$J$9:$BH$15,4,0),HLOOKUP(VALUE(RIGHT($E9,4))+AB$2,Vychodiská!$J$9:$BH$15,4,0)))*-1+($I9*IF(LEN($E9)=4,HLOOKUP($E9+AB$2,Vychodiská!$J$9:$BH$15,5,0),HLOOKUP(VALUE(RIGHT($E9,4))+AB$2,Vychodiská!$J$9:$BH$15,5,0)))*-1+($J9*IF(LEN($E9)=4,HLOOKUP($E9+AB$2,Vychodiská!$J$9:$BH$15,6,0),HLOOKUP(VALUE(RIGHT($E9,4))+AB$2,Vychodiská!$J$9:$BH$15,6,0)))*-1+($K9*IF(LEN($E9)=4,HLOOKUP($E9+AB$2,Vychodiská!$J$9:$BH$15,7,0),HLOOKUP(VALUE(RIGHT($E9,4))+AB$2,Vychodiská!$J$9:$BH$15,7,0)))*-1</f>
        <v>6030.2859134468308</v>
      </c>
      <c r="AC9" s="62">
        <f>($F9*IF(LEN($E9)=4,HLOOKUP($E9+AC$2,Vychodiská!$J$9:$BH$15,2,0),HLOOKUP(VALUE(RIGHT($E9,4))+AC$2,Vychodiská!$J$9:$BH$15,2,0)))*-1+($G9*IF(LEN($E9)=4,HLOOKUP($E9+AC$2,Vychodiská!$J$9:$BH$15,3,0),HLOOKUP(VALUE(RIGHT($E9,4))+AC$2,Vychodiská!$J$9:$BH$15,3,0)))*-1+($H9*IF(LEN($E9)=4,HLOOKUP($E9+AC$2,Vychodiská!$J$9:$BH$15,4,0),HLOOKUP(VALUE(RIGHT($E9,4))+AC$2,Vychodiská!$J$9:$BH$15,4,0)))*-1+($I9*IF(LEN($E9)=4,HLOOKUP($E9+AC$2,Vychodiská!$J$9:$BH$15,5,0),HLOOKUP(VALUE(RIGHT($E9,4))+AC$2,Vychodiská!$J$9:$BH$15,5,0)))*-1+($J9*IF(LEN($E9)=4,HLOOKUP($E9+AC$2,Vychodiská!$J$9:$BH$15,6,0),HLOOKUP(VALUE(RIGHT($E9,4))+AC$2,Vychodiská!$J$9:$BH$15,6,0)))*-1+($K9*IF(LEN($E9)=4,HLOOKUP($E9+AC$2,Vychodiská!$J$9:$BH$15,7,0),HLOOKUP(VALUE(RIGHT($E9,4))+AC$2,Vychodiská!$J$9:$BH$15,7,0)))*-1</f>
        <v>6072.4979148409575</v>
      </c>
      <c r="AD9" s="62">
        <f>($F9*IF(LEN($E9)=4,HLOOKUP($E9+AD$2,Vychodiská!$J$9:$BH$15,2,0),HLOOKUP(VALUE(RIGHT($E9,4))+AD$2,Vychodiská!$J$9:$BH$15,2,0)))*-1+($G9*IF(LEN($E9)=4,HLOOKUP($E9+AD$2,Vychodiská!$J$9:$BH$15,3,0),HLOOKUP(VALUE(RIGHT($E9,4))+AD$2,Vychodiská!$J$9:$BH$15,3,0)))*-1+($H9*IF(LEN($E9)=4,HLOOKUP($E9+AD$2,Vychodiská!$J$9:$BH$15,4,0),HLOOKUP(VALUE(RIGHT($E9,4))+AD$2,Vychodiská!$J$9:$BH$15,4,0)))*-1+($I9*IF(LEN($E9)=4,HLOOKUP($E9+AD$2,Vychodiská!$J$9:$BH$15,5,0),HLOOKUP(VALUE(RIGHT($E9,4))+AD$2,Vychodiská!$J$9:$BH$15,5,0)))*-1+($J9*IF(LEN($E9)=4,HLOOKUP($E9+AD$2,Vychodiská!$J$9:$BH$15,6,0),HLOOKUP(VALUE(RIGHT($E9,4))+AD$2,Vychodiská!$J$9:$BH$15,6,0)))*-1+($K9*IF(LEN($E9)=4,HLOOKUP($E9+AD$2,Vychodiská!$J$9:$BH$15,7,0),HLOOKUP(VALUE(RIGHT($E9,4))+AD$2,Vychodiská!$J$9:$BH$15,7,0)))*-1</f>
        <v>6115.0054002448433</v>
      </c>
      <c r="AE9" s="62">
        <f>($F9*IF(LEN($E9)=4,HLOOKUP($E9+AE$2,Vychodiská!$J$9:$BH$15,2,0),HLOOKUP(VALUE(RIGHT($E9,4))+AE$2,Vychodiská!$J$9:$BH$15,2,0)))*-1+($G9*IF(LEN($E9)=4,HLOOKUP($E9+AE$2,Vychodiská!$J$9:$BH$15,3,0),HLOOKUP(VALUE(RIGHT($E9,4))+AE$2,Vychodiská!$J$9:$BH$15,3,0)))*-1+($H9*IF(LEN($E9)=4,HLOOKUP($E9+AE$2,Vychodiská!$J$9:$BH$15,4,0),HLOOKUP(VALUE(RIGHT($E9,4))+AE$2,Vychodiská!$J$9:$BH$15,4,0)))*-1+($I9*IF(LEN($E9)=4,HLOOKUP($E9+AE$2,Vychodiská!$J$9:$BH$15,5,0),HLOOKUP(VALUE(RIGHT($E9,4))+AE$2,Vychodiská!$J$9:$BH$15,5,0)))*-1+($J9*IF(LEN($E9)=4,HLOOKUP($E9+AE$2,Vychodiská!$J$9:$BH$15,6,0),HLOOKUP(VALUE(RIGHT($E9,4))+AE$2,Vychodiská!$J$9:$BH$15,6,0)))*-1+($K9*IF(LEN($E9)=4,HLOOKUP($E9+AE$2,Vychodiská!$J$9:$BH$15,7,0),HLOOKUP(VALUE(RIGHT($E9,4))+AE$2,Vychodiská!$J$9:$BH$15,7,0)))*-1</f>
        <v>6157.8104380465566</v>
      </c>
      <c r="AF9" s="62">
        <f>($F9*IF(LEN($E9)=4,HLOOKUP($E9+AF$2,Vychodiská!$J$9:$BH$15,2,0),HLOOKUP(VALUE(RIGHT($E9,4))+AF$2,Vychodiská!$J$9:$BH$15,2,0)))*-1+($G9*IF(LEN($E9)=4,HLOOKUP($E9+AF$2,Vychodiská!$J$9:$BH$15,3,0),HLOOKUP(VALUE(RIGHT($E9,4))+AF$2,Vychodiská!$J$9:$BH$15,3,0)))*-1+($H9*IF(LEN($E9)=4,HLOOKUP($E9+AF$2,Vychodiská!$J$9:$BH$15,4,0),HLOOKUP(VALUE(RIGHT($E9,4))+AF$2,Vychodiská!$J$9:$BH$15,4,0)))*-1+($I9*IF(LEN($E9)=4,HLOOKUP($E9+AF$2,Vychodiská!$J$9:$BH$15,5,0),HLOOKUP(VALUE(RIGHT($E9,4))+AF$2,Vychodiská!$J$9:$BH$15,5,0)))*-1+($J9*IF(LEN($E9)=4,HLOOKUP($E9+AF$2,Vychodiská!$J$9:$BH$15,6,0),HLOOKUP(VALUE(RIGHT($E9,4))+AF$2,Vychodiská!$J$9:$BH$15,6,0)))*-1+($K9*IF(LEN($E9)=4,HLOOKUP($E9+AF$2,Vychodiská!$J$9:$BH$15,7,0),HLOOKUP(VALUE(RIGHT($E9,4))+AF$2,Vychodiská!$J$9:$BH$15,7,0)))*-1</f>
        <v>6200.9151111128813</v>
      </c>
      <c r="AG9" s="62">
        <f>($F9*IF(LEN($E9)=4,HLOOKUP($E9+AG$2,Vychodiská!$J$9:$BH$15,2,0),HLOOKUP(VALUE(RIGHT($E9,4))+AG$2,Vychodiská!$J$9:$BH$15,2,0)))*-1+($G9*IF(LEN($E9)=4,HLOOKUP($E9+AG$2,Vychodiská!$J$9:$BH$15,3,0),HLOOKUP(VALUE(RIGHT($E9,4))+AG$2,Vychodiská!$J$9:$BH$15,3,0)))*-1+($H9*IF(LEN($E9)=4,HLOOKUP($E9+AG$2,Vychodiská!$J$9:$BH$15,4,0),HLOOKUP(VALUE(RIGHT($E9,4))+AG$2,Vychodiská!$J$9:$BH$15,4,0)))*-1+($I9*IF(LEN($E9)=4,HLOOKUP($E9+AG$2,Vychodiská!$J$9:$BH$15,5,0),HLOOKUP(VALUE(RIGHT($E9,4))+AG$2,Vychodiská!$J$9:$BH$15,5,0)))*-1+($J9*IF(LEN($E9)=4,HLOOKUP($E9+AG$2,Vychodiská!$J$9:$BH$15,6,0),HLOOKUP(VALUE(RIGHT($E9,4))+AG$2,Vychodiská!$J$9:$BH$15,6,0)))*-1+($K9*IF(LEN($E9)=4,HLOOKUP($E9+AG$2,Vychodiská!$J$9:$BH$15,7,0),HLOOKUP(VALUE(RIGHT($E9,4))+AG$2,Vychodiská!$J$9:$BH$15,7,0)))*-1</f>
        <v>6244.3215168906718</v>
      </c>
      <c r="AH9" s="62">
        <f>($F9*IF(LEN($E9)=4,HLOOKUP($E9+AH$2,Vychodiská!$J$9:$BH$15,2,0),HLOOKUP(VALUE(RIGHT($E9,4))+AH$2,Vychodiská!$J$9:$BH$15,2,0)))*-1+($G9*IF(LEN($E9)=4,HLOOKUP($E9+AH$2,Vychodiská!$J$9:$BH$15,3,0),HLOOKUP(VALUE(RIGHT($E9,4))+AH$2,Vychodiská!$J$9:$BH$15,3,0)))*-1+($H9*IF(LEN($E9)=4,HLOOKUP($E9+AH$2,Vychodiská!$J$9:$BH$15,4,0),HLOOKUP(VALUE(RIGHT($E9,4))+AH$2,Vychodiská!$J$9:$BH$15,4,0)))*-1+($I9*IF(LEN($E9)=4,HLOOKUP($E9+AH$2,Vychodiská!$J$9:$BH$15,5,0),HLOOKUP(VALUE(RIGHT($E9,4))+AH$2,Vychodiská!$J$9:$BH$15,5,0)))*-1+($J9*IF(LEN($E9)=4,HLOOKUP($E9+AH$2,Vychodiská!$J$9:$BH$15,6,0),HLOOKUP(VALUE(RIGHT($E9,4))+AH$2,Vychodiská!$J$9:$BH$15,6,0)))*-1+($K9*IF(LEN($E9)=4,HLOOKUP($E9+AH$2,Vychodiská!$J$9:$BH$15,7,0),HLOOKUP(VALUE(RIGHT($E9,4))+AH$2,Vychodiská!$J$9:$BH$15,7,0)))*-1</f>
        <v>6288.0317675089054</v>
      </c>
      <c r="AI9" s="62">
        <f>($F9*IF(LEN($E9)=4,HLOOKUP($E9+AI$2,Vychodiská!$J$9:$BH$15,2,0),HLOOKUP(VALUE(RIGHT($E9,4))+AI$2,Vychodiská!$J$9:$BH$15,2,0)))*-1+($G9*IF(LEN($E9)=4,HLOOKUP($E9+AI$2,Vychodiská!$J$9:$BH$15,3,0),HLOOKUP(VALUE(RIGHT($E9,4))+AI$2,Vychodiská!$J$9:$BH$15,3,0)))*-1+($H9*IF(LEN($E9)=4,HLOOKUP($E9+AI$2,Vychodiská!$J$9:$BH$15,4,0),HLOOKUP(VALUE(RIGHT($E9,4))+AI$2,Vychodiská!$J$9:$BH$15,4,0)))*-1+($I9*IF(LEN($E9)=4,HLOOKUP($E9+AI$2,Vychodiská!$J$9:$BH$15,5,0),HLOOKUP(VALUE(RIGHT($E9,4))+AI$2,Vychodiská!$J$9:$BH$15,5,0)))*-1+($J9*IF(LEN($E9)=4,HLOOKUP($E9+AI$2,Vychodiská!$J$9:$BH$15,6,0),HLOOKUP(VALUE(RIGHT($E9,4))+AI$2,Vychodiská!$J$9:$BH$15,6,0)))*-1+($K9*IF(LEN($E9)=4,HLOOKUP($E9+AI$2,Vychodiská!$J$9:$BH$15,7,0),HLOOKUP(VALUE(RIGHT($E9,4))+AI$2,Vychodiská!$J$9:$BH$15,7,0)))*-1</f>
        <v>6332.0479898814665</v>
      </c>
      <c r="AJ9" s="62">
        <f>($F9*IF(LEN($E9)=4,HLOOKUP($E9+AJ$2,Vychodiská!$J$9:$BH$15,2,0),HLOOKUP(VALUE(RIGHT($E9,4))+AJ$2,Vychodiská!$J$9:$BH$15,2,0)))*-1+($G9*IF(LEN($E9)=4,HLOOKUP($E9+AJ$2,Vychodiská!$J$9:$BH$15,3,0),HLOOKUP(VALUE(RIGHT($E9,4))+AJ$2,Vychodiská!$J$9:$BH$15,3,0)))*-1+($H9*IF(LEN($E9)=4,HLOOKUP($E9+AJ$2,Vychodiská!$J$9:$BH$15,4,0),HLOOKUP(VALUE(RIGHT($E9,4))+AJ$2,Vychodiská!$J$9:$BH$15,4,0)))*-1+($I9*IF(LEN($E9)=4,HLOOKUP($E9+AJ$2,Vychodiská!$J$9:$BH$15,5,0),HLOOKUP(VALUE(RIGHT($E9,4))+AJ$2,Vychodiská!$J$9:$BH$15,5,0)))*-1+($J9*IF(LEN($E9)=4,HLOOKUP($E9+AJ$2,Vychodiská!$J$9:$BH$15,6,0),HLOOKUP(VALUE(RIGHT($E9,4))+AJ$2,Vychodiská!$J$9:$BH$15,6,0)))*-1+($K9*IF(LEN($E9)=4,HLOOKUP($E9+AJ$2,Vychodiská!$J$9:$BH$15,7,0),HLOOKUP(VALUE(RIGHT($E9,4))+AJ$2,Vychodiská!$J$9:$BH$15,7,0)))*-1</f>
        <v>6389.6696265893897</v>
      </c>
      <c r="AK9" s="62">
        <f>($F9*IF(LEN($E9)=4,HLOOKUP($E9+AK$2,Vychodiská!$J$9:$BH$15,2,0),HLOOKUP(VALUE(RIGHT($E9,4))+AK$2,Vychodiská!$J$9:$BH$15,2,0)))*-1+($G9*IF(LEN($E9)=4,HLOOKUP($E9+AK$2,Vychodiská!$J$9:$BH$15,3,0),HLOOKUP(VALUE(RIGHT($E9,4))+AK$2,Vychodiská!$J$9:$BH$15,3,0)))*-1+($H9*IF(LEN($E9)=4,HLOOKUP($E9+AK$2,Vychodiská!$J$9:$BH$15,4,0),HLOOKUP(VALUE(RIGHT($E9,4))+AK$2,Vychodiská!$J$9:$BH$15,4,0)))*-1+($I9*IF(LEN($E9)=4,HLOOKUP($E9+AK$2,Vychodiská!$J$9:$BH$15,5,0),HLOOKUP(VALUE(RIGHT($E9,4))+AK$2,Vychodiská!$J$9:$BH$15,5,0)))*-1+($J9*IF(LEN($E9)=4,HLOOKUP($E9+AK$2,Vychodiská!$J$9:$BH$15,6,0),HLOOKUP(VALUE(RIGHT($E9,4))+AK$2,Vychodiská!$J$9:$BH$15,6,0)))*-1+($K9*IF(LEN($E9)=4,HLOOKUP($E9+AK$2,Vychodiská!$J$9:$BH$15,7,0),HLOOKUP(VALUE(RIGHT($E9,4))+AK$2,Vychodiská!$J$9:$BH$15,7,0)))*-1</f>
        <v>6447.8156201913534</v>
      </c>
      <c r="AL9" s="62">
        <f>($F9*IF(LEN($E9)=4,HLOOKUP($E9+AL$2,Vychodiská!$J$9:$BH$15,2,0),HLOOKUP(VALUE(RIGHT($E9,4))+AL$2,Vychodiská!$J$9:$BH$15,2,0)))*-1+($G9*IF(LEN($E9)=4,HLOOKUP($E9+AL$2,Vychodiská!$J$9:$BH$15,3,0),HLOOKUP(VALUE(RIGHT($E9,4))+AL$2,Vychodiská!$J$9:$BH$15,3,0)))*-1+($H9*IF(LEN($E9)=4,HLOOKUP($E9+AL$2,Vychodiská!$J$9:$BH$15,4,0),HLOOKUP(VALUE(RIGHT($E9,4))+AL$2,Vychodiská!$J$9:$BH$15,4,0)))*-1+($I9*IF(LEN($E9)=4,HLOOKUP($E9+AL$2,Vychodiská!$J$9:$BH$15,5,0),HLOOKUP(VALUE(RIGHT($E9,4))+AL$2,Vychodiská!$J$9:$BH$15,5,0)))*-1+($J9*IF(LEN($E9)=4,HLOOKUP($E9+AL$2,Vychodiská!$J$9:$BH$15,6,0),HLOOKUP(VALUE(RIGHT($E9,4))+AL$2,Vychodiská!$J$9:$BH$15,6,0)))*-1+($K9*IF(LEN($E9)=4,HLOOKUP($E9+AL$2,Vychodiská!$J$9:$BH$15,7,0),HLOOKUP(VALUE(RIGHT($E9,4))+AL$2,Vychodiská!$J$9:$BH$15,7,0)))*-1</f>
        <v>6506.4907423350951</v>
      </c>
      <c r="AM9" s="62">
        <f>($F9*IF(LEN($E9)=4,HLOOKUP($E9+AM$2,Vychodiská!$J$9:$BH$15,2,0),HLOOKUP(VALUE(RIGHT($E9,4))+AM$2,Vychodiská!$J$9:$BH$15,2,0)))*-1+($G9*IF(LEN($E9)=4,HLOOKUP($E9+AM$2,Vychodiská!$J$9:$BH$15,3,0),HLOOKUP(VALUE(RIGHT($E9,4))+AM$2,Vychodiská!$J$9:$BH$15,3,0)))*-1+($H9*IF(LEN($E9)=4,HLOOKUP($E9+AM$2,Vychodiská!$J$9:$BH$15,4,0),HLOOKUP(VALUE(RIGHT($E9,4))+AM$2,Vychodiská!$J$9:$BH$15,4,0)))*-1+($I9*IF(LEN($E9)=4,HLOOKUP($E9+AM$2,Vychodiská!$J$9:$BH$15,5,0),HLOOKUP(VALUE(RIGHT($E9,4))+AM$2,Vychodiská!$J$9:$BH$15,5,0)))*-1+($J9*IF(LEN($E9)=4,HLOOKUP($E9+AM$2,Vychodiská!$J$9:$BH$15,6,0),HLOOKUP(VALUE(RIGHT($E9,4))+AM$2,Vychodiská!$J$9:$BH$15,6,0)))*-1+($K9*IF(LEN($E9)=4,HLOOKUP($E9+AM$2,Vychodiská!$J$9:$BH$15,7,0),HLOOKUP(VALUE(RIGHT($E9,4))+AM$2,Vychodiská!$J$9:$BH$15,7,0)))*-1</f>
        <v>6565.699808090345</v>
      </c>
      <c r="AN9" s="62">
        <f>($F9*IF(LEN($E9)=4,HLOOKUP($E9+AN$2,Vychodiská!$J$9:$BH$15,2,0),HLOOKUP(VALUE(RIGHT($E9,4))+AN$2,Vychodiská!$J$9:$BH$15,2,0)))*-1+($G9*IF(LEN($E9)=4,HLOOKUP($E9+AN$2,Vychodiská!$J$9:$BH$15,3,0),HLOOKUP(VALUE(RIGHT($E9,4))+AN$2,Vychodiská!$J$9:$BH$15,3,0)))*-1+($H9*IF(LEN($E9)=4,HLOOKUP($E9+AN$2,Vychodiská!$J$9:$BH$15,4,0),HLOOKUP(VALUE(RIGHT($E9,4))+AN$2,Vychodiská!$J$9:$BH$15,4,0)))*-1+($I9*IF(LEN($E9)=4,HLOOKUP($E9+AN$2,Vychodiská!$J$9:$BH$15,5,0),HLOOKUP(VALUE(RIGHT($E9,4))+AN$2,Vychodiská!$J$9:$BH$15,5,0)))*-1+($J9*IF(LEN($E9)=4,HLOOKUP($E9+AN$2,Vychodiská!$J$9:$BH$15,6,0),HLOOKUP(VALUE(RIGHT($E9,4))+AN$2,Vychodiská!$J$9:$BH$15,6,0)))*-1+($K9*IF(LEN($E9)=4,HLOOKUP($E9+AN$2,Vychodiská!$J$9:$BH$15,7,0),HLOOKUP(VALUE(RIGHT($E9,4))+AN$2,Vychodiská!$J$9:$BH$15,7,0)))*-1</f>
        <v>6625.447676343967</v>
      </c>
      <c r="AO9" s="62">
        <f>($F9*IF(LEN($E9)=4,HLOOKUP($E9+AO$2,Vychodiská!$J$9:$BH$15,2,0),HLOOKUP(VALUE(RIGHT($E9,4))+AO$2,Vychodiská!$J$9:$BH$15,2,0)))*-1+($G9*IF(LEN($E9)=4,HLOOKUP($E9+AO$2,Vychodiská!$J$9:$BH$15,3,0),HLOOKUP(VALUE(RIGHT($E9,4))+AO$2,Vychodiská!$J$9:$BH$15,3,0)))*-1+($H9*IF(LEN($E9)=4,HLOOKUP($E9+AO$2,Vychodiská!$J$9:$BH$15,4,0),HLOOKUP(VALUE(RIGHT($E9,4))+AO$2,Vychodiská!$J$9:$BH$15,4,0)))*-1+($I9*IF(LEN($E9)=4,HLOOKUP($E9+AO$2,Vychodiská!$J$9:$BH$15,5,0),HLOOKUP(VALUE(RIGHT($E9,4))+AO$2,Vychodiská!$J$9:$BH$15,5,0)))*-1+($J9*IF(LEN($E9)=4,HLOOKUP($E9+AO$2,Vychodiská!$J$9:$BH$15,6,0),HLOOKUP(VALUE(RIGHT($E9,4))+AO$2,Vychodiská!$J$9:$BH$15,6,0)))*-1+($K9*IF(LEN($E9)=4,HLOOKUP($E9+AO$2,Vychodiská!$J$9:$BH$15,7,0),HLOOKUP(VALUE(RIGHT($E9,4))+AO$2,Vychodiská!$J$9:$BH$15,7,0)))*-1</f>
        <v>6685.7392501986988</v>
      </c>
      <c r="AP9" s="62">
        <f t="shared" si="2"/>
        <v>5242.1366087867</v>
      </c>
      <c r="AQ9" s="62">
        <f>SUM($L9:M9)</f>
        <v>10546.65464321796</v>
      </c>
      <c r="AR9" s="62">
        <f>SUM($L9:N9)</f>
        <v>15914.296442258954</v>
      </c>
      <c r="AS9" s="62">
        <f>SUM($L9:O9)</f>
        <v>21345.813178708537</v>
      </c>
      <c r="AT9" s="62">
        <f>SUM($L9:P9)</f>
        <v>26822.954655744295</v>
      </c>
      <c r="AU9" s="62">
        <f>SUM($L9:Q9)</f>
        <v>32346.104121187152</v>
      </c>
      <c r="AV9" s="62">
        <f>SUM($L9:R9)</f>
        <v>37915.648042139728</v>
      </c>
      <c r="AW9" s="62">
        <f>SUM($L9:S9)</f>
        <v>43531.976132028307</v>
      </c>
      <c r="AX9" s="62">
        <f>SUM($L9:T9)</f>
        <v>49195.481377871947</v>
      </c>
      <c r="AY9" s="62">
        <f>SUM($L9:U9)</f>
        <v>54906.56006778068</v>
      </c>
      <c r="AZ9" s="62">
        <f>SUM($L9:V9)</f>
        <v>60665.611818684643</v>
      </c>
      <c r="BA9" s="62">
        <f>SUM($L9:W9)</f>
        <v>66473.039604296195</v>
      </c>
      <c r="BB9" s="62">
        <f>SUM($L9:X9)</f>
        <v>72329.249783306892</v>
      </c>
      <c r="BC9" s="62">
        <f>SUM($L9:Y9)</f>
        <v>78234.652127821275</v>
      </c>
      <c r="BD9" s="62">
        <f>SUM($L9:Z9)</f>
        <v>84181.392288747258</v>
      </c>
      <c r="BE9" s="62">
        <f>SUM($L9:AA9)</f>
        <v>90169.759630799716</v>
      </c>
      <c r="BF9" s="62">
        <f>SUM($L9:AB9)</f>
        <v>96200.045544246546</v>
      </c>
      <c r="BG9" s="62">
        <f>SUM($L9:AC9)</f>
        <v>102272.54345908751</v>
      </c>
      <c r="BH9" s="62">
        <f>SUM($L9:AD9)</f>
        <v>108387.54885933235</v>
      </c>
      <c r="BI9" s="62">
        <f>SUM($L9:AE9)</f>
        <v>114545.35929737891</v>
      </c>
      <c r="BJ9" s="62">
        <f>SUM($L9:AF9)</f>
        <v>120746.27440849179</v>
      </c>
      <c r="BK9" s="62">
        <f>SUM($L9:AG9)</f>
        <v>126990.59592538247</v>
      </c>
      <c r="BL9" s="62">
        <f>SUM($L9:AH9)</f>
        <v>133278.62769289137</v>
      </c>
      <c r="BM9" s="62">
        <f>SUM($L9:AI9)</f>
        <v>139610.67568277282</v>
      </c>
      <c r="BN9" s="62">
        <f>SUM($L9:AJ9)</f>
        <v>146000.34530936222</v>
      </c>
      <c r="BO9" s="62">
        <f>SUM($L9:AK9)</f>
        <v>152448.16092955359</v>
      </c>
      <c r="BP9" s="62">
        <f>SUM($L9:AL9)</f>
        <v>158954.65167188869</v>
      </c>
      <c r="BQ9" s="62">
        <f>SUM($L9:AM9)</f>
        <v>165520.35147997903</v>
      </c>
      <c r="BR9" s="62">
        <f>SUM($L9:AN9)</f>
        <v>172145.79915632299</v>
      </c>
      <c r="BS9" s="63">
        <f>SUM($L9:AO9)</f>
        <v>178831.53840652169</v>
      </c>
      <c r="BT9" s="65">
        <f>IF(CZ9=0,0,L9/((1+Vychodiská!$C$178)^emisie_ostatné!CZ9))</f>
        <v>4528.3546993082382</v>
      </c>
      <c r="BU9" s="62">
        <f>IF(DA9=0,0,M9/((1+Vychodiská!$C$178)^emisie_ostatné!DA9))</f>
        <v>4364.0401145047681</v>
      </c>
      <c r="BV9" s="62">
        <f>IF(DB9=0,0,N9/((1+Vychodiská!$C$178)^emisie_ostatné!DB9))</f>
        <v>4205.687801778452</v>
      </c>
      <c r="BW9" s="62">
        <f>IF(DC9=0,0,O9/((1+Vychodiská!$C$178)^emisie_ostatné!DC9))</f>
        <v>4053.0814158282055</v>
      </c>
      <c r="BX9" s="62">
        <f>IF(DD9=0,0,P9/((1+Vychodiská!$C$178)^emisie_ostatné!DD9))</f>
        <v>3892.5021902106296</v>
      </c>
      <c r="BY9" s="62">
        <f>IF(DE9=0,0,Q9/((1+Vychodiská!$C$178)^emisie_ostatné!DE9))</f>
        <v>3738.2849605794286</v>
      </c>
      <c r="BZ9" s="62">
        <f>IF(DF9=0,0,R9/((1+Vychodiská!$C$178)^emisie_ostatné!DF9))</f>
        <v>3590.1776707126623</v>
      </c>
      <c r="CA9" s="62">
        <f>IF(DG9=0,0,S9/((1+Vychodiská!$C$178)^emisie_ostatné!DG9))</f>
        <v>3447.9382506158558</v>
      </c>
      <c r="CB9" s="62">
        <f>IF(DH9=0,0,T9/((1+Vychodiská!$C$178)^emisie_ostatné!DH9))</f>
        <v>3311.3342208771701</v>
      </c>
      <c r="CC9" s="62">
        <f>IF(DI9=0,0,U9/((1+Vychodiská!$C$178)^emisie_ostatné!DI9))</f>
        <v>3180.1423126976556</v>
      </c>
      <c r="CD9" s="62">
        <f>IF(DJ9=0,0,V9/((1+Vychodiská!$C$178)^emisie_ostatné!DJ9))</f>
        <v>3054.1481029755382</v>
      </c>
      <c r="CE9" s="62">
        <f>IF(DK9=0,0,W9/((1+Vychodiská!$C$178)^emisie_ostatné!DK9))</f>
        <v>2933.1456638481268</v>
      </c>
      <c r="CF9" s="62">
        <f>IF(DL9=0,0,X9/((1+Vychodiská!$C$178)^emisie_ostatné!DL9))</f>
        <v>2816.937226118524</v>
      </c>
      <c r="CG9" s="62">
        <f>IF(DM9=0,0,Y9/((1+Vychodiská!$C$178)^emisie_ostatné!DM9))</f>
        <v>2705.3328560170667</v>
      </c>
      <c r="CH9" s="62">
        <f>IF(DN9=0,0,Z9/((1+Vychodiská!$C$178)^emisie_ostatné!DN9))</f>
        <v>2594.5430342944624</v>
      </c>
      <c r="CI9" s="62">
        <f>IF(DO9=0,0,AA9/((1+Vychodiská!$C$178)^emisie_ostatné!DO9))</f>
        <v>2488.2903195566887</v>
      </c>
      <c r="CJ9" s="62">
        <f>IF(DP9=0,0,AB9/((1+Vychodiská!$C$178)^emisie_ostatné!DP9))</f>
        <v>2386.388906470082</v>
      </c>
      <c r="CK9" s="62">
        <f>IF(DQ9=0,0,AC9/((1+Vychodiská!$C$178)^emisie_ostatné!DQ9))</f>
        <v>2288.6605988717829</v>
      </c>
      <c r="CL9" s="62">
        <f>IF(DR9=0,0,AD9/((1+Vychodiská!$C$178)^emisie_ostatné!DR9))</f>
        <v>2194.9344981560812</v>
      </c>
      <c r="CM9" s="62">
        <f>IF(DS9=0,0,AE9/((1+Vychodiská!$C$178)^emisie_ostatné!DS9))</f>
        <v>2105.04670442207</v>
      </c>
      <c r="CN9" s="62">
        <f>IF(DT9=0,0,AF9/((1+Vychodiská!$C$178)^emisie_ostatné!DT9))</f>
        <v>2018.8400298600225</v>
      </c>
      <c r="CO9" s="62">
        <f>IF(DU9=0,0,AG9/((1+Vychodiská!$C$178)^emisie_ostatné!DU9))</f>
        <v>1936.1637238752792</v>
      </c>
      <c r="CP9" s="62">
        <f>IF(DV9=0,0,AH9/((1+Vychodiská!$C$178)^emisie_ostatné!DV9))</f>
        <v>1856.8732094689578</v>
      </c>
      <c r="CQ9" s="62">
        <f>IF(DW9=0,0,AI9/((1+Vychodiská!$C$178)^emisie_ostatné!DW9))</f>
        <v>1780.8298304145144</v>
      </c>
      <c r="CR9" s="62">
        <f>IF(DX9=0,0,AJ9/((1+Vychodiská!$C$178)^emisie_ostatné!DX9))</f>
        <v>1711.4622684488445</v>
      </c>
      <c r="CS9" s="62">
        <f>IF(DY9=0,0,AK9/((1+Vychodiská!$C$178)^emisie_ostatné!DY9))</f>
        <v>1644.7967381825995</v>
      </c>
      <c r="CT9" s="62">
        <f>IF(DZ9=0,0,AL9/((1+Vychodiská!$C$178)^emisie_ostatné!DZ9))</f>
        <v>1580.7279890476771</v>
      </c>
      <c r="CU9" s="62">
        <f>IF(EA9=0,0,AM9/((1+Vychodiská!$C$178)^emisie_ostatné!EA9))</f>
        <v>1519.1548702362015</v>
      </c>
      <c r="CV9" s="62">
        <f>IF(EB9=0,0,AN9/((1+Vychodiská!$C$178)^emisie_ostatné!EB9))</f>
        <v>1459.9801710050956</v>
      </c>
      <c r="CW9" s="63">
        <f>IF(EC9=0,0,AO9/((1+Vychodiská!$C$178)^emisie_ostatné!EC9))</f>
        <v>1403.1104672011832</v>
      </c>
      <c r="CX9" s="66">
        <f t="shared" si="4"/>
        <v>80790.910845583887</v>
      </c>
      <c r="CY9" s="62"/>
      <c r="CZ9" s="67">
        <f t="shared" si="0"/>
        <v>3</v>
      </c>
      <c r="DA9" s="67">
        <f t="shared" ref="DA9:EC9" si="9">IF(CZ9=0,0,IF(DA$2&gt;$D9,0,CZ9+1))</f>
        <v>4</v>
      </c>
      <c r="DB9" s="67">
        <f t="shared" si="9"/>
        <v>5</v>
      </c>
      <c r="DC9" s="67">
        <f t="shared" si="9"/>
        <v>6</v>
      </c>
      <c r="DD9" s="67">
        <f t="shared" si="9"/>
        <v>7</v>
      </c>
      <c r="DE9" s="67">
        <f t="shared" si="9"/>
        <v>8</v>
      </c>
      <c r="DF9" s="67">
        <f t="shared" si="9"/>
        <v>9</v>
      </c>
      <c r="DG9" s="67">
        <f t="shared" si="9"/>
        <v>10</v>
      </c>
      <c r="DH9" s="67">
        <f t="shared" si="9"/>
        <v>11</v>
      </c>
      <c r="DI9" s="67">
        <f t="shared" si="9"/>
        <v>12</v>
      </c>
      <c r="DJ9" s="67">
        <f t="shared" si="9"/>
        <v>13</v>
      </c>
      <c r="DK9" s="67">
        <f t="shared" si="9"/>
        <v>14</v>
      </c>
      <c r="DL9" s="67">
        <f t="shared" si="9"/>
        <v>15</v>
      </c>
      <c r="DM9" s="67">
        <f t="shared" si="9"/>
        <v>16</v>
      </c>
      <c r="DN9" s="67">
        <f t="shared" si="9"/>
        <v>17</v>
      </c>
      <c r="DO9" s="67">
        <f t="shared" si="9"/>
        <v>18</v>
      </c>
      <c r="DP9" s="67">
        <f t="shared" si="9"/>
        <v>19</v>
      </c>
      <c r="DQ9" s="67">
        <f t="shared" si="9"/>
        <v>20</v>
      </c>
      <c r="DR9" s="67">
        <f t="shared" si="9"/>
        <v>21</v>
      </c>
      <c r="DS9" s="67">
        <f t="shared" si="9"/>
        <v>22</v>
      </c>
      <c r="DT9" s="67">
        <f t="shared" si="9"/>
        <v>23</v>
      </c>
      <c r="DU9" s="67">
        <f t="shared" si="9"/>
        <v>24</v>
      </c>
      <c r="DV9" s="67">
        <f t="shared" si="9"/>
        <v>25</v>
      </c>
      <c r="DW9" s="67">
        <f t="shared" si="9"/>
        <v>26</v>
      </c>
      <c r="DX9" s="67">
        <f t="shared" si="9"/>
        <v>27</v>
      </c>
      <c r="DY9" s="67">
        <f t="shared" si="9"/>
        <v>28</v>
      </c>
      <c r="DZ9" s="67">
        <f t="shared" si="9"/>
        <v>29</v>
      </c>
      <c r="EA9" s="67">
        <f t="shared" si="9"/>
        <v>30</v>
      </c>
      <c r="EB9" s="67">
        <f t="shared" si="9"/>
        <v>31</v>
      </c>
      <c r="EC9" s="68">
        <f t="shared" si="9"/>
        <v>32</v>
      </c>
    </row>
    <row r="10" spans="1:133" s="69" customFormat="1" ht="31" customHeight="1" x14ac:dyDescent="0.35">
      <c r="A10" s="59">
        <f>Investície!A10</f>
        <v>8</v>
      </c>
      <c r="B10" s="60" t="str">
        <f>Investície!B10</f>
        <v xml:space="preserve">MHTH, a.s. - závod Bratislava </v>
      </c>
      <c r="C10" s="60" t="str">
        <f>Investície!C10</f>
        <v xml:space="preserve">Rekonštrukcia vodného hospodárstva </v>
      </c>
      <c r="D10" s="61">
        <f>INDEX(Data!$M:$M,MATCH(emisie_ostatné!A10,Data!$A:$A,0))</f>
        <v>30</v>
      </c>
      <c r="E10" s="61">
        <f>INDEX(Data!$J:$J,MATCH(emisie_ostatné!A10,Data!$A:$A,0))</f>
        <v>2028</v>
      </c>
      <c r="F10" s="61">
        <f>INDEX(Data!$O:$O,MATCH(emisie_ostatné!A10,Data!$A:$A,0))</f>
        <v>0</v>
      </c>
      <c r="G10" s="61">
        <f>INDEX(Data!$P:$P,MATCH(emisie_ostatné!A10,Data!$A:$A,0))</f>
        <v>-0.12</v>
      </c>
      <c r="H10" s="61">
        <f>INDEX(Data!$Q:$Q,MATCH(emisie_ostatné!A10,Data!$A:$A,0))</f>
        <v>-0.09</v>
      </c>
      <c r="I10" s="61">
        <f>INDEX(Data!$R:$R,MATCH(emisie_ostatné!A10,Data!$A:$A,0))</f>
        <v>0</v>
      </c>
      <c r="J10" s="61">
        <f>INDEX(Data!$S:$S,MATCH(emisie_ostatné!A10,Data!$A:$A,0))</f>
        <v>-0.01</v>
      </c>
      <c r="K10" s="63">
        <f>INDEX(Data!$T:$T,MATCH(emisie_ostatné!A10,Data!$A:$A,0))</f>
        <v>0</v>
      </c>
      <c r="L10" s="62">
        <f>($F10*IF(LEN($E10)=4,HLOOKUP($E10+L$2,Vychodiská!$J$9:$BH$15,2,0),HLOOKUP(VALUE(RIGHT($E10,4))+L$2,Vychodiská!$J$9:$BH$15,2,0)))*-1+($G10*IF(LEN($E10)=4,HLOOKUP($E10+L$2,Vychodiská!$J$9:$BH$15,3,0),HLOOKUP(VALUE(RIGHT($E10,4))+L$2,Vychodiská!$J$9:$BH$15,3,0)))*-1+($H10*IF(LEN($E10)=4,HLOOKUP($E10+L$2,Vychodiská!$J$9:$BH$15,4,0),HLOOKUP(VALUE(RIGHT($E10,4))+L$2,Vychodiská!$J$9:$BH$15,4,0)))*-1+($I10*IF(LEN($E10)=4,HLOOKUP($E10+L$2,Vychodiská!$J$9:$BH$15,5,0),HLOOKUP(VALUE(RIGHT($E10,4))+L$2,Vychodiská!$J$9:$BH$15,5,0)))*-1+($J10*IF(LEN($E10)=4,HLOOKUP($E10+L$2,Vychodiská!$J$9:$BH$15,6,0),HLOOKUP(VALUE(RIGHT($E10,4))+L$2,Vychodiská!$J$9:$BH$15,6,0)))*-1+($K10*IF(LEN($E10)=4,HLOOKUP($E10+L$2,Vychodiská!$J$9:$BH$15,7,0),HLOOKUP(VALUE(RIGHT($E10,4))+L$2,Vychodiská!$J$9:$BH$15,7,0)))*-1</f>
        <v>6248.9485679591726</v>
      </c>
      <c r="M10" s="62">
        <f>($F10*IF(LEN($E10)=4,HLOOKUP($E10+M$2,Vychodiská!$J$9:$BH$15,2,0),HLOOKUP(VALUE(RIGHT($E10,4))+M$2,Vychodiská!$J$9:$BH$15,2,0)))*-1+($G10*IF(LEN($E10)=4,HLOOKUP($E10+M$2,Vychodiská!$J$9:$BH$15,3,0),HLOOKUP(VALUE(RIGHT($E10,4))+M$2,Vychodiská!$J$9:$BH$15,3,0)))*-1+($H10*IF(LEN($E10)=4,HLOOKUP($E10+M$2,Vychodiská!$J$9:$BH$15,4,0),HLOOKUP(VALUE(RIGHT($E10,4))+M$2,Vychodiská!$J$9:$BH$15,4,0)))*-1+($I10*IF(LEN($E10)=4,HLOOKUP($E10+M$2,Vychodiská!$J$9:$BH$15,5,0),HLOOKUP(VALUE(RIGHT($E10,4))+M$2,Vychodiská!$J$9:$BH$15,5,0)))*-1+($J10*IF(LEN($E10)=4,HLOOKUP($E10+M$2,Vychodiská!$J$9:$BH$15,6,0),HLOOKUP(VALUE(RIGHT($E10,4))+M$2,Vychodiská!$J$9:$BH$15,6,0)))*-1+($K10*IF(LEN($E10)=4,HLOOKUP($E10+M$2,Vychodiská!$J$9:$BH$15,7,0),HLOOKUP(VALUE(RIGHT($E10,4))+M$2,Vychodiská!$J$9:$BH$15,7,0)))*-1</f>
        <v>6323.3110559178867</v>
      </c>
      <c r="N10" s="62">
        <f>($F10*IF(LEN($E10)=4,HLOOKUP($E10+N$2,Vychodiská!$J$9:$BH$15,2,0),HLOOKUP(VALUE(RIGHT($E10,4))+N$2,Vychodiská!$J$9:$BH$15,2,0)))*-1+($G10*IF(LEN($E10)=4,HLOOKUP($E10+N$2,Vychodiská!$J$9:$BH$15,3,0),HLOOKUP(VALUE(RIGHT($E10,4))+N$2,Vychodiská!$J$9:$BH$15,3,0)))*-1+($H10*IF(LEN($E10)=4,HLOOKUP($E10+N$2,Vychodiská!$J$9:$BH$15,4,0),HLOOKUP(VALUE(RIGHT($E10,4))+N$2,Vychodiská!$J$9:$BH$15,4,0)))*-1+($I10*IF(LEN($E10)=4,HLOOKUP($E10+N$2,Vychodiská!$J$9:$BH$15,5,0),HLOOKUP(VALUE(RIGHT($E10,4))+N$2,Vychodiská!$J$9:$BH$15,5,0)))*-1+($J10*IF(LEN($E10)=4,HLOOKUP($E10+N$2,Vychodiská!$J$9:$BH$15,6,0),HLOOKUP(VALUE(RIGHT($E10,4))+N$2,Vychodiská!$J$9:$BH$15,6,0)))*-1+($K10*IF(LEN($E10)=4,HLOOKUP($E10+N$2,Vychodiská!$J$9:$BH$15,7,0),HLOOKUP(VALUE(RIGHT($E10,4))+N$2,Vychodiská!$J$9:$BH$15,7,0)))*-1</f>
        <v>6376.4268687875956</v>
      </c>
      <c r="O10" s="62">
        <f>($F10*IF(LEN($E10)=4,HLOOKUP($E10+O$2,Vychodiská!$J$9:$BH$15,2,0),HLOOKUP(VALUE(RIGHT($E10,4))+O$2,Vychodiská!$J$9:$BH$15,2,0)))*-1+($G10*IF(LEN($E10)=4,HLOOKUP($E10+O$2,Vychodiská!$J$9:$BH$15,3,0),HLOOKUP(VALUE(RIGHT($E10,4))+O$2,Vychodiská!$J$9:$BH$15,3,0)))*-1+($H10*IF(LEN($E10)=4,HLOOKUP($E10+O$2,Vychodiská!$J$9:$BH$15,4,0),HLOOKUP(VALUE(RIGHT($E10,4))+O$2,Vychodiská!$J$9:$BH$15,4,0)))*-1+($I10*IF(LEN($E10)=4,HLOOKUP($E10+O$2,Vychodiská!$J$9:$BH$15,5,0),HLOOKUP(VALUE(RIGHT($E10,4))+O$2,Vychodiská!$J$9:$BH$15,5,0)))*-1+($J10*IF(LEN($E10)=4,HLOOKUP($E10+O$2,Vychodiská!$J$9:$BH$15,6,0),HLOOKUP(VALUE(RIGHT($E10,4))+O$2,Vychodiská!$J$9:$BH$15,6,0)))*-1+($K10*IF(LEN($E10)=4,HLOOKUP($E10+O$2,Vychodiská!$J$9:$BH$15,7,0),HLOOKUP(VALUE(RIGHT($E10,4))+O$2,Vychodiská!$J$9:$BH$15,7,0)))*-1</f>
        <v>6429.9888544854111</v>
      </c>
      <c r="P10" s="62">
        <f>($F10*IF(LEN($E10)=4,HLOOKUP($E10+P$2,Vychodiská!$J$9:$BH$15,2,0),HLOOKUP(VALUE(RIGHT($E10,4))+P$2,Vychodiská!$J$9:$BH$15,2,0)))*-1+($G10*IF(LEN($E10)=4,HLOOKUP($E10+P$2,Vychodiská!$J$9:$BH$15,3,0),HLOOKUP(VALUE(RIGHT($E10,4))+P$2,Vychodiská!$J$9:$BH$15,3,0)))*-1+($H10*IF(LEN($E10)=4,HLOOKUP($E10+P$2,Vychodiská!$J$9:$BH$15,4,0),HLOOKUP(VALUE(RIGHT($E10,4))+P$2,Vychodiská!$J$9:$BH$15,4,0)))*-1+($I10*IF(LEN($E10)=4,HLOOKUP($E10+P$2,Vychodiská!$J$9:$BH$15,5,0),HLOOKUP(VALUE(RIGHT($E10,4))+P$2,Vychodiská!$J$9:$BH$15,5,0)))*-1+($J10*IF(LEN($E10)=4,HLOOKUP($E10+P$2,Vychodiská!$J$9:$BH$15,6,0),HLOOKUP(VALUE(RIGHT($E10,4))+P$2,Vychodiská!$J$9:$BH$15,6,0)))*-1+($K10*IF(LEN($E10)=4,HLOOKUP($E10+P$2,Vychodiská!$J$9:$BH$15,7,0),HLOOKUP(VALUE(RIGHT($E10,4))+P$2,Vychodiská!$J$9:$BH$15,7,0)))*-1</f>
        <v>6484.0007608630895</v>
      </c>
      <c r="Q10" s="62">
        <f>($F10*IF(LEN($E10)=4,HLOOKUP($E10+Q$2,Vychodiská!$J$9:$BH$15,2,0),HLOOKUP(VALUE(RIGHT($E10,4))+Q$2,Vychodiská!$J$9:$BH$15,2,0)))*-1+($G10*IF(LEN($E10)=4,HLOOKUP($E10+Q$2,Vychodiská!$J$9:$BH$15,3,0),HLOOKUP(VALUE(RIGHT($E10,4))+Q$2,Vychodiská!$J$9:$BH$15,3,0)))*-1+($H10*IF(LEN($E10)=4,HLOOKUP($E10+Q$2,Vychodiská!$J$9:$BH$15,4,0),HLOOKUP(VALUE(RIGHT($E10,4))+Q$2,Vychodiská!$J$9:$BH$15,4,0)))*-1+($I10*IF(LEN($E10)=4,HLOOKUP($E10+Q$2,Vychodiská!$J$9:$BH$15,5,0),HLOOKUP(VALUE(RIGHT($E10,4))+Q$2,Vychodiská!$J$9:$BH$15,5,0)))*-1+($J10*IF(LEN($E10)=4,HLOOKUP($E10+Q$2,Vychodiská!$J$9:$BH$15,6,0),HLOOKUP(VALUE(RIGHT($E10,4))+Q$2,Vychodiská!$J$9:$BH$15,6,0)))*-1+($K10*IF(LEN($E10)=4,HLOOKUP($E10+Q$2,Vychodiská!$J$9:$BH$15,7,0),HLOOKUP(VALUE(RIGHT($E10,4))+Q$2,Vychodiská!$J$9:$BH$15,7,0)))*-1</f>
        <v>6538.4663672543384</v>
      </c>
      <c r="R10" s="62">
        <f>($F10*IF(LEN($E10)=4,HLOOKUP($E10+R$2,Vychodiská!$J$9:$BH$15,2,0),HLOOKUP(VALUE(RIGHT($E10,4))+R$2,Vychodiská!$J$9:$BH$15,2,0)))*-1+($G10*IF(LEN($E10)=4,HLOOKUP($E10+R$2,Vychodiská!$J$9:$BH$15,3,0),HLOOKUP(VALUE(RIGHT($E10,4))+R$2,Vychodiská!$J$9:$BH$15,3,0)))*-1+($H10*IF(LEN($E10)=4,HLOOKUP($E10+R$2,Vychodiská!$J$9:$BH$15,4,0),HLOOKUP(VALUE(RIGHT($E10,4))+R$2,Vychodiská!$J$9:$BH$15,4,0)))*-1+($I10*IF(LEN($E10)=4,HLOOKUP($E10+R$2,Vychodiská!$J$9:$BH$15,5,0),HLOOKUP(VALUE(RIGHT($E10,4))+R$2,Vychodiská!$J$9:$BH$15,5,0)))*-1+($J10*IF(LEN($E10)=4,HLOOKUP($E10+R$2,Vychodiská!$J$9:$BH$15,6,0),HLOOKUP(VALUE(RIGHT($E10,4))+R$2,Vychodiská!$J$9:$BH$15,6,0)))*-1+($K10*IF(LEN($E10)=4,HLOOKUP($E10+R$2,Vychodiská!$J$9:$BH$15,7,0),HLOOKUP(VALUE(RIGHT($E10,4))+R$2,Vychodiská!$J$9:$BH$15,7,0)))*-1</f>
        <v>6593.3894847392748</v>
      </c>
      <c r="S10" s="62">
        <f>($F10*IF(LEN($E10)=4,HLOOKUP($E10+S$2,Vychodiská!$J$9:$BH$15,2,0),HLOOKUP(VALUE(RIGHT($E10,4))+S$2,Vychodiská!$J$9:$BH$15,2,0)))*-1+($G10*IF(LEN($E10)=4,HLOOKUP($E10+S$2,Vychodiská!$J$9:$BH$15,3,0),HLOOKUP(VALUE(RIGHT($E10,4))+S$2,Vychodiská!$J$9:$BH$15,3,0)))*-1+($H10*IF(LEN($E10)=4,HLOOKUP($E10+S$2,Vychodiská!$J$9:$BH$15,4,0),HLOOKUP(VALUE(RIGHT($E10,4))+S$2,Vychodiská!$J$9:$BH$15,4,0)))*-1+($I10*IF(LEN($E10)=4,HLOOKUP($E10+S$2,Vychodiská!$J$9:$BH$15,5,0),HLOOKUP(VALUE(RIGHT($E10,4))+S$2,Vychodiská!$J$9:$BH$15,5,0)))*-1+($J10*IF(LEN($E10)=4,HLOOKUP($E10+S$2,Vychodiská!$J$9:$BH$15,6,0),HLOOKUP(VALUE(RIGHT($E10,4))+S$2,Vychodiská!$J$9:$BH$15,6,0)))*-1+($K10*IF(LEN($E10)=4,HLOOKUP($E10+S$2,Vychodiská!$J$9:$BH$15,7,0),HLOOKUP(VALUE(RIGHT($E10,4))+S$2,Vychodiská!$J$9:$BH$15,7,0)))*-1</f>
        <v>6648.7739564110843</v>
      </c>
      <c r="T10" s="62">
        <f>($F10*IF(LEN($E10)=4,HLOOKUP($E10+T$2,Vychodiská!$J$9:$BH$15,2,0),HLOOKUP(VALUE(RIGHT($E10,4))+T$2,Vychodiská!$J$9:$BH$15,2,0)))*-1+($G10*IF(LEN($E10)=4,HLOOKUP($E10+T$2,Vychodiská!$J$9:$BH$15,3,0),HLOOKUP(VALUE(RIGHT($E10,4))+T$2,Vychodiská!$J$9:$BH$15,3,0)))*-1+($H10*IF(LEN($E10)=4,HLOOKUP($E10+T$2,Vychodiská!$J$9:$BH$15,4,0),HLOOKUP(VALUE(RIGHT($E10,4))+T$2,Vychodiská!$J$9:$BH$15,4,0)))*-1+($I10*IF(LEN($E10)=4,HLOOKUP($E10+T$2,Vychodiská!$J$9:$BH$15,5,0),HLOOKUP(VALUE(RIGHT($E10,4))+T$2,Vychodiská!$J$9:$BH$15,5,0)))*-1+($J10*IF(LEN($E10)=4,HLOOKUP($E10+T$2,Vychodiská!$J$9:$BH$15,6,0),HLOOKUP(VALUE(RIGHT($E10,4))+T$2,Vychodiská!$J$9:$BH$15,6,0)))*-1+($K10*IF(LEN($E10)=4,HLOOKUP($E10+T$2,Vychodiská!$J$9:$BH$15,7,0),HLOOKUP(VALUE(RIGHT($E10,4))+T$2,Vychodiská!$J$9:$BH$15,7,0)))*-1</f>
        <v>6704.6236576449373</v>
      </c>
      <c r="U10" s="62">
        <f>($F10*IF(LEN($E10)=4,HLOOKUP($E10+U$2,Vychodiská!$J$9:$BH$15,2,0),HLOOKUP(VALUE(RIGHT($E10,4))+U$2,Vychodiská!$J$9:$BH$15,2,0)))*-1+($G10*IF(LEN($E10)=4,HLOOKUP($E10+U$2,Vychodiská!$J$9:$BH$15,3,0),HLOOKUP(VALUE(RIGHT($E10,4))+U$2,Vychodiská!$J$9:$BH$15,3,0)))*-1+($H10*IF(LEN($E10)=4,HLOOKUP($E10+U$2,Vychodiská!$J$9:$BH$15,4,0),HLOOKUP(VALUE(RIGHT($E10,4))+U$2,Vychodiská!$J$9:$BH$15,4,0)))*-1+($I10*IF(LEN($E10)=4,HLOOKUP($E10+U$2,Vychodiská!$J$9:$BH$15,5,0),HLOOKUP(VALUE(RIGHT($E10,4))+U$2,Vychodiská!$J$9:$BH$15,5,0)))*-1+($J10*IF(LEN($E10)=4,HLOOKUP($E10+U$2,Vychodiská!$J$9:$BH$15,6,0),HLOOKUP(VALUE(RIGHT($E10,4))+U$2,Vychodiská!$J$9:$BH$15,6,0)))*-1+($K10*IF(LEN($E10)=4,HLOOKUP($E10+U$2,Vychodiská!$J$9:$BH$15,7,0),HLOOKUP(VALUE(RIGHT($E10,4))+U$2,Vychodiská!$J$9:$BH$15,7,0)))*-1</f>
        <v>6760.9424963691554</v>
      </c>
      <c r="V10" s="62">
        <f>($F10*IF(LEN($E10)=4,HLOOKUP($E10+V$2,Vychodiská!$J$9:$BH$15,2,0),HLOOKUP(VALUE(RIGHT($E10,4))+V$2,Vychodiská!$J$9:$BH$15,2,0)))*-1+($G10*IF(LEN($E10)=4,HLOOKUP($E10+V$2,Vychodiská!$J$9:$BH$15,3,0),HLOOKUP(VALUE(RIGHT($E10,4))+V$2,Vychodiská!$J$9:$BH$15,3,0)))*-1+($H10*IF(LEN($E10)=4,HLOOKUP($E10+V$2,Vychodiská!$J$9:$BH$15,4,0),HLOOKUP(VALUE(RIGHT($E10,4))+V$2,Vychodiská!$J$9:$BH$15,4,0)))*-1+($I10*IF(LEN($E10)=4,HLOOKUP($E10+V$2,Vychodiská!$J$9:$BH$15,5,0),HLOOKUP(VALUE(RIGHT($E10,4))+V$2,Vychodiská!$J$9:$BH$15,5,0)))*-1+($J10*IF(LEN($E10)=4,HLOOKUP($E10+V$2,Vychodiská!$J$9:$BH$15,6,0),HLOOKUP(VALUE(RIGHT($E10,4))+V$2,Vychodiská!$J$9:$BH$15,6,0)))*-1+($K10*IF(LEN($E10)=4,HLOOKUP($E10+V$2,Vychodiská!$J$9:$BH$15,7,0),HLOOKUP(VALUE(RIGHT($E10,4))+V$2,Vychodiská!$J$9:$BH$15,7,0)))*-1</f>
        <v>6817.734413338655</v>
      </c>
      <c r="W10" s="62">
        <f>($F10*IF(LEN($E10)=4,HLOOKUP($E10+W$2,Vychodiská!$J$9:$BH$15,2,0),HLOOKUP(VALUE(RIGHT($E10,4))+W$2,Vychodiská!$J$9:$BH$15,2,0)))*-1+($G10*IF(LEN($E10)=4,HLOOKUP($E10+W$2,Vychodiská!$J$9:$BH$15,3,0),HLOOKUP(VALUE(RIGHT($E10,4))+W$2,Vychodiská!$J$9:$BH$15,3,0)))*-1+($H10*IF(LEN($E10)=4,HLOOKUP($E10+W$2,Vychodiská!$J$9:$BH$15,4,0),HLOOKUP(VALUE(RIGHT($E10,4))+W$2,Vychodiská!$J$9:$BH$15,4,0)))*-1+($I10*IF(LEN($E10)=4,HLOOKUP($E10+W$2,Vychodiská!$J$9:$BH$15,5,0),HLOOKUP(VALUE(RIGHT($E10,4))+W$2,Vychodiská!$J$9:$BH$15,5,0)))*-1+($J10*IF(LEN($E10)=4,HLOOKUP($E10+W$2,Vychodiská!$J$9:$BH$15,6,0),HLOOKUP(VALUE(RIGHT($E10,4))+W$2,Vychodiská!$J$9:$BH$15,6,0)))*-1+($K10*IF(LEN($E10)=4,HLOOKUP($E10+W$2,Vychodiská!$J$9:$BH$15,7,0),HLOOKUP(VALUE(RIGHT($E10,4))+W$2,Vychodiská!$J$9:$BH$15,7,0)))*-1</f>
        <v>6875.0033824107004</v>
      </c>
      <c r="X10" s="62">
        <f>($F10*IF(LEN($E10)=4,HLOOKUP($E10+X$2,Vychodiská!$J$9:$BH$15,2,0),HLOOKUP(VALUE(RIGHT($E10,4))+X$2,Vychodiská!$J$9:$BH$15,2,0)))*-1+($G10*IF(LEN($E10)=4,HLOOKUP($E10+X$2,Vychodiská!$J$9:$BH$15,3,0),HLOOKUP(VALUE(RIGHT($E10,4))+X$2,Vychodiská!$J$9:$BH$15,3,0)))*-1+($H10*IF(LEN($E10)=4,HLOOKUP($E10+X$2,Vychodiská!$J$9:$BH$15,4,0),HLOOKUP(VALUE(RIGHT($E10,4))+X$2,Vychodiská!$J$9:$BH$15,4,0)))*-1+($I10*IF(LEN($E10)=4,HLOOKUP($E10+X$2,Vychodiská!$J$9:$BH$15,5,0),HLOOKUP(VALUE(RIGHT($E10,4))+X$2,Vychodiská!$J$9:$BH$15,5,0)))*-1+($J10*IF(LEN($E10)=4,HLOOKUP($E10+X$2,Vychodiská!$J$9:$BH$15,6,0),HLOOKUP(VALUE(RIGHT($E10,4))+X$2,Vychodiská!$J$9:$BH$15,6,0)))*-1+($K10*IF(LEN($E10)=4,HLOOKUP($E10+X$2,Vychodiská!$J$9:$BH$15,7,0),HLOOKUP(VALUE(RIGHT($E10,4))+X$2,Vychodiská!$J$9:$BH$15,7,0)))*-1</f>
        <v>6923.1284060875741</v>
      </c>
      <c r="Y10" s="62">
        <f>($F10*IF(LEN($E10)=4,HLOOKUP($E10+Y$2,Vychodiská!$J$9:$BH$15,2,0),HLOOKUP(VALUE(RIGHT($E10,4))+Y$2,Vychodiská!$J$9:$BH$15,2,0)))*-1+($G10*IF(LEN($E10)=4,HLOOKUP($E10+Y$2,Vychodiská!$J$9:$BH$15,3,0),HLOOKUP(VALUE(RIGHT($E10,4))+Y$2,Vychodiská!$J$9:$BH$15,3,0)))*-1+($H10*IF(LEN($E10)=4,HLOOKUP($E10+Y$2,Vychodiská!$J$9:$BH$15,4,0),HLOOKUP(VALUE(RIGHT($E10,4))+Y$2,Vychodiská!$J$9:$BH$15,4,0)))*-1+($I10*IF(LEN($E10)=4,HLOOKUP($E10+Y$2,Vychodiská!$J$9:$BH$15,5,0),HLOOKUP(VALUE(RIGHT($E10,4))+Y$2,Vychodiská!$J$9:$BH$15,5,0)))*-1+($J10*IF(LEN($E10)=4,HLOOKUP($E10+Y$2,Vychodiská!$J$9:$BH$15,6,0),HLOOKUP(VALUE(RIGHT($E10,4))+Y$2,Vychodiská!$J$9:$BH$15,6,0)))*-1+($K10*IF(LEN($E10)=4,HLOOKUP($E10+Y$2,Vychodiská!$J$9:$BH$15,7,0),HLOOKUP(VALUE(RIGHT($E10,4))+Y$2,Vychodiská!$J$9:$BH$15,7,0)))*-1</f>
        <v>6971.590304930186</v>
      </c>
      <c r="Z10" s="62">
        <f>($F10*IF(LEN($E10)=4,HLOOKUP($E10+Z$2,Vychodiská!$J$9:$BH$15,2,0),HLOOKUP(VALUE(RIGHT($E10,4))+Z$2,Vychodiská!$J$9:$BH$15,2,0)))*-1+($G10*IF(LEN($E10)=4,HLOOKUP($E10+Z$2,Vychodiská!$J$9:$BH$15,3,0),HLOOKUP(VALUE(RIGHT($E10,4))+Z$2,Vychodiská!$J$9:$BH$15,3,0)))*-1+($H10*IF(LEN($E10)=4,HLOOKUP($E10+Z$2,Vychodiská!$J$9:$BH$15,4,0),HLOOKUP(VALUE(RIGHT($E10,4))+Z$2,Vychodiská!$J$9:$BH$15,4,0)))*-1+($I10*IF(LEN($E10)=4,HLOOKUP($E10+Z$2,Vychodiská!$J$9:$BH$15,5,0),HLOOKUP(VALUE(RIGHT($E10,4))+Z$2,Vychodiská!$J$9:$BH$15,5,0)))*-1+($J10*IF(LEN($E10)=4,HLOOKUP($E10+Z$2,Vychodiská!$J$9:$BH$15,6,0),HLOOKUP(VALUE(RIGHT($E10,4))+Z$2,Vychodiská!$J$9:$BH$15,6,0)))*-1+($K10*IF(LEN($E10)=4,HLOOKUP($E10+Z$2,Vychodiská!$J$9:$BH$15,7,0),HLOOKUP(VALUE(RIGHT($E10,4))+Z$2,Vychodiská!$J$9:$BH$15,7,0)))*-1</f>
        <v>7020.3914370646971</v>
      </c>
      <c r="AA10" s="62">
        <f>($F10*IF(LEN($E10)=4,HLOOKUP($E10+AA$2,Vychodiská!$J$9:$BH$15,2,0),HLOOKUP(VALUE(RIGHT($E10,4))+AA$2,Vychodiská!$J$9:$BH$15,2,0)))*-1+($G10*IF(LEN($E10)=4,HLOOKUP($E10+AA$2,Vychodiská!$J$9:$BH$15,3,0),HLOOKUP(VALUE(RIGHT($E10,4))+AA$2,Vychodiská!$J$9:$BH$15,3,0)))*-1+($H10*IF(LEN($E10)=4,HLOOKUP($E10+AA$2,Vychodiská!$J$9:$BH$15,4,0),HLOOKUP(VALUE(RIGHT($E10,4))+AA$2,Vychodiská!$J$9:$BH$15,4,0)))*-1+($I10*IF(LEN($E10)=4,HLOOKUP($E10+AA$2,Vychodiská!$J$9:$BH$15,5,0),HLOOKUP(VALUE(RIGHT($E10,4))+AA$2,Vychodiská!$J$9:$BH$15,5,0)))*-1+($J10*IF(LEN($E10)=4,HLOOKUP($E10+AA$2,Vychodiská!$J$9:$BH$15,6,0),HLOOKUP(VALUE(RIGHT($E10,4))+AA$2,Vychodiská!$J$9:$BH$15,6,0)))*-1+($K10*IF(LEN($E10)=4,HLOOKUP($E10+AA$2,Vychodiská!$J$9:$BH$15,7,0),HLOOKUP(VALUE(RIGHT($E10,4))+AA$2,Vychodiská!$J$9:$BH$15,7,0)))*-1</f>
        <v>7069.5341771241492</v>
      </c>
      <c r="AB10" s="62">
        <f>($F10*IF(LEN($E10)=4,HLOOKUP($E10+AB$2,Vychodiská!$J$9:$BH$15,2,0),HLOOKUP(VALUE(RIGHT($E10,4))+AB$2,Vychodiská!$J$9:$BH$15,2,0)))*-1+($G10*IF(LEN($E10)=4,HLOOKUP($E10+AB$2,Vychodiská!$J$9:$BH$15,3,0),HLOOKUP(VALUE(RIGHT($E10,4))+AB$2,Vychodiská!$J$9:$BH$15,3,0)))*-1+($H10*IF(LEN($E10)=4,HLOOKUP($E10+AB$2,Vychodiská!$J$9:$BH$15,4,0),HLOOKUP(VALUE(RIGHT($E10,4))+AB$2,Vychodiská!$J$9:$BH$15,4,0)))*-1+($I10*IF(LEN($E10)=4,HLOOKUP($E10+AB$2,Vychodiská!$J$9:$BH$15,5,0),HLOOKUP(VALUE(RIGHT($E10,4))+AB$2,Vychodiská!$J$9:$BH$15,5,0)))*-1+($J10*IF(LEN($E10)=4,HLOOKUP($E10+AB$2,Vychodiská!$J$9:$BH$15,6,0),HLOOKUP(VALUE(RIGHT($E10,4))+AB$2,Vychodiská!$J$9:$BH$15,6,0)))*-1+($K10*IF(LEN($E10)=4,HLOOKUP($E10+AB$2,Vychodiská!$J$9:$BH$15,7,0),HLOOKUP(VALUE(RIGHT($E10,4))+AB$2,Vychodiská!$J$9:$BH$15,7,0)))*-1</f>
        <v>7119.0209163640175</v>
      </c>
      <c r="AC10" s="62">
        <f>($F10*IF(LEN($E10)=4,HLOOKUP($E10+AC$2,Vychodiská!$J$9:$BH$15,2,0),HLOOKUP(VALUE(RIGHT($E10,4))+AC$2,Vychodiská!$J$9:$BH$15,2,0)))*-1+($G10*IF(LEN($E10)=4,HLOOKUP($E10+AC$2,Vychodiská!$J$9:$BH$15,3,0),HLOOKUP(VALUE(RIGHT($E10,4))+AC$2,Vychodiská!$J$9:$BH$15,3,0)))*-1+($H10*IF(LEN($E10)=4,HLOOKUP($E10+AC$2,Vychodiská!$J$9:$BH$15,4,0),HLOOKUP(VALUE(RIGHT($E10,4))+AC$2,Vychodiská!$J$9:$BH$15,4,0)))*-1+($I10*IF(LEN($E10)=4,HLOOKUP($E10+AC$2,Vychodiská!$J$9:$BH$15,5,0),HLOOKUP(VALUE(RIGHT($E10,4))+AC$2,Vychodiská!$J$9:$BH$15,5,0)))*-1+($J10*IF(LEN($E10)=4,HLOOKUP($E10+AC$2,Vychodiská!$J$9:$BH$15,6,0),HLOOKUP(VALUE(RIGHT($E10,4))+AC$2,Vychodiská!$J$9:$BH$15,6,0)))*-1+($K10*IF(LEN($E10)=4,HLOOKUP($E10+AC$2,Vychodiská!$J$9:$BH$15,7,0),HLOOKUP(VALUE(RIGHT($E10,4))+AC$2,Vychodiská!$J$9:$BH$15,7,0)))*-1</f>
        <v>7168.8540627785642</v>
      </c>
      <c r="AD10" s="62">
        <f>($F10*IF(LEN($E10)=4,HLOOKUP($E10+AD$2,Vychodiská!$J$9:$BH$15,2,0),HLOOKUP(VALUE(RIGHT($E10,4))+AD$2,Vychodiská!$J$9:$BH$15,2,0)))*-1+($G10*IF(LEN($E10)=4,HLOOKUP($E10+AD$2,Vychodiská!$J$9:$BH$15,3,0),HLOOKUP(VALUE(RIGHT($E10,4))+AD$2,Vychodiská!$J$9:$BH$15,3,0)))*-1+($H10*IF(LEN($E10)=4,HLOOKUP($E10+AD$2,Vychodiská!$J$9:$BH$15,4,0),HLOOKUP(VALUE(RIGHT($E10,4))+AD$2,Vychodiská!$J$9:$BH$15,4,0)))*-1+($I10*IF(LEN($E10)=4,HLOOKUP($E10+AD$2,Vychodiská!$J$9:$BH$15,5,0),HLOOKUP(VALUE(RIGHT($E10,4))+AD$2,Vychodiská!$J$9:$BH$15,5,0)))*-1+($J10*IF(LEN($E10)=4,HLOOKUP($E10+AD$2,Vychodiská!$J$9:$BH$15,6,0),HLOOKUP(VALUE(RIGHT($E10,4))+AD$2,Vychodiská!$J$9:$BH$15,6,0)))*-1+($K10*IF(LEN($E10)=4,HLOOKUP($E10+AD$2,Vychodiská!$J$9:$BH$15,7,0),HLOOKUP(VALUE(RIGHT($E10,4))+AD$2,Vychodiská!$J$9:$BH$15,7,0)))*-1</f>
        <v>7219.0360412180135</v>
      </c>
      <c r="AE10" s="62">
        <f>($F10*IF(LEN($E10)=4,HLOOKUP($E10+AE$2,Vychodiská!$J$9:$BH$15,2,0),HLOOKUP(VALUE(RIGHT($E10,4))+AE$2,Vychodiská!$J$9:$BH$15,2,0)))*-1+($G10*IF(LEN($E10)=4,HLOOKUP($E10+AE$2,Vychodiská!$J$9:$BH$15,3,0),HLOOKUP(VALUE(RIGHT($E10,4))+AE$2,Vychodiská!$J$9:$BH$15,3,0)))*-1+($H10*IF(LEN($E10)=4,HLOOKUP($E10+AE$2,Vychodiská!$J$9:$BH$15,4,0),HLOOKUP(VALUE(RIGHT($E10,4))+AE$2,Vychodiská!$J$9:$BH$15,4,0)))*-1+($I10*IF(LEN($E10)=4,HLOOKUP($E10+AE$2,Vychodiská!$J$9:$BH$15,5,0),HLOOKUP(VALUE(RIGHT($E10,4))+AE$2,Vychodiská!$J$9:$BH$15,5,0)))*-1+($J10*IF(LEN($E10)=4,HLOOKUP($E10+AE$2,Vychodiská!$J$9:$BH$15,6,0),HLOOKUP(VALUE(RIGHT($E10,4))+AE$2,Vychodiská!$J$9:$BH$15,6,0)))*-1+($K10*IF(LEN($E10)=4,HLOOKUP($E10+AE$2,Vychodiská!$J$9:$BH$15,7,0),HLOOKUP(VALUE(RIGHT($E10,4))+AE$2,Vychodiská!$J$9:$BH$15,7,0)))*-1</f>
        <v>7269.569293506539</v>
      </c>
      <c r="AF10" s="62">
        <f>($F10*IF(LEN($E10)=4,HLOOKUP($E10+AF$2,Vychodiská!$J$9:$BH$15,2,0),HLOOKUP(VALUE(RIGHT($E10,4))+AF$2,Vychodiská!$J$9:$BH$15,2,0)))*-1+($G10*IF(LEN($E10)=4,HLOOKUP($E10+AF$2,Vychodiská!$J$9:$BH$15,3,0),HLOOKUP(VALUE(RIGHT($E10,4))+AF$2,Vychodiská!$J$9:$BH$15,3,0)))*-1+($H10*IF(LEN($E10)=4,HLOOKUP($E10+AF$2,Vychodiská!$J$9:$BH$15,4,0),HLOOKUP(VALUE(RIGHT($E10,4))+AF$2,Vychodiská!$J$9:$BH$15,4,0)))*-1+($I10*IF(LEN($E10)=4,HLOOKUP($E10+AF$2,Vychodiská!$J$9:$BH$15,5,0),HLOOKUP(VALUE(RIGHT($E10,4))+AF$2,Vychodiská!$J$9:$BH$15,5,0)))*-1+($J10*IF(LEN($E10)=4,HLOOKUP($E10+AF$2,Vychodiská!$J$9:$BH$15,6,0),HLOOKUP(VALUE(RIGHT($E10,4))+AF$2,Vychodiská!$J$9:$BH$15,6,0)))*-1+($K10*IF(LEN($E10)=4,HLOOKUP($E10+AF$2,Vychodiská!$J$9:$BH$15,7,0),HLOOKUP(VALUE(RIGHT($E10,4))+AF$2,Vychodiská!$J$9:$BH$15,7,0)))*-1</f>
        <v>7320.4562785610842</v>
      </c>
      <c r="AG10" s="62">
        <f>($F10*IF(LEN($E10)=4,HLOOKUP($E10+AG$2,Vychodiská!$J$9:$BH$15,2,0),HLOOKUP(VALUE(RIGHT($E10,4))+AG$2,Vychodiská!$J$9:$BH$15,2,0)))*-1+($G10*IF(LEN($E10)=4,HLOOKUP($E10+AG$2,Vychodiská!$J$9:$BH$15,3,0),HLOOKUP(VALUE(RIGHT($E10,4))+AG$2,Vychodiská!$J$9:$BH$15,3,0)))*-1+($H10*IF(LEN($E10)=4,HLOOKUP($E10+AG$2,Vychodiská!$J$9:$BH$15,4,0),HLOOKUP(VALUE(RIGHT($E10,4))+AG$2,Vychodiská!$J$9:$BH$15,4,0)))*-1+($I10*IF(LEN($E10)=4,HLOOKUP($E10+AG$2,Vychodiská!$J$9:$BH$15,5,0),HLOOKUP(VALUE(RIGHT($E10,4))+AG$2,Vychodiská!$J$9:$BH$15,5,0)))*-1+($J10*IF(LEN($E10)=4,HLOOKUP($E10+AG$2,Vychodiská!$J$9:$BH$15,6,0),HLOOKUP(VALUE(RIGHT($E10,4))+AG$2,Vychodiská!$J$9:$BH$15,6,0)))*-1+($K10*IF(LEN($E10)=4,HLOOKUP($E10+AG$2,Vychodiská!$J$9:$BH$15,7,0),HLOOKUP(VALUE(RIGHT($E10,4))+AG$2,Vychodiská!$J$9:$BH$15,7,0)))*-1</f>
        <v>7371.6994725110117</v>
      </c>
      <c r="AH10" s="62">
        <f>($F10*IF(LEN($E10)=4,HLOOKUP($E10+AH$2,Vychodiská!$J$9:$BH$15,2,0),HLOOKUP(VALUE(RIGHT($E10,4))+AH$2,Vychodiská!$J$9:$BH$15,2,0)))*-1+($G10*IF(LEN($E10)=4,HLOOKUP($E10+AH$2,Vychodiská!$J$9:$BH$15,3,0),HLOOKUP(VALUE(RIGHT($E10,4))+AH$2,Vychodiská!$J$9:$BH$15,3,0)))*-1+($H10*IF(LEN($E10)=4,HLOOKUP($E10+AH$2,Vychodiská!$J$9:$BH$15,4,0),HLOOKUP(VALUE(RIGHT($E10,4))+AH$2,Vychodiská!$J$9:$BH$15,4,0)))*-1+($I10*IF(LEN($E10)=4,HLOOKUP($E10+AH$2,Vychodiská!$J$9:$BH$15,5,0),HLOOKUP(VALUE(RIGHT($E10,4))+AH$2,Vychodiská!$J$9:$BH$15,5,0)))*-1+($J10*IF(LEN($E10)=4,HLOOKUP($E10+AH$2,Vychodiská!$J$9:$BH$15,6,0),HLOOKUP(VALUE(RIGHT($E10,4))+AH$2,Vychodiská!$J$9:$BH$15,6,0)))*-1+($K10*IF(LEN($E10)=4,HLOOKUP($E10+AH$2,Vychodiská!$J$9:$BH$15,7,0),HLOOKUP(VALUE(RIGHT($E10,4))+AH$2,Vychodiská!$J$9:$BH$15,7,0)))*-1</f>
        <v>7438.7819377108626</v>
      </c>
      <c r="AI10" s="62">
        <f>($F10*IF(LEN($E10)=4,HLOOKUP($E10+AI$2,Vychodiská!$J$9:$BH$15,2,0),HLOOKUP(VALUE(RIGHT($E10,4))+AI$2,Vychodiská!$J$9:$BH$15,2,0)))*-1+($G10*IF(LEN($E10)=4,HLOOKUP($E10+AI$2,Vychodiská!$J$9:$BH$15,3,0),HLOOKUP(VALUE(RIGHT($E10,4))+AI$2,Vychodiská!$J$9:$BH$15,3,0)))*-1+($H10*IF(LEN($E10)=4,HLOOKUP($E10+AI$2,Vychodiská!$J$9:$BH$15,4,0),HLOOKUP(VALUE(RIGHT($E10,4))+AI$2,Vychodiská!$J$9:$BH$15,4,0)))*-1+($I10*IF(LEN($E10)=4,HLOOKUP($E10+AI$2,Vychodiská!$J$9:$BH$15,5,0),HLOOKUP(VALUE(RIGHT($E10,4))+AI$2,Vychodiská!$J$9:$BH$15,5,0)))*-1+($J10*IF(LEN($E10)=4,HLOOKUP($E10+AI$2,Vychodiská!$J$9:$BH$15,6,0),HLOOKUP(VALUE(RIGHT($E10,4))+AI$2,Vychodiská!$J$9:$BH$15,6,0)))*-1+($K10*IF(LEN($E10)=4,HLOOKUP($E10+AI$2,Vychodiská!$J$9:$BH$15,7,0),HLOOKUP(VALUE(RIGHT($E10,4))+AI$2,Vychodiská!$J$9:$BH$15,7,0)))*-1</f>
        <v>7506.4748533440325</v>
      </c>
      <c r="AJ10" s="62">
        <f>($F10*IF(LEN($E10)=4,HLOOKUP($E10+AJ$2,Vychodiská!$J$9:$BH$15,2,0),HLOOKUP(VALUE(RIGHT($E10,4))+AJ$2,Vychodiská!$J$9:$BH$15,2,0)))*-1+($G10*IF(LEN($E10)=4,HLOOKUP($E10+AJ$2,Vychodiská!$J$9:$BH$15,3,0),HLOOKUP(VALUE(RIGHT($E10,4))+AJ$2,Vychodiská!$J$9:$BH$15,3,0)))*-1+($H10*IF(LEN($E10)=4,HLOOKUP($E10+AJ$2,Vychodiská!$J$9:$BH$15,4,0),HLOOKUP(VALUE(RIGHT($E10,4))+AJ$2,Vychodiská!$J$9:$BH$15,4,0)))*-1+($I10*IF(LEN($E10)=4,HLOOKUP($E10+AJ$2,Vychodiská!$J$9:$BH$15,5,0),HLOOKUP(VALUE(RIGHT($E10,4))+AJ$2,Vychodiská!$J$9:$BH$15,5,0)))*-1+($J10*IF(LEN($E10)=4,HLOOKUP($E10+AJ$2,Vychodiská!$J$9:$BH$15,6,0),HLOOKUP(VALUE(RIGHT($E10,4))+AJ$2,Vychodiská!$J$9:$BH$15,6,0)))*-1+($K10*IF(LEN($E10)=4,HLOOKUP($E10+AJ$2,Vychodiská!$J$9:$BH$15,7,0),HLOOKUP(VALUE(RIGHT($E10,4))+AJ$2,Vychodiská!$J$9:$BH$15,7,0)))*-1</f>
        <v>7574.7837745094639</v>
      </c>
      <c r="AK10" s="62">
        <f>($F10*IF(LEN($E10)=4,HLOOKUP($E10+AK$2,Vychodiská!$J$9:$BH$15,2,0),HLOOKUP(VALUE(RIGHT($E10,4))+AK$2,Vychodiská!$J$9:$BH$15,2,0)))*-1+($G10*IF(LEN($E10)=4,HLOOKUP($E10+AK$2,Vychodiská!$J$9:$BH$15,3,0),HLOOKUP(VALUE(RIGHT($E10,4))+AK$2,Vychodiská!$J$9:$BH$15,3,0)))*-1+($H10*IF(LEN($E10)=4,HLOOKUP($E10+AK$2,Vychodiská!$J$9:$BH$15,4,0),HLOOKUP(VALUE(RIGHT($E10,4))+AK$2,Vychodiská!$J$9:$BH$15,4,0)))*-1+($I10*IF(LEN($E10)=4,HLOOKUP($E10+AK$2,Vychodiská!$J$9:$BH$15,5,0),HLOOKUP(VALUE(RIGHT($E10,4))+AK$2,Vychodiská!$J$9:$BH$15,5,0)))*-1+($J10*IF(LEN($E10)=4,HLOOKUP($E10+AK$2,Vychodiská!$J$9:$BH$15,6,0),HLOOKUP(VALUE(RIGHT($E10,4))+AK$2,Vychodiská!$J$9:$BH$15,6,0)))*-1+($K10*IF(LEN($E10)=4,HLOOKUP($E10+AK$2,Vychodiská!$J$9:$BH$15,7,0),HLOOKUP(VALUE(RIGHT($E10,4))+AK$2,Vychodiská!$J$9:$BH$15,7,0)))*-1</f>
        <v>7643.7143068575006</v>
      </c>
      <c r="AL10" s="62">
        <f>($F10*IF(LEN($E10)=4,HLOOKUP($E10+AL$2,Vychodiská!$J$9:$BH$15,2,0),HLOOKUP(VALUE(RIGHT($E10,4))+AL$2,Vychodiská!$J$9:$BH$15,2,0)))*-1+($G10*IF(LEN($E10)=4,HLOOKUP($E10+AL$2,Vychodiská!$J$9:$BH$15,3,0),HLOOKUP(VALUE(RIGHT($E10,4))+AL$2,Vychodiská!$J$9:$BH$15,3,0)))*-1+($H10*IF(LEN($E10)=4,HLOOKUP($E10+AL$2,Vychodiská!$J$9:$BH$15,4,0),HLOOKUP(VALUE(RIGHT($E10,4))+AL$2,Vychodiská!$J$9:$BH$15,4,0)))*-1+($I10*IF(LEN($E10)=4,HLOOKUP($E10+AL$2,Vychodiská!$J$9:$BH$15,5,0),HLOOKUP(VALUE(RIGHT($E10,4))+AL$2,Vychodiská!$J$9:$BH$15,5,0)))*-1+($J10*IF(LEN($E10)=4,HLOOKUP($E10+AL$2,Vychodiská!$J$9:$BH$15,6,0),HLOOKUP(VALUE(RIGHT($E10,4))+AL$2,Vychodiská!$J$9:$BH$15,6,0)))*-1+($K10*IF(LEN($E10)=4,HLOOKUP($E10+AL$2,Vychodiská!$J$9:$BH$15,7,0),HLOOKUP(VALUE(RIGHT($E10,4))+AL$2,Vychodiská!$J$9:$BH$15,7,0)))*-1</f>
        <v>7713.2721070499038</v>
      </c>
      <c r="AM10" s="62">
        <f>($F10*IF(LEN($E10)=4,HLOOKUP($E10+AM$2,Vychodiská!$J$9:$BH$15,2,0),HLOOKUP(VALUE(RIGHT($E10,4))+AM$2,Vychodiská!$J$9:$BH$15,2,0)))*-1+($G10*IF(LEN($E10)=4,HLOOKUP($E10+AM$2,Vychodiská!$J$9:$BH$15,3,0),HLOOKUP(VALUE(RIGHT($E10,4))+AM$2,Vychodiská!$J$9:$BH$15,3,0)))*-1+($H10*IF(LEN($E10)=4,HLOOKUP($E10+AM$2,Vychodiská!$J$9:$BH$15,4,0),HLOOKUP(VALUE(RIGHT($E10,4))+AM$2,Vychodiská!$J$9:$BH$15,4,0)))*-1+($I10*IF(LEN($E10)=4,HLOOKUP($E10+AM$2,Vychodiská!$J$9:$BH$15,5,0),HLOOKUP(VALUE(RIGHT($E10,4))+AM$2,Vychodiská!$J$9:$BH$15,5,0)))*-1+($J10*IF(LEN($E10)=4,HLOOKUP($E10+AM$2,Vychodiská!$J$9:$BH$15,6,0),HLOOKUP(VALUE(RIGHT($E10,4))+AM$2,Vychodiská!$J$9:$BH$15,6,0)))*-1+($K10*IF(LEN($E10)=4,HLOOKUP($E10+AM$2,Vychodiská!$J$9:$BH$15,7,0),HLOOKUP(VALUE(RIGHT($E10,4))+AM$2,Vychodiská!$J$9:$BH$15,7,0)))*-1</f>
        <v>7783.4628832240596</v>
      </c>
      <c r="AN10" s="62">
        <f>($F10*IF(LEN($E10)=4,HLOOKUP($E10+AN$2,Vychodiská!$J$9:$BH$15,2,0),HLOOKUP(VALUE(RIGHT($E10,4))+AN$2,Vychodiská!$J$9:$BH$15,2,0)))*-1+($G10*IF(LEN($E10)=4,HLOOKUP($E10+AN$2,Vychodiská!$J$9:$BH$15,3,0),HLOOKUP(VALUE(RIGHT($E10,4))+AN$2,Vychodiská!$J$9:$BH$15,3,0)))*-1+($H10*IF(LEN($E10)=4,HLOOKUP($E10+AN$2,Vychodiská!$J$9:$BH$15,4,0),HLOOKUP(VALUE(RIGHT($E10,4))+AN$2,Vychodiská!$J$9:$BH$15,4,0)))*-1+($I10*IF(LEN($E10)=4,HLOOKUP($E10+AN$2,Vychodiská!$J$9:$BH$15,5,0),HLOOKUP(VALUE(RIGHT($E10,4))+AN$2,Vychodiská!$J$9:$BH$15,5,0)))*-1+($J10*IF(LEN($E10)=4,HLOOKUP($E10+AN$2,Vychodiská!$J$9:$BH$15,6,0),HLOOKUP(VALUE(RIGHT($E10,4))+AN$2,Vychodiská!$J$9:$BH$15,6,0)))*-1+($K10*IF(LEN($E10)=4,HLOOKUP($E10+AN$2,Vychodiská!$J$9:$BH$15,7,0),HLOOKUP(VALUE(RIGHT($E10,4))+AN$2,Vychodiská!$J$9:$BH$15,7,0)))*-1</f>
        <v>7854.2923954613989</v>
      </c>
      <c r="AO10" s="62">
        <f>($F10*IF(LEN($E10)=4,HLOOKUP($E10+AO$2,Vychodiská!$J$9:$BH$15,2,0),HLOOKUP(VALUE(RIGHT($E10,4))+AO$2,Vychodiská!$J$9:$BH$15,2,0)))*-1+($G10*IF(LEN($E10)=4,HLOOKUP($E10+AO$2,Vychodiská!$J$9:$BH$15,3,0),HLOOKUP(VALUE(RIGHT($E10,4))+AO$2,Vychodiská!$J$9:$BH$15,3,0)))*-1+($H10*IF(LEN($E10)=4,HLOOKUP($E10+AO$2,Vychodiská!$J$9:$BH$15,4,0),HLOOKUP(VALUE(RIGHT($E10,4))+AO$2,Vychodiská!$J$9:$BH$15,4,0)))*-1+($I10*IF(LEN($E10)=4,HLOOKUP($E10+AO$2,Vychodiská!$J$9:$BH$15,5,0),HLOOKUP(VALUE(RIGHT($E10,4))+AO$2,Vychodiská!$J$9:$BH$15,5,0)))*-1+($J10*IF(LEN($E10)=4,HLOOKUP($E10+AO$2,Vychodiská!$J$9:$BH$15,6,0),HLOOKUP(VALUE(RIGHT($E10,4))+AO$2,Vychodiská!$J$9:$BH$15,6,0)))*-1+($K10*IF(LEN($E10)=4,HLOOKUP($E10+AO$2,Vychodiská!$J$9:$BH$15,7,0),HLOOKUP(VALUE(RIGHT($E10,4))+AO$2,Vychodiská!$J$9:$BH$15,7,0)))*-1</f>
        <v>7925.7664562600985</v>
      </c>
      <c r="AP10" s="62">
        <f t="shared" si="2"/>
        <v>6248.9485679591726</v>
      </c>
      <c r="AQ10" s="62">
        <f>SUM($L10:M10)</f>
        <v>12572.25962387706</v>
      </c>
      <c r="AR10" s="62">
        <f>SUM($L10:N10)</f>
        <v>18948.686492664656</v>
      </c>
      <c r="AS10" s="62">
        <f>SUM($L10:O10)</f>
        <v>25378.675347150067</v>
      </c>
      <c r="AT10" s="62">
        <f>SUM($L10:P10)</f>
        <v>31862.676108013155</v>
      </c>
      <c r="AU10" s="62">
        <f>SUM($L10:Q10)</f>
        <v>38401.142475267494</v>
      </c>
      <c r="AV10" s="62">
        <f>SUM($L10:R10)</f>
        <v>44994.531960006767</v>
      </c>
      <c r="AW10" s="62">
        <f>SUM($L10:S10)</f>
        <v>51643.305916417848</v>
      </c>
      <c r="AX10" s="62">
        <f>SUM($L10:T10)</f>
        <v>58347.929574062786</v>
      </c>
      <c r="AY10" s="62">
        <f>SUM($L10:U10)</f>
        <v>65108.872070431942</v>
      </c>
      <c r="AZ10" s="62">
        <f>SUM($L10:V10)</f>
        <v>71926.606483770593</v>
      </c>
      <c r="BA10" s="62">
        <f>SUM($L10:W10)</f>
        <v>78801.609866181287</v>
      </c>
      <c r="BB10" s="62">
        <f>SUM($L10:X10)</f>
        <v>85724.738272268864</v>
      </c>
      <c r="BC10" s="62">
        <f>SUM($L10:Y10)</f>
        <v>92696.328577199049</v>
      </c>
      <c r="BD10" s="62">
        <f>SUM($L10:Z10)</f>
        <v>99716.720014263745</v>
      </c>
      <c r="BE10" s="62">
        <f>SUM($L10:AA10)</f>
        <v>106786.2541913879</v>
      </c>
      <c r="BF10" s="62">
        <f>SUM($L10:AB10)</f>
        <v>113905.27510775192</v>
      </c>
      <c r="BG10" s="62">
        <f>SUM($L10:AC10)</f>
        <v>121074.12917053049</v>
      </c>
      <c r="BH10" s="62">
        <f>SUM($L10:AD10)</f>
        <v>128293.16521174851</v>
      </c>
      <c r="BI10" s="62">
        <f>SUM($L10:AE10)</f>
        <v>135562.73450525504</v>
      </c>
      <c r="BJ10" s="62">
        <f>SUM($L10:AF10)</f>
        <v>142883.19078381613</v>
      </c>
      <c r="BK10" s="62">
        <f>SUM($L10:AG10)</f>
        <v>150254.89025632714</v>
      </c>
      <c r="BL10" s="62">
        <f>SUM($L10:AH10)</f>
        <v>157693.67219403799</v>
      </c>
      <c r="BM10" s="62">
        <f>SUM($L10:AI10)</f>
        <v>165200.14704738202</v>
      </c>
      <c r="BN10" s="62">
        <f>SUM($L10:AJ10)</f>
        <v>172774.9308218915</v>
      </c>
      <c r="BO10" s="62">
        <f>SUM($L10:AK10)</f>
        <v>180418.64512874899</v>
      </c>
      <c r="BP10" s="62">
        <f>SUM($L10:AL10)</f>
        <v>188131.9172357989</v>
      </c>
      <c r="BQ10" s="62">
        <f>SUM($L10:AM10)</f>
        <v>195915.38011902297</v>
      </c>
      <c r="BR10" s="62">
        <f>SUM($L10:AN10)</f>
        <v>203769.67251448438</v>
      </c>
      <c r="BS10" s="63">
        <f>SUM($L10:AO10)</f>
        <v>211695.43897074449</v>
      </c>
      <c r="BT10" s="65">
        <f>IF(CZ10=0,0,L10/((1+Vychodiská!$C$178)^emisie_ostatné!CZ10))</f>
        <v>5667.9805605071861</v>
      </c>
      <c r="BU10" s="62">
        <f>IF(DA10=0,0,M10/((1+Vychodiská!$C$178)^emisie_ostatné!DA10))</f>
        <v>5462.313837311639</v>
      </c>
      <c r="BV10" s="62">
        <f>IF(DB10=0,0,N10/((1+Vychodiská!$C$178)^emisie_ostatné!DB10))</f>
        <v>5245.9021652810061</v>
      </c>
      <c r="BW10" s="62">
        <f>IF(DC10=0,0,O10/((1+Vychodiská!$C$178)^emisie_ostatné!DC10))</f>
        <v>5038.0645175898717</v>
      </c>
      <c r="BX10" s="62">
        <f>IF(DD10=0,0,P10/((1+Vychodiská!$C$178)^emisie_ostatné!DD10))</f>
        <v>4838.461199559646</v>
      </c>
      <c r="BY10" s="62">
        <f>IF(DE10=0,0,Q10/((1+Vychodiská!$C$178)^emisie_ostatné!DE10))</f>
        <v>4646.7659748913766</v>
      </c>
      <c r="BZ10" s="62">
        <f>IF(DF10=0,0,R10/((1+Vychodiská!$C$178)^emisie_ostatné!DF10))</f>
        <v>4462.665532457585</v>
      </c>
      <c r="CA10" s="62">
        <f>IF(DG10=0,0,S10/((1+Vychodiská!$C$178)^emisie_ostatné!DG10))</f>
        <v>4285.8589742192653</v>
      </c>
      <c r="CB10" s="62">
        <f>IF(DH10=0,0,T10/((1+Vychodiská!$C$178)^emisie_ostatné!DH10))</f>
        <v>4116.0573234311496</v>
      </c>
      <c r="CC10" s="62">
        <f>IF(DI10=0,0,U10/((1+Vychodiská!$C$178)^emisie_ostatné!DI10))</f>
        <v>3952.9830523314013</v>
      </c>
      <c r="CD10" s="62">
        <f>IF(DJ10=0,0,V10/((1+Vychodiská!$C$178)^emisie_ostatné!DJ10))</f>
        <v>3796.369628543795</v>
      </c>
      <c r="CE10" s="62">
        <f>IF(DK10=0,0,W10/((1+Vychodiská!$C$178)^emisie_ostatné!DK10))</f>
        <v>3645.9610794510118</v>
      </c>
      <c r="CF10" s="62">
        <f>IF(DL10=0,0,X10/((1+Vychodiská!$C$178)^emisie_ostatné!DL10))</f>
        <v>3496.6502923877802</v>
      </c>
      <c r="CG10" s="62">
        <f>IF(DM10=0,0,Y10/((1+Vychodiská!$C$178)^emisie_ostatné!DM10))</f>
        <v>3353.45413755666</v>
      </c>
      <c r="CH10" s="62">
        <f>IF(DN10=0,0,Z10/((1+Vychodiská!$C$178)^emisie_ostatné!DN10))</f>
        <v>3216.1222062091019</v>
      </c>
      <c r="CI10" s="62">
        <f>IF(DO10=0,0,AA10/((1+Vychodiská!$C$178)^emisie_ostatné!DO10))</f>
        <v>3084.4143444310139</v>
      </c>
      <c r="CJ10" s="62">
        <f>IF(DP10=0,0,AB10/((1+Vychodiská!$C$178)^emisie_ostatné!DP10))</f>
        <v>2958.1002331828863</v>
      </c>
      <c r="CK10" s="62">
        <f>IF(DQ10=0,0,AC10/((1+Vychodiská!$C$178)^emisie_ostatné!DQ10))</f>
        <v>2836.9589855382533</v>
      </c>
      <c r="CL10" s="62">
        <f>IF(DR10=0,0,AD10/((1+Vychodiská!$C$178)^emisie_ostatné!DR10))</f>
        <v>2720.7787604162104</v>
      </c>
      <c r="CM10" s="62">
        <f>IF(DS10=0,0,AE10/((1+Vychodiská!$C$178)^emisie_ostatné!DS10))</f>
        <v>2609.356392132499</v>
      </c>
      <c r="CN10" s="62">
        <f>IF(DT10=0,0,AF10/((1+Vychodiská!$C$178)^emisie_ostatné!DT10))</f>
        <v>2502.4970351213583</v>
      </c>
      <c r="CO10" s="62">
        <f>IF(DU10=0,0,AG10/((1+Vychodiská!$C$178)^emisie_ostatné!DU10))</f>
        <v>2400.0138232068643</v>
      </c>
      <c r="CP10" s="62">
        <f>IF(DV10=0,0,AH10/((1+Vychodiská!$C$178)^emisie_ostatné!DV10))</f>
        <v>2306.5275704743308</v>
      </c>
      <c r="CQ10" s="62">
        <f>IF(DW10=0,0,AI10/((1+Vychodiská!$C$178)^emisie_ostatné!DW10))</f>
        <v>2216.6828298720452</v>
      </c>
      <c r="CR10" s="62">
        <f>IF(DX10=0,0,AJ10/((1+Vychodiská!$C$178)^emisie_ostatné!DX10))</f>
        <v>2130.3377558322672</v>
      </c>
      <c r="CS10" s="62">
        <f>IF(DY10=0,0,AK10/((1+Vychodiská!$C$178)^emisie_ostatné!DY10))</f>
        <v>2047.3560280098486</v>
      </c>
      <c r="CT10" s="62">
        <f>IF(DZ10=0,0,AL10/((1+Vychodiská!$C$178)^emisie_ostatné!DZ10))</f>
        <v>1967.6066360616558</v>
      </c>
      <c r="CU10" s="62">
        <f>IF(EA10=0,0,AM10/((1+Vychodiská!$C$178)^emisie_ostatné!EA10))</f>
        <v>1890.9636728093494</v>
      </c>
      <c r="CV10" s="62">
        <f>IF(EB10=0,0,AN10/((1+Vychodiská!$C$178)^emisie_ostatné!EB10))</f>
        <v>1817.3061354589668</v>
      </c>
      <c r="CW10" s="63">
        <f>IF(EC10=0,0,AO10/((1+Vychodiská!$C$178)^emisie_ostatné!EC10))</f>
        <v>1746.5177345634695</v>
      </c>
      <c r="CX10" s="66">
        <f t="shared" si="4"/>
        <v>100461.02841883952</v>
      </c>
      <c r="CY10" s="62"/>
      <c r="CZ10" s="67">
        <f t="shared" si="0"/>
        <v>2</v>
      </c>
      <c r="DA10" s="67">
        <f t="shared" ref="DA10:EC10" si="10">IF(CZ10=0,0,IF(DA$2&gt;$D10,0,CZ10+1))</f>
        <v>3</v>
      </c>
      <c r="DB10" s="67">
        <f t="shared" si="10"/>
        <v>4</v>
      </c>
      <c r="DC10" s="67">
        <f t="shared" si="10"/>
        <v>5</v>
      </c>
      <c r="DD10" s="67">
        <f t="shared" si="10"/>
        <v>6</v>
      </c>
      <c r="DE10" s="67">
        <f t="shared" si="10"/>
        <v>7</v>
      </c>
      <c r="DF10" s="67">
        <f t="shared" si="10"/>
        <v>8</v>
      </c>
      <c r="DG10" s="67">
        <f t="shared" si="10"/>
        <v>9</v>
      </c>
      <c r="DH10" s="67">
        <f t="shared" si="10"/>
        <v>10</v>
      </c>
      <c r="DI10" s="67">
        <f t="shared" si="10"/>
        <v>11</v>
      </c>
      <c r="DJ10" s="67">
        <f t="shared" si="10"/>
        <v>12</v>
      </c>
      <c r="DK10" s="67">
        <f t="shared" si="10"/>
        <v>13</v>
      </c>
      <c r="DL10" s="67">
        <f t="shared" si="10"/>
        <v>14</v>
      </c>
      <c r="DM10" s="67">
        <f t="shared" si="10"/>
        <v>15</v>
      </c>
      <c r="DN10" s="67">
        <f t="shared" si="10"/>
        <v>16</v>
      </c>
      <c r="DO10" s="67">
        <f t="shared" si="10"/>
        <v>17</v>
      </c>
      <c r="DP10" s="67">
        <f t="shared" si="10"/>
        <v>18</v>
      </c>
      <c r="DQ10" s="67">
        <f t="shared" si="10"/>
        <v>19</v>
      </c>
      <c r="DR10" s="67">
        <f t="shared" si="10"/>
        <v>20</v>
      </c>
      <c r="DS10" s="67">
        <f t="shared" si="10"/>
        <v>21</v>
      </c>
      <c r="DT10" s="67">
        <f t="shared" si="10"/>
        <v>22</v>
      </c>
      <c r="DU10" s="67">
        <f t="shared" si="10"/>
        <v>23</v>
      </c>
      <c r="DV10" s="67">
        <f t="shared" si="10"/>
        <v>24</v>
      </c>
      <c r="DW10" s="67">
        <f t="shared" si="10"/>
        <v>25</v>
      </c>
      <c r="DX10" s="67">
        <f t="shared" si="10"/>
        <v>26</v>
      </c>
      <c r="DY10" s="67">
        <f t="shared" si="10"/>
        <v>27</v>
      </c>
      <c r="DZ10" s="67">
        <f t="shared" si="10"/>
        <v>28</v>
      </c>
      <c r="EA10" s="67">
        <f t="shared" si="10"/>
        <v>29</v>
      </c>
      <c r="EB10" s="67">
        <f t="shared" si="10"/>
        <v>30</v>
      </c>
      <c r="EC10" s="68">
        <f t="shared" si="10"/>
        <v>31</v>
      </c>
    </row>
    <row r="11" spans="1:133" s="69" customFormat="1" ht="31" customHeight="1" x14ac:dyDescent="0.35">
      <c r="A11" s="59">
        <f>Investície!A11</f>
        <v>9</v>
      </c>
      <c r="B11" s="60" t="str">
        <f>Investície!B11</f>
        <v>MHTH, a.s. - závod Košice</v>
      </c>
      <c r="C11" s="60" t="str">
        <f>Investície!C11</f>
        <v>Modernizácia nadzemných častí primárnych napájačov SCZT</v>
      </c>
      <c r="D11" s="61">
        <f>INDEX(Data!$M:$M,MATCH(emisie_ostatné!A11,Data!$A:$A,0))</f>
        <v>20</v>
      </c>
      <c r="E11" s="61" t="str">
        <f>INDEX(Data!$J:$J,MATCH(emisie_ostatné!A11,Data!$A:$A,0))</f>
        <v>2024 - 2025</v>
      </c>
      <c r="F11" s="61">
        <f>INDEX(Data!$O:$O,MATCH(emisie_ostatné!A11,Data!$A:$A,0))</f>
        <v>0</v>
      </c>
      <c r="G11" s="61">
        <f>INDEX(Data!$P:$P,MATCH(emisie_ostatné!A11,Data!$A:$A,0))</f>
        <v>-0.59830000000000005</v>
      </c>
      <c r="H11" s="61">
        <f>INDEX(Data!$Q:$Q,MATCH(emisie_ostatné!A11,Data!$A:$A,0))</f>
        <v>-3.2000000000000002E-3</v>
      </c>
      <c r="I11" s="61">
        <f>INDEX(Data!$R:$R,MATCH(emisie_ostatné!A11,Data!$A:$A,0))</f>
        <v>0</v>
      </c>
      <c r="J11" s="61">
        <f>INDEX(Data!$S:$S,MATCH(emisie_ostatné!A11,Data!$A:$A,0))</f>
        <v>-2.7099999999999999E-2</v>
      </c>
      <c r="K11" s="63">
        <f>INDEX(Data!$T:$T,MATCH(emisie_ostatné!A11,Data!$A:$A,0))</f>
        <v>0</v>
      </c>
      <c r="L11" s="62">
        <f>($F11*IF(LEN($E11)=4,HLOOKUP($E11+L$2,Vychodiská!$J$9:$BH$15,2,0),HLOOKUP(VALUE(RIGHT($E11,4))+L$2,Vychodiská!$J$9:$BH$15,2,0)))*-1+($G11*IF(LEN($E11)=4,HLOOKUP($E11+L$2,Vychodiská!$J$9:$BH$15,3,0),HLOOKUP(VALUE(RIGHT($E11,4))+L$2,Vychodiská!$J$9:$BH$15,3,0)))*-1+($H11*IF(LEN($E11)=4,HLOOKUP($E11+L$2,Vychodiská!$J$9:$BH$15,4,0),HLOOKUP(VALUE(RIGHT($E11,4))+L$2,Vychodiská!$J$9:$BH$15,4,0)))*-1+($I11*IF(LEN($E11)=4,HLOOKUP($E11+L$2,Vychodiská!$J$9:$BH$15,5,0),HLOOKUP(VALUE(RIGHT($E11,4))+L$2,Vychodiská!$J$9:$BH$15,5,0)))*-1+($J11*IF(LEN($E11)=4,HLOOKUP($E11+L$2,Vychodiská!$J$9:$BH$15,6,0),HLOOKUP(VALUE(RIGHT($E11,4))+L$2,Vychodiská!$J$9:$BH$15,6,0)))*-1+($K11*IF(LEN($E11)=4,HLOOKUP($E11+L$2,Vychodiská!$J$9:$BH$15,7,0),HLOOKUP(VALUE(RIGHT($E11,4))+L$2,Vychodiská!$J$9:$BH$15,7,0)))*-1</f>
        <v>21505.054774704469</v>
      </c>
      <c r="M11" s="62">
        <f>($F11*IF(LEN($E11)=4,HLOOKUP($E11+M$2,Vychodiská!$J$9:$BH$15,2,0),HLOOKUP(VALUE(RIGHT($E11,4))+M$2,Vychodiská!$J$9:$BH$15,2,0)))*-1+($G11*IF(LEN($E11)=4,HLOOKUP($E11+M$2,Vychodiská!$J$9:$BH$15,3,0),HLOOKUP(VALUE(RIGHT($E11,4))+M$2,Vychodiská!$J$9:$BH$15,3,0)))*-1+($H11*IF(LEN($E11)=4,HLOOKUP($E11+M$2,Vychodiská!$J$9:$BH$15,4,0),HLOOKUP(VALUE(RIGHT($E11,4))+M$2,Vychodiská!$J$9:$BH$15,4,0)))*-1+($I11*IF(LEN($E11)=4,HLOOKUP($E11+M$2,Vychodiská!$J$9:$BH$15,5,0),HLOOKUP(VALUE(RIGHT($E11,4))+M$2,Vychodiská!$J$9:$BH$15,5,0)))*-1+($J11*IF(LEN($E11)=4,HLOOKUP($E11+M$2,Vychodiská!$J$9:$BH$15,6,0),HLOOKUP(VALUE(RIGHT($E11,4))+M$2,Vychodiská!$J$9:$BH$15,6,0)))*-1+($K11*IF(LEN($E11)=4,HLOOKUP($E11+M$2,Vychodiská!$J$9:$BH$15,7,0),HLOOKUP(VALUE(RIGHT($E11,4))+M$2,Vychodiská!$J$9:$BH$15,7,0)))*-1</f>
        <v>21821.179079892627</v>
      </c>
      <c r="N11" s="62">
        <f>($F11*IF(LEN($E11)=4,HLOOKUP($E11+N$2,Vychodiská!$J$9:$BH$15,2,0),HLOOKUP(VALUE(RIGHT($E11,4))+N$2,Vychodiská!$J$9:$BH$15,2,0)))*-1+($G11*IF(LEN($E11)=4,HLOOKUP($E11+N$2,Vychodiská!$J$9:$BH$15,3,0),HLOOKUP(VALUE(RIGHT($E11,4))+N$2,Vychodiská!$J$9:$BH$15,3,0)))*-1+($H11*IF(LEN($E11)=4,HLOOKUP($E11+N$2,Vychodiská!$J$9:$BH$15,4,0),HLOOKUP(VALUE(RIGHT($E11,4))+N$2,Vychodiská!$J$9:$BH$15,4,0)))*-1+($I11*IF(LEN($E11)=4,HLOOKUP($E11+N$2,Vychodiská!$J$9:$BH$15,5,0),HLOOKUP(VALUE(RIGHT($E11,4))+N$2,Vychodiská!$J$9:$BH$15,5,0)))*-1+($J11*IF(LEN($E11)=4,HLOOKUP($E11+N$2,Vychodiská!$J$9:$BH$15,6,0),HLOOKUP(VALUE(RIGHT($E11,4))+N$2,Vychodiská!$J$9:$BH$15,6,0)))*-1+($K11*IF(LEN($E11)=4,HLOOKUP($E11+N$2,Vychodiská!$J$9:$BH$15,7,0),HLOOKUP(VALUE(RIGHT($E11,4))+N$2,Vychodiská!$J$9:$BH$15,7,0)))*-1</f>
        <v>22080.851110943349</v>
      </c>
      <c r="O11" s="62">
        <f>($F11*IF(LEN($E11)=4,HLOOKUP($E11+O$2,Vychodiská!$J$9:$BH$15,2,0),HLOOKUP(VALUE(RIGHT($E11,4))+O$2,Vychodiská!$J$9:$BH$15,2,0)))*-1+($G11*IF(LEN($E11)=4,HLOOKUP($E11+O$2,Vychodiská!$J$9:$BH$15,3,0),HLOOKUP(VALUE(RIGHT($E11,4))+O$2,Vychodiská!$J$9:$BH$15,3,0)))*-1+($H11*IF(LEN($E11)=4,HLOOKUP($E11+O$2,Vychodiská!$J$9:$BH$15,4,0),HLOOKUP(VALUE(RIGHT($E11,4))+O$2,Vychodiská!$J$9:$BH$15,4,0)))*-1+($I11*IF(LEN($E11)=4,HLOOKUP($E11+O$2,Vychodiská!$J$9:$BH$15,5,0),HLOOKUP(VALUE(RIGHT($E11,4))+O$2,Vychodiská!$J$9:$BH$15,5,0)))*-1+($J11*IF(LEN($E11)=4,HLOOKUP($E11+O$2,Vychodiská!$J$9:$BH$15,6,0),HLOOKUP(VALUE(RIGHT($E11,4))+O$2,Vychodiská!$J$9:$BH$15,6,0)))*-1+($K11*IF(LEN($E11)=4,HLOOKUP($E11+O$2,Vychodiská!$J$9:$BH$15,7,0),HLOOKUP(VALUE(RIGHT($E11,4))+O$2,Vychodiská!$J$9:$BH$15,7,0)))*-1</f>
        <v>22343.613239163573</v>
      </c>
      <c r="P11" s="62">
        <f>($F11*IF(LEN($E11)=4,HLOOKUP($E11+P$2,Vychodiská!$J$9:$BH$15,2,0),HLOOKUP(VALUE(RIGHT($E11,4))+P$2,Vychodiská!$J$9:$BH$15,2,0)))*-1+($G11*IF(LEN($E11)=4,HLOOKUP($E11+P$2,Vychodiská!$J$9:$BH$15,3,0),HLOOKUP(VALUE(RIGHT($E11,4))+P$2,Vychodiská!$J$9:$BH$15,3,0)))*-1+($H11*IF(LEN($E11)=4,HLOOKUP($E11+P$2,Vychodiská!$J$9:$BH$15,4,0),HLOOKUP(VALUE(RIGHT($E11,4))+P$2,Vychodiská!$J$9:$BH$15,4,0)))*-1+($I11*IF(LEN($E11)=4,HLOOKUP($E11+P$2,Vychodiská!$J$9:$BH$15,5,0),HLOOKUP(VALUE(RIGHT($E11,4))+P$2,Vychodiská!$J$9:$BH$15,5,0)))*-1+($J11*IF(LEN($E11)=4,HLOOKUP($E11+P$2,Vychodiská!$J$9:$BH$15,6,0),HLOOKUP(VALUE(RIGHT($E11,4))+P$2,Vychodiská!$J$9:$BH$15,6,0)))*-1+($K11*IF(LEN($E11)=4,HLOOKUP($E11+P$2,Vychodiská!$J$9:$BH$15,7,0),HLOOKUP(VALUE(RIGHT($E11,4))+P$2,Vychodiská!$J$9:$BH$15,7,0)))*-1</f>
        <v>22609.502236709624</v>
      </c>
      <c r="Q11" s="62">
        <f>($F11*IF(LEN($E11)=4,HLOOKUP($E11+Q$2,Vychodiská!$J$9:$BH$15,2,0),HLOOKUP(VALUE(RIGHT($E11,4))+Q$2,Vychodiská!$J$9:$BH$15,2,0)))*-1+($G11*IF(LEN($E11)=4,HLOOKUP($E11+Q$2,Vychodiská!$J$9:$BH$15,3,0),HLOOKUP(VALUE(RIGHT($E11,4))+Q$2,Vychodiská!$J$9:$BH$15,3,0)))*-1+($H11*IF(LEN($E11)=4,HLOOKUP($E11+Q$2,Vychodiská!$J$9:$BH$15,4,0),HLOOKUP(VALUE(RIGHT($E11,4))+Q$2,Vychodiská!$J$9:$BH$15,4,0)))*-1+($I11*IF(LEN($E11)=4,HLOOKUP($E11+Q$2,Vychodiská!$J$9:$BH$15,5,0),HLOOKUP(VALUE(RIGHT($E11,4))+Q$2,Vychodiská!$J$9:$BH$15,5,0)))*-1+($J11*IF(LEN($E11)=4,HLOOKUP($E11+Q$2,Vychodiská!$J$9:$BH$15,6,0),HLOOKUP(VALUE(RIGHT($E11,4))+Q$2,Vychodiská!$J$9:$BH$15,6,0)))*-1+($K11*IF(LEN($E11)=4,HLOOKUP($E11+Q$2,Vychodiská!$J$9:$BH$15,7,0),HLOOKUP(VALUE(RIGHT($E11,4))+Q$2,Vychodiská!$J$9:$BH$15,7,0)))*-1</f>
        <v>22799.422055497984</v>
      </c>
      <c r="R11" s="62">
        <f>($F11*IF(LEN($E11)=4,HLOOKUP($E11+R$2,Vychodiská!$J$9:$BH$15,2,0),HLOOKUP(VALUE(RIGHT($E11,4))+R$2,Vychodiská!$J$9:$BH$15,2,0)))*-1+($G11*IF(LEN($E11)=4,HLOOKUP($E11+R$2,Vychodiská!$J$9:$BH$15,3,0),HLOOKUP(VALUE(RIGHT($E11,4))+R$2,Vychodiská!$J$9:$BH$15,3,0)))*-1+($H11*IF(LEN($E11)=4,HLOOKUP($E11+R$2,Vychodiská!$J$9:$BH$15,4,0),HLOOKUP(VALUE(RIGHT($E11,4))+R$2,Vychodiská!$J$9:$BH$15,4,0)))*-1+($I11*IF(LEN($E11)=4,HLOOKUP($E11+R$2,Vychodiská!$J$9:$BH$15,5,0),HLOOKUP(VALUE(RIGHT($E11,4))+R$2,Vychodiská!$J$9:$BH$15,5,0)))*-1+($J11*IF(LEN($E11)=4,HLOOKUP($E11+R$2,Vychodiská!$J$9:$BH$15,6,0),HLOOKUP(VALUE(RIGHT($E11,4))+R$2,Vychodiská!$J$9:$BH$15,6,0)))*-1+($K11*IF(LEN($E11)=4,HLOOKUP($E11+R$2,Vychodiská!$J$9:$BH$15,7,0),HLOOKUP(VALUE(RIGHT($E11,4))+R$2,Vychodiská!$J$9:$BH$15,7,0)))*-1</f>
        <v>22990.937200764165</v>
      </c>
      <c r="S11" s="62">
        <f>($F11*IF(LEN($E11)=4,HLOOKUP($E11+S$2,Vychodiská!$J$9:$BH$15,2,0),HLOOKUP(VALUE(RIGHT($E11,4))+S$2,Vychodiská!$J$9:$BH$15,2,0)))*-1+($G11*IF(LEN($E11)=4,HLOOKUP($E11+S$2,Vychodiská!$J$9:$BH$15,3,0),HLOOKUP(VALUE(RIGHT($E11,4))+S$2,Vychodiská!$J$9:$BH$15,3,0)))*-1+($H11*IF(LEN($E11)=4,HLOOKUP($E11+S$2,Vychodiská!$J$9:$BH$15,4,0),HLOOKUP(VALUE(RIGHT($E11,4))+S$2,Vychodiská!$J$9:$BH$15,4,0)))*-1+($I11*IF(LEN($E11)=4,HLOOKUP($E11+S$2,Vychodiská!$J$9:$BH$15,5,0),HLOOKUP(VALUE(RIGHT($E11,4))+S$2,Vychodiská!$J$9:$BH$15,5,0)))*-1+($J11*IF(LEN($E11)=4,HLOOKUP($E11+S$2,Vychodiská!$J$9:$BH$15,6,0),HLOOKUP(VALUE(RIGHT($E11,4))+S$2,Vychodiská!$J$9:$BH$15,6,0)))*-1+($K11*IF(LEN($E11)=4,HLOOKUP($E11+S$2,Vychodiská!$J$9:$BH$15,7,0),HLOOKUP(VALUE(RIGHT($E11,4))+S$2,Vychodiská!$J$9:$BH$15,7,0)))*-1</f>
        <v>23184.061073250581</v>
      </c>
      <c r="T11" s="62">
        <f>($F11*IF(LEN($E11)=4,HLOOKUP($E11+T$2,Vychodiská!$J$9:$BH$15,2,0),HLOOKUP(VALUE(RIGHT($E11,4))+T$2,Vychodiská!$J$9:$BH$15,2,0)))*-1+($G11*IF(LEN($E11)=4,HLOOKUP($E11+T$2,Vychodiská!$J$9:$BH$15,3,0),HLOOKUP(VALUE(RIGHT($E11,4))+T$2,Vychodiská!$J$9:$BH$15,3,0)))*-1+($H11*IF(LEN($E11)=4,HLOOKUP($E11+T$2,Vychodiská!$J$9:$BH$15,4,0),HLOOKUP(VALUE(RIGHT($E11,4))+T$2,Vychodiská!$J$9:$BH$15,4,0)))*-1+($I11*IF(LEN($E11)=4,HLOOKUP($E11+T$2,Vychodiská!$J$9:$BH$15,5,0),HLOOKUP(VALUE(RIGHT($E11,4))+T$2,Vychodiská!$J$9:$BH$15,5,0)))*-1+($J11*IF(LEN($E11)=4,HLOOKUP($E11+T$2,Vychodiská!$J$9:$BH$15,6,0),HLOOKUP(VALUE(RIGHT($E11,4))+T$2,Vychodiská!$J$9:$BH$15,6,0)))*-1+($K11*IF(LEN($E11)=4,HLOOKUP($E11+T$2,Vychodiská!$J$9:$BH$15,7,0),HLOOKUP(VALUE(RIGHT($E11,4))+T$2,Vychodiská!$J$9:$BH$15,7,0)))*-1</f>
        <v>23378.807186265887</v>
      </c>
      <c r="U11" s="62">
        <f>($F11*IF(LEN($E11)=4,HLOOKUP($E11+U$2,Vychodiská!$J$9:$BH$15,2,0),HLOOKUP(VALUE(RIGHT($E11,4))+U$2,Vychodiská!$J$9:$BH$15,2,0)))*-1+($G11*IF(LEN($E11)=4,HLOOKUP($E11+U$2,Vychodiská!$J$9:$BH$15,3,0),HLOOKUP(VALUE(RIGHT($E11,4))+U$2,Vychodiská!$J$9:$BH$15,3,0)))*-1+($H11*IF(LEN($E11)=4,HLOOKUP($E11+U$2,Vychodiská!$J$9:$BH$15,4,0),HLOOKUP(VALUE(RIGHT($E11,4))+U$2,Vychodiská!$J$9:$BH$15,4,0)))*-1+($I11*IF(LEN($E11)=4,HLOOKUP($E11+U$2,Vychodiská!$J$9:$BH$15,5,0),HLOOKUP(VALUE(RIGHT($E11,4))+U$2,Vychodiská!$J$9:$BH$15,5,0)))*-1+($J11*IF(LEN($E11)=4,HLOOKUP($E11+U$2,Vychodiská!$J$9:$BH$15,6,0),HLOOKUP(VALUE(RIGHT($E11,4))+U$2,Vychodiská!$J$9:$BH$15,6,0)))*-1+($K11*IF(LEN($E11)=4,HLOOKUP($E11+U$2,Vychodiská!$J$9:$BH$15,7,0),HLOOKUP(VALUE(RIGHT($E11,4))+U$2,Vychodiská!$J$9:$BH$15,7,0)))*-1</f>
        <v>23575.189166630516</v>
      </c>
      <c r="V11" s="62">
        <f>($F11*IF(LEN($E11)=4,HLOOKUP($E11+V$2,Vychodiská!$J$9:$BH$15,2,0),HLOOKUP(VALUE(RIGHT($E11,4))+V$2,Vychodiská!$J$9:$BH$15,2,0)))*-1+($G11*IF(LEN($E11)=4,HLOOKUP($E11+V$2,Vychodiská!$J$9:$BH$15,3,0),HLOOKUP(VALUE(RIGHT($E11,4))+V$2,Vychodiská!$J$9:$BH$15,3,0)))*-1+($H11*IF(LEN($E11)=4,HLOOKUP($E11+V$2,Vychodiská!$J$9:$BH$15,4,0),HLOOKUP(VALUE(RIGHT($E11,4))+V$2,Vychodiská!$J$9:$BH$15,4,0)))*-1+($I11*IF(LEN($E11)=4,HLOOKUP($E11+V$2,Vychodiská!$J$9:$BH$15,5,0),HLOOKUP(VALUE(RIGHT($E11,4))+V$2,Vychodiská!$J$9:$BH$15,5,0)))*-1+($J11*IF(LEN($E11)=4,HLOOKUP($E11+V$2,Vychodiská!$J$9:$BH$15,6,0),HLOOKUP(VALUE(RIGHT($E11,4))+V$2,Vychodiská!$J$9:$BH$15,6,0)))*-1+($K11*IF(LEN($E11)=4,HLOOKUP($E11+V$2,Vychodiská!$J$9:$BH$15,7,0),HLOOKUP(VALUE(RIGHT($E11,4))+V$2,Vychodiská!$J$9:$BH$15,7,0)))*-1</f>
        <v>23773.220755630213</v>
      </c>
      <c r="W11" s="62">
        <f>($F11*IF(LEN($E11)=4,HLOOKUP($E11+W$2,Vychodiská!$J$9:$BH$15,2,0),HLOOKUP(VALUE(RIGHT($E11,4))+W$2,Vychodiská!$J$9:$BH$15,2,0)))*-1+($G11*IF(LEN($E11)=4,HLOOKUP($E11+W$2,Vychodiská!$J$9:$BH$15,3,0),HLOOKUP(VALUE(RIGHT($E11,4))+W$2,Vychodiská!$J$9:$BH$15,3,0)))*-1+($H11*IF(LEN($E11)=4,HLOOKUP($E11+W$2,Vychodiská!$J$9:$BH$15,4,0),HLOOKUP(VALUE(RIGHT($E11,4))+W$2,Vychodiská!$J$9:$BH$15,4,0)))*-1+($I11*IF(LEN($E11)=4,HLOOKUP($E11+W$2,Vychodiská!$J$9:$BH$15,5,0),HLOOKUP(VALUE(RIGHT($E11,4))+W$2,Vychodiská!$J$9:$BH$15,5,0)))*-1+($J11*IF(LEN($E11)=4,HLOOKUP($E11+W$2,Vychodiská!$J$9:$BH$15,6,0),HLOOKUP(VALUE(RIGHT($E11,4))+W$2,Vychodiská!$J$9:$BH$15,6,0)))*-1+($K11*IF(LEN($E11)=4,HLOOKUP($E11+W$2,Vychodiská!$J$9:$BH$15,7,0),HLOOKUP(VALUE(RIGHT($E11,4))+W$2,Vychodiská!$J$9:$BH$15,7,0)))*-1</f>
        <v>23972.915809977509</v>
      </c>
      <c r="X11" s="62">
        <f>($F11*IF(LEN($E11)=4,HLOOKUP($E11+X$2,Vychodiská!$J$9:$BH$15,2,0),HLOOKUP(VALUE(RIGHT($E11,4))+X$2,Vychodiská!$J$9:$BH$15,2,0)))*-1+($G11*IF(LEN($E11)=4,HLOOKUP($E11+X$2,Vychodiská!$J$9:$BH$15,3,0),HLOOKUP(VALUE(RIGHT($E11,4))+X$2,Vychodiská!$J$9:$BH$15,3,0)))*-1+($H11*IF(LEN($E11)=4,HLOOKUP($E11+X$2,Vychodiská!$J$9:$BH$15,4,0),HLOOKUP(VALUE(RIGHT($E11,4))+X$2,Vychodiská!$J$9:$BH$15,4,0)))*-1+($I11*IF(LEN($E11)=4,HLOOKUP($E11+X$2,Vychodiská!$J$9:$BH$15,5,0),HLOOKUP(VALUE(RIGHT($E11,4))+X$2,Vychodiská!$J$9:$BH$15,5,0)))*-1+($J11*IF(LEN($E11)=4,HLOOKUP($E11+X$2,Vychodiská!$J$9:$BH$15,6,0),HLOOKUP(VALUE(RIGHT($E11,4))+X$2,Vychodiská!$J$9:$BH$15,6,0)))*-1+($K11*IF(LEN($E11)=4,HLOOKUP($E11+X$2,Vychodiská!$J$9:$BH$15,7,0),HLOOKUP(VALUE(RIGHT($E11,4))+X$2,Vychodiská!$J$9:$BH$15,7,0)))*-1</f>
        <v>24174.288302781315</v>
      </c>
      <c r="Y11" s="62">
        <f>($F11*IF(LEN($E11)=4,HLOOKUP($E11+Y$2,Vychodiská!$J$9:$BH$15,2,0),HLOOKUP(VALUE(RIGHT($E11,4))+Y$2,Vychodiská!$J$9:$BH$15,2,0)))*-1+($G11*IF(LEN($E11)=4,HLOOKUP($E11+Y$2,Vychodiská!$J$9:$BH$15,3,0),HLOOKUP(VALUE(RIGHT($E11,4))+Y$2,Vychodiská!$J$9:$BH$15,3,0)))*-1+($H11*IF(LEN($E11)=4,HLOOKUP($E11+Y$2,Vychodiská!$J$9:$BH$15,4,0),HLOOKUP(VALUE(RIGHT($E11,4))+Y$2,Vychodiská!$J$9:$BH$15,4,0)))*-1+($I11*IF(LEN($E11)=4,HLOOKUP($E11+Y$2,Vychodiská!$J$9:$BH$15,5,0),HLOOKUP(VALUE(RIGHT($E11,4))+Y$2,Vychodiská!$J$9:$BH$15,5,0)))*-1+($J11*IF(LEN($E11)=4,HLOOKUP($E11+Y$2,Vychodiská!$J$9:$BH$15,6,0),HLOOKUP(VALUE(RIGHT($E11,4))+Y$2,Vychodiská!$J$9:$BH$15,6,0)))*-1+($K11*IF(LEN($E11)=4,HLOOKUP($E11+Y$2,Vychodiská!$J$9:$BH$15,7,0),HLOOKUP(VALUE(RIGHT($E11,4))+Y$2,Vychodiská!$J$9:$BH$15,7,0)))*-1</f>
        <v>24377.352324524683</v>
      </c>
      <c r="Z11" s="62">
        <f>($F11*IF(LEN($E11)=4,HLOOKUP($E11+Z$2,Vychodiská!$J$9:$BH$15,2,0),HLOOKUP(VALUE(RIGHT($E11,4))+Z$2,Vychodiská!$J$9:$BH$15,2,0)))*-1+($G11*IF(LEN($E11)=4,HLOOKUP($E11+Z$2,Vychodiská!$J$9:$BH$15,3,0),HLOOKUP(VALUE(RIGHT($E11,4))+Z$2,Vychodiská!$J$9:$BH$15,3,0)))*-1+($H11*IF(LEN($E11)=4,HLOOKUP($E11+Z$2,Vychodiská!$J$9:$BH$15,4,0),HLOOKUP(VALUE(RIGHT($E11,4))+Z$2,Vychodiská!$J$9:$BH$15,4,0)))*-1+($I11*IF(LEN($E11)=4,HLOOKUP($E11+Z$2,Vychodiská!$J$9:$BH$15,5,0),HLOOKUP(VALUE(RIGHT($E11,4))+Z$2,Vychodiská!$J$9:$BH$15,5,0)))*-1+($J11*IF(LEN($E11)=4,HLOOKUP($E11+Z$2,Vychodiská!$J$9:$BH$15,6,0),HLOOKUP(VALUE(RIGHT($E11,4))+Z$2,Vychodiská!$J$9:$BH$15,6,0)))*-1+($K11*IF(LEN($E11)=4,HLOOKUP($E11+Z$2,Vychodiská!$J$9:$BH$15,7,0),HLOOKUP(VALUE(RIGHT($E11,4))+Z$2,Vychodiská!$J$9:$BH$15,7,0)))*-1</f>
        <v>24582.122084050687</v>
      </c>
      <c r="AA11" s="62">
        <f>($F11*IF(LEN($E11)=4,HLOOKUP($E11+AA$2,Vychodiská!$J$9:$BH$15,2,0),HLOOKUP(VALUE(RIGHT($E11,4))+AA$2,Vychodiská!$J$9:$BH$15,2,0)))*-1+($G11*IF(LEN($E11)=4,HLOOKUP($E11+AA$2,Vychodiská!$J$9:$BH$15,3,0),HLOOKUP(VALUE(RIGHT($E11,4))+AA$2,Vychodiská!$J$9:$BH$15,3,0)))*-1+($H11*IF(LEN($E11)=4,HLOOKUP($E11+AA$2,Vychodiská!$J$9:$BH$15,4,0),HLOOKUP(VALUE(RIGHT($E11,4))+AA$2,Vychodiská!$J$9:$BH$15,4,0)))*-1+($I11*IF(LEN($E11)=4,HLOOKUP($E11+AA$2,Vychodiská!$J$9:$BH$15,5,0),HLOOKUP(VALUE(RIGHT($E11,4))+AA$2,Vychodiská!$J$9:$BH$15,5,0)))*-1+($J11*IF(LEN($E11)=4,HLOOKUP($E11+AA$2,Vychodiská!$J$9:$BH$15,6,0),HLOOKUP(VALUE(RIGHT($E11,4))+AA$2,Vychodiská!$J$9:$BH$15,6,0)))*-1+($K11*IF(LEN($E11)=4,HLOOKUP($E11+AA$2,Vychodiská!$J$9:$BH$15,7,0),HLOOKUP(VALUE(RIGHT($E11,4))+AA$2,Vychodiská!$J$9:$BH$15,7,0)))*-1</f>
        <v>24754.196938639037</v>
      </c>
      <c r="AB11" s="62">
        <f>($F11*IF(LEN($E11)=4,HLOOKUP($E11+AB$2,Vychodiská!$J$9:$BH$15,2,0),HLOOKUP(VALUE(RIGHT($E11,4))+AB$2,Vychodiská!$J$9:$BH$15,2,0)))*-1+($G11*IF(LEN($E11)=4,HLOOKUP($E11+AB$2,Vychodiská!$J$9:$BH$15,3,0),HLOOKUP(VALUE(RIGHT($E11,4))+AB$2,Vychodiská!$J$9:$BH$15,3,0)))*-1+($H11*IF(LEN($E11)=4,HLOOKUP($E11+AB$2,Vychodiská!$J$9:$BH$15,4,0),HLOOKUP(VALUE(RIGHT($E11,4))+AB$2,Vychodiská!$J$9:$BH$15,4,0)))*-1+($I11*IF(LEN($E11)=4,HLOOKUP($E11+AB$2,Vychodiská!$J$9:$BH$15,5,0),HLOOKUP(VALUE(RIGHT($E11,4))+AB$2,Vychodiská!$J$9:$BH$15,5,0)))*-1+($J11*IF(LEN($E11)=4,HLOOKUP($E11+AB$2,Vychodiská!$J$9:$BH$15,6,0),HLOOKUP(VALUE(RIGHT($E11,4))+AB$2,Vychodiská!$J$9:$BH$15,6,0)))*-1+($K11*IF(LEN($E11)=4,HLOOKUP($E11+AB$2,Vychodiská!$J$9:$BH$15,7,0),HLOOKUP(VALUE(RIGHT($E11,4))+AB$2,Vychodiská!$J$9:$BH$15,7,0)))*-1</f>
        <v>24927.476317209508</v>
      </c>
      <c r="AC11" s="62">
        <f>($F11*IF(LEN($E11)=4,HLOOKUP($E11+AC$2,Vychodiská!$J$9:$BH$15,2,0),HLOOKUP(VALUE(RIGHT($E11,4))+AC$2,Vychodiská!$J$9:$BH$15,2,0)))*-1+($G11*IF(LEN($E11)=4,HLOOKUP($E11+AC$2,Vychodiská!$J$9:$BH$15,3,0),HLOOKUP(VALUE(RIGHT($E11,4))+AC$2,Vychodiská!$J$9:$BH$15,3,0)))*-1+($H11*IF(LEN($E11)=4,HLOOKUP($E11+AC$2,Vychodiská!$J$9:$BH$15,4,0),HLOOKUP(VALUE(RIGHT($E11,4))+AC$2,Vychodiská!$J$9:$BH$15,4,0)))*-1+($I11*IF(LEN($E11)=4,HLOOKUP($E11+AC$2,Vychodiská!$J$9:$BH$15,5,0),HLOOKUP(VALUE(RIGHT($E11,4))+AC$2,Vychodiská!$J$9:$BH$15,5,0)))*-1+($J11*IF(LEN($E11)=4,HLOOKUP($E11+AC$2,Vychodiská!$J$9:$BH$15,6,0),HLOOKUP(VALUE(RIGHT($E11,4))+AC$2,Vychodiská!$J$9:$BH$15,6,0)))*-1+($K11*IF(LEN($E11)=4,HLOOKUP($E11+AC$2,Vychodiská!$J$9:$BH$15,7,0),HLOOKUP(VALUE(RIGHT($E11,4))+AC$2,Vychodiská!$J$9:$BH$15,7,0)))*-1</f>
        <v>25101.968651429976</v>
      </c>
      <c r="AD11" s="62">
        <f>($F11*IF(LEN($E11)=4,HLOOKUP($E11+AD$2,Vychodiská!$J$9:$BH$15,2,0),HLOOKUP(VALUE(RIGHT($E11,4))+AD$2,Vychodiská!$J$9:$BH$15,2,0)))*-1+($G11*IF(LEN($E11)=4,HLOOKUP($E11+AD$2,Vychodiská!$J$9:$BH$15,3,0),HLOOKUP(VALUE(RIGHT($E11,4))+AD$2,Vychodiská!$J$9:$BH$15,3,0)))*-1+($H11*IF(LEN($E11)=4,HLOOKUP($E11+AD$2,Vychodiská!$J$9:$BH$15,4,0),HLOOKUP(VALUE(RIGHT($E11,4))+AD$2,Vychodiská!$J$9:$BH$15,4,0)))*-1+($I11*IF(LEN($E11)=4,HLOOKUP($E11+AD$2,Vychodiská!$J$9:$BH$15,5,0),HLOOKUP(VALUE(RIGHT($E11,4))+AD$2,Vychodiská!$J$9:$BH$15,5,0)))*-1+($J11*IF(LEN($E11)=4,HLOOKUP($E11+AD$2,Vychodiská!$J$9:$BH$15,6,0),HLOOKUP(VALUE(RIGHT($E11,4))+AD$2,Vychodiská!$J$9:$BH$15,6,0)))*-1+($K11*IF(LEN($E11)=4,HLOOKUP($E11+AD$2,Vychodiská!$J$9:$BH$15,7,0),HLOOKUP(VALUE(RIGHT($E11,4))+AD$2,Vychodiská!$J$9:$BH$15,7,0)))*-1</f>
        <v>25277.682431989986</v>
      </c>
      <c r="AE11" s="62">
        <f>($F11*IF(LEN($E11)=4,HLOOKUP($E11+AE$2,Vychodiská!$J$9:$BH$15,2,0),HLOOKUP(VALUE(RIGHT($E11,4))+AE$2,Vychodiská!$J$9:$BH$15,2,0)))*-1+($G11*IF(LEN($E11)=4,HLOOKUP($E11+AE$2,Vychodiská!$J$9:$BH$15,3,0),HLOOKUP(VALUE(RIGHT($E11,4))+AE$2,Vychodiská!$J$9:$BH$15,3,0)))*-1+($H11*IF(LEN($E11)=4,HLOOKUP($E11+AE$2,Vychodiská!$J$9:$BH$15,4,0),HLOOKUP(VALUE(RIGHT($E11,4))+AE$2,Vychodiská!$J$9:$BH$15,4,0)))*-1+($I11*IF(LEN($E11)=4,HLOOKUP($E11+AE$2,Vychodiská!$J$9:$BH$15,5,0),HLOOKUP(VALUE(RIGHT($E11,4))+AE$2,Vychodiská!$J$9:$BH$15,5,0)))*-1+($J11*IF(LEN($E11)=4,HLOOKUP($E11+AE$2,Vychodiská!$J$9:$BH$15,6,0),HLOOKUP(VALUE(RIGHT($E11,4))+AE$2,Vychodiská!$J$9:$BH$15,6,0)))*-1+($K11*IF(LEN($E11)=4,HLOOKUP($E11+AE$2,Vychodiská!$J$9:$BH$15,7,0),HLOOKUP(VALUE(RIGHT($E11,4))+AE$2,Vychodiská!$J$9:$BH$15,7,0)))*-1</f>
        <v>25454.62620901391</v>
      </c>
      <c r="AF11" s="62">
        <f>($F11*IF(LEN($E11)=4,HLOOKUP($E11+AF$2,Vychodiská!$J$9:$BH$15,2,0),HLOOKUP(VALUE(RIGHT($E11,4))+AF$2,Vychodiská!$J$9:$BH$15,2,0)))*-1+($G11*IF(LEN($E11)=4,HLOOKUP($E11+AF$2,Vychodiská!$J$9:$BH$15,3,0),HLOOKUP(VALUE(RIGHT($E11,4))+AF$2,Vychodiská!$J$9:$BH$15,3,0)))*-1+($H11*IF(LEN($E11)=4,HLOOKUP($E11+AF$2,Vychodiská!$J$9:$BH$15,4,0),HLOOKUP(VALUE(RIGHT($E11,4))+AF$2,Vychodiská!$J$9:$BH$15,4,0)))*-1+($I11*IF(LEN($E11)=4,HLOOKUP($E11+AF$2,Vychodiská!$J$9:$BH$15,5,0),HLOOKUP(VALUE(RIGHT($E11,4))+AF$2,Vychodiská!$J$9:$BH$15,5,0)))*-1+($J11*IF(LEN($E11)=4,HLOOKUP($E11+AF$2,Vychodiská!$J$9:$BH$15,6,0),HLOOKUP(VALUE(RIGHT($E11,4))+AF$2,Vychodiská!$J$9:$BH$15,6,0)))*-1+($K11*IF(LEN($E11)=4,HLOOKUP($E11+AF$2,Vychodiská!$J$9:$BH$15,7,0),HLOOKUP(VALUE(RIGHT($E11,4))+AF$2,Vychodiská!$J$9:$BH$15,7,0)))*-1</f>
        <v>25632.808592477009</v>
      </c>
      <c r="AG11" s="62">
        <f>($F11*IF(LEN($E11)=4,HLOOKUP($E11+AG$2,Vychodiská!$J$9:$BH$15,2,0),HLOOKUP(VALUE(RIGHT($E11,4))+AG$2,Vychodiská!$J$9:$BH$15,2,0)))*-1+($G11*IF(LEN($E11)=4,HLOOKUP($E11+AG$2,Vychodiská!$J$9:$BH$15,3,0),HLOOKUP(VALUE(RIGHT($E11,4))+AG$2,Vychodiská!$J$9:$BH$15,3,0)))*-1+($H11*IF(LEN($E11)=4,HLOOKUP($E11+AG$2,Vychodiská!$J$9:$BH$15,4,0),HLOOKUP(VALUE(RIGHT($E11,4))+AG$2,Vychodiská!$J$9:$BH$15,4,0)))*-1+($I11*IF(LEN($E11)=4,HLOOKUP($E11+AG$2,Vychodiská!$J$9:$BH$15,5,0),HLOOKUP(VALUE(RIGHT($E11,4))+AG$2,Vychodiská!$J$9:$BH$15,5,0)))*-1+($J11*IF(LEN($E11)=4,HLOOKUP($E11+AG$2,Vychodiská!$J$9:$BH$15,6,0),HLOOKUP(VALUE(RIGHT($E11,4))+AG$2,Vychodiská!$J$9:$BH$15,6,0)))*-1+($K11*IF(LEN($E11)=4,HLOOKUP($E11+AG$2,Vychodiská!$J$9:$BH$15,7,0),HLOOKUP(VALUE(RIGHT($E11,4))+AG$2,Vychodiská!$J$9:$BH$15,7,0)))*-1</f>
        <v>25812.238252624342</v>
      </c>
      <c r="AH11" s="62">
        <f>($F11*IF(LEN($E11)=4,HLOOKUP($E11+AH$2,Vychodiská!$J$9:$BH$15,2,0),HLOOKUP(VALUE(RIGHT($E11,4))+AH$2,Vychodiská!$J$9:$BH$15,2,0)))*-1+($G11*IF(LEN($E11)=4,HLOOKUP($E11+AH$2,Vychodiská!$J$9:$BH$15,3,0),HLOOKUP(VALUE(RIGHT($E11,4))+AH$2,Vychodiská!$J$9:$BH$15,3,0)))*-1+($H11*IF(LEN($E11)=4,HLOOKUP($E11+AH$2,Vychodiská!$J$9:$BH$15,4,0),HLOOKUP(VALUE(RIGHT($E11,4))+AH$2,Vychodiská!$J$9:$BH$15,4,0)))*-1+($I11*IF(LEN($E11)=4,HLOOKUP($E11+AH$2,Vychodiská!$J$9:$BH$15,5,0),HLOOKUP(VALUE(RIGHT($E11,4))+AH$2,Vychodiská!$J$9:$BH$15,5,0)))*-1+($J11*IF(LEN($E11)=4,HLOOKUP($E11+AH$2,Vychodiská!$J$9:$BH$15,6,0),HLOOKUP(VALUE(RIGHT($E11,4))+AH$2,Vychodiská!$J$9:$BH$15,6,0)))*-1+($K11*IF(LEN($E11)=4,HLOOKUP($E11+AH$2,Vychodiská!$J$9:$BH$15,7,0),HLOOKUP(VALUE(RIGHT($E11,4))+AH$2,Vychodiská!$J$9:$BH$15,7,0)))*-1</f>
        <v>25992.923920392714</v>
      </c>
      <c r="AI11" s="62">
        <f>($F11*IF(LEN($E11)=4,HLOOKUP($E11+AI$2,Vychodiská!$J$9:$BH$15,2,0),HLOOKUP(VALUE(RIGHT($E11,4))+AI$2,Vychodiská!$J$9:$BH$15,2,0)))*-1+($G11*IF(LEN($E11)=4,HLOOKUP($E11+AI$2,Vychodiská!$J$9:$BH$15,3,0),HLOOKUP(VALUE(RIGHT($E11,4))+AI$2,Vychodiská!$J$9:$BH$15,3,0)))*-1+($H11*IF(LEN($E11)=4,HLOOKUP($E11+AI$2,Vychodiská!$J$9:$BH$15,4,0),HLOOKUP(VALUE(RIGHT($E11,4))+AI$2,Vychodiská!$J$9:$BH$15,4,0)))*-1+($I11*IF(LEN($E11)=4,HLOOKUP($E11+AI$2,Vychodiská!$J$9:$BH$15,5,0),HLOOKUP(VALUE(RIGHT($E11,4))+AI$2,Vychodiská!$J$9:$BH$15,5,0)))*-1+($J11*IF(LEN($E11)=4,HLOOKUP($E11+AI$2,Vychodiská!$J$9:$BH$15,6,0),HLOOKUP(VALUE(RIGHT($E11,4))+AI$2,Vychodiská!$J$9:$BH$15,6,0)))*-1+($K11*IF(LEN($E11)=4,HLOOKUP($E11+AI$2,Vychodiská!$J$9:$BH$15,7,0),HLOOKUP(VALUE(RIGHT($E11,4))+AI$2,Vychodiská!$J$9:$BH$15,7,0)))*-1</f>
        <v>26174.874387835451</v>
      </c>
      <c r="AJ11" s="62">
        <f>($F11*IF(LEN($E11)=4,HLOOKUP($E11+AJ$2,Vychodiská!$J$9:$BH$15,2,0),HLOOKUP(VALUE(RIGHT($E11,4))+AJ$2,Vychodiská!$J$9:$BH$15,2,0)))*-1+($G11*IF(LEN($E11)=4,HLOOKUP($E11+AJ$2,Vychodiská!$J$9:$BH$15,3,0),HLOOKUP(VALUE(RIGHT($E11,4))+AJ$2,Vychodiská!$J$9:$BH$15,3,0)))*-1+($H11*IF(LEN($E11)=4,HLOOKUP($E11+AJ$2,Vychodiská!$J$9:$BH$15,4,0),HLOOKUP(VALUE(RIGHT($E11,4))+AJ$2,Vychodiská!$J$9:$BH$15,4,0)))*-1+($I11*IF(LEN($E11)=4,HLOOKUP($E11+AJ$2,Vychodiská!$J$9:$BH$15,5,0),HLOOKUP(VALUE(RIGHT($E11,4))+AJ$2,Vychodiská!$J$9:$BH$15,5,0)))*-1+($J11*IF(LEN($E11)=4,HLOOKUP($E11+AJ$2,Vychodiská!$J$9:$BH$15,6,0),HLOOKUP(VALUE(RIGHT($E11,4))+AJ$2,Vychodiská!$J$9:$BH$15,6,0)))*-1+($K11*IF(LEN($E11)=4,HLOOKUP($E11+AJ$2,Vychodiská!$J$9:$BH$15,7,0),HLOOKUP(VALUE(RIGHT($E11,4))+AJ$2,Vychodiská!$J$9:$BH$15,7,0)))*-1</f>
        <v>26358.098508550302</v>
      </c>
      <c r="AK11" s="62">
        <f>($F11*IF(LEN($E11)=4,HLOOKUP($E11+AK$2,Vychodiská!$J$9:$BH$15,2,0),HLOOKUP(VALUE(RIGHT($E11,4))+AK$2,Vychodiská!$J$9:$BH$15,2,0)))*-1+($G11*IF(LEN($E11)=4,HLOOKUP($E11+AK$2,Vychodiská!$J$9:$BH$15,3,0),HLOOKUP(VALUE(RIGHT($E11,4))+AK$2,Vychodiská!$J$9:$BH$15,3,0)))*-1+($H11*IF(LEN($E11)=4,HLOOKUP($E11+AK$2,Vychodiská!$J$9:$BH$15,4,0),HLOOKUP(VALUE(RIGHT($E11,4))+AK$2,Vychodiská!$J$9:$BH$15,4,0)))*-1+($I11*IF(LEN($E11)=4,HLOOKUP($E11+AK$2,Vychodiská!$J$9:$BH$15,5,0),HLOOKUP(VALUE(RIGHT($E11,4))+AK$2,Vychodiská!$J$9:$BH$15,5,0)))*-1+($J11*IF(LEN($E11)=4,HLOOKUP($E11+AK$2,Vychodiská!$J$9:$BH$15,6,0),HLOOKUP(VALUE(RIGHT($E11,4))+AK$2,Vychodiská!$J$9:$BH$15,6,0)))*-1+($K11*IF(LEN($E11)=4,HLOOKUP($E11+AK$2,Vychodiská!$J$9:$BH$15,7,0),HLOOKUP(VALUE(RIGHT($E11,4))+AK$2,Vychodiská!$J$9:$BH$15,7,0)))*-1</f>
        <v>26597.957204978113</v>
      </c>
      <c r="AL11" s="62">
        <f>($F11*IF(LEN($E11)=4,HLOOKUP($E11+AL$2,Vychodiská!$J$9:$BH$15,2,0),HLOOKUP(VALUE(RIGHT($E11,4))+AL$2,Vychodiská!$J$9:$BH$15,2,0)))*-1+($G11*IF(LEN($E11)=4,HLOOKUP($E11+AL$2,Vychodiská!$J$9:$BH$15,3,0),HLOOKUP(VALUE(RIGHT($E11,4))+AL$2,Vychodiská!$J$9:$BH$15,3,0)))*-1+($H11*IF(LEN($E11)=4,HLOOKUP($E11+AL$2,Vychodiská!$J$9:$BH$15,4,0),HLOOKUP(VALUE(RIGHT($E11,4))+AL$2,Vychodiská!$J$9:$BH$15,4,0)))*-1+($I11*IF(LEN($E11)=4,HLOOKUP($E11+AL$2,Vychodiská!$J$9:$BH$15,5,0),HLOOKUP(VALUE(RIGHT($E11,4))+AL$2,Vychodiská!$J$9:$BH$15,5,0)))*-1+($J11*IF(LEN($E11)=4,HLOOKUP($E11+AL$2,Vychodiská!$J$9:$BH$15,6,0),HLOOKUP(VALUE(RIGHT($E11,4))+AL$2,Vychodiská!$J$9:$BH$15,6,0)))*-1+($K11*IF(LEN($E11)=4,HLOOKUP($E11+AL$2,Vychodiská!$J$9:$BH$15,7,0),HLOOKUP(VALUE(RIGHT($E11,4))+AL$2,Vychodiská!$J$9:$BH$15,7,0)))*-1</f>
        <v>26839.998615543416</v>
      </c>
      <c r="AM11" s="62">
        <f>($F11*IF(LEN($E11)=4,HLOOKUP($E11+AM$2,Vychodiská!$J$9:$BH$15,2,0),HLOOKUP(VALUE(RIGHT($E11,4))+AM$2,Vychodiská!$J$9:$BH$15,2,0)))*-1+($G11*IF(LEN($E11)=4,HLOOKUP($E11+AM$2,Vychodiská!$J$9:$BH$15,3,0),HLOOKUP(VALUE(RIGHT($E11,4))+AM$2,Vychodiská!$J$9:$BH$15,3,0)))*-1+($H11*IF(LEN($E11)=4,HLOOKUP($E11+AM$2,Vychodiská!$J$9:$BH$15,4,0),HLOOKUP(VALUE(RIGHT($E11,4))+AM$2,Vychodiská!$J$9:$BH$15,4,0)))*-1+($I11*IF(LEN($E11)=4,HLOOKUP($E11+AM$2,Vychodiská!$J$9:$BH$15,5,0),HLOOKUP(VALUE(RIGHT($E11,4))+AM$2,Vychodiská!$J$9:$BH$15,5,0)))*-1+($J11*IF(LEN($E11)=4,HLOOKUP($E11+AM$2,Vychodiská!$J$9:$BH$15,6,0),HLOOKUP(VALUE(RIGHT($E11,4))+AM$2,Vychodiská!$J$9:$BH$15,6,0)))*-1+($K11*IF(LEN($E11)=4,HLOOKUP($E11+AM$2,Vychodiská!$J$9:$BH$15,7,0),HLOOKUP(VALUE(RIGHT($E11,4))+AM$2,Vychodiská!$J$9:$BH$15,7,0)))*-1</f>
        <v>27084.242602944862</v>
      </c>
      <c r="AN11" s="62">
        <f>($F11*IF(LEN($E11)=4,HLOOKUP($E11+AN$2,Vychodiská!$J$9:$BH$15,2,0),HLOOKUP(VALUE(RIGHT($E11,4))+AN$2,Vychodiská!$J$9:$BH$15,2,0)))*-1+($G11*IF(LEN($E11)=4,HLOOKUP($E11+AN$2,Vychodiská!$J$9:$BH$15,3,0),HLOOKUP(VALUE(RIGHT($E11,4))+AN$2,Vychodiská!$J$9:$BH$15,3,0)))*-1+($H11*IF(LEN($E11)=4,HLOOKUP($E11+AN$2,Vychodiská!$J$9:$BH$15,4,0),HLOOKUP(VALUE(RIGHT($E11,4))+AN$2,Vychodiská!$J$9:$BH$15,4,0)))*-1+($I11*IF(LEN($E11)=4,HLOOKUP($E11+AN$2,Vychodiská!$J$9:$BH$15,5,0),HLOOKUP(VALUE(RIGHT($E11,4))+AN$2,Vychodiská!$J$9:$BH$15,5,0)))*-1+($J11*IF(LEN($E11)=4,HLOOKUP($E11+AN$2,Vychodiská!$J$9:$BH$15,6,0),HLOOKUP(VALUE(RIGHT($E11,4))+AN$2,Vychodiská!$J$9:$BH$15,6,0)))*-1+($K11*IF(LEN($E11)=4,HLOOKUP($E11+AN$2,Vychodiská!$J$9:$BH$15,7,0),HLOOKUP(VALUE(RIGHT($E11,4))+AN$2,Vychodiská!$J$9:$BH$15,7,0)))*-1</f>
        <v>27330.709210631663</v>
      </c>
      <c r="AO11" s="62">
        <f>($F11*IF(LEN($E11)=4,HLOOKUP($E11+AO$2,Vychodiská!$J$9:$BH$15,2,0),HLOOKUP(VALUE(RIGHT($E11,4))+AO$2,Vychodiská!$J$9:$BH$15,2,0)))*-1+($G11*IF(LEN($E11)=4,HLOOKUP($E11+AO$2,Vychodiská!$J$9:$BH$15,3,0),HLOOKUP(VALUE(RIGHT($E11,4))+AO$2,Vychodiská!$J$9:$BH$15,3,0)))*-1+($H11*IF(LEN($E11)=4,HLOOKUP($E11+AO$2,Vychodiská!$J$9:$BH$15,4,0),HLOOKUP(VALUE(RIGHT($E11,4))+AO$2,Vychodiská!$J$9:$BH$15,4,0)))*-1+($I11*IF(LEN($E11)=4,HLOOKUP($E11+AO$2,Vychodiská!$J$9:$BH$15,5,0),HLOOKUP(VALUE(RIGHT($E11,4))+AO$2,Vychodiská!$J$9:$BH$15,5,0)))*-1+($J11*IF(LEN($E11)=4,HLOOKUP($E11+AO$2,Vychodiská!$J$9:$BH$15,6,0),HLOOKUP(VALUE(RIGHT($E11,4))+AO$2,Vychodiská!$J$9:$BH$15,6,0)))*-1+($K11*IF(LEN($E11)=4,HLOOKUP($E11+AO$2,Vychodiská!$J$9:$BH$15,7,0),HLOOKUP(VALUE(RIGHT($E11,4))+AO$2,Vychodiská!$J$9:$BH$15,7,0)))*-1</f>
        <v>27579.418664448414</v>
      </c>
      <c r="AP11" s="62">
        <f t="shared" si="2"/>
        <v>21505.054774704469</v>
      </c>
      <c r="AQ11" s="62">
        <f>SUM($L11:M11)</f>
        <v>43326.2338545971</v>
      </c>
      <c r="AR11" s="62">
        <f>SUM($L11:N11)</f>
        <v>65407.084965540445</v>
      </c>
      <c r="AS11" s="62">
        <f>SUM($L11:O11)</f>
        <v>87750.698204704022</v>
      </c>
      <c r="AT11" s="62">
        <f>SUM($L11:P11)</f>
        <v>110360.20044141365</v>
      </c>
      <c r="AU11" s="62">
        <f>SUM($L11:Q11)</f>
        <v>133159.62249691162</v>
      </c>
      <c r="AV11" s="62">
        <f>SUM($L11:R11)</f>
        <v>156150.55969767578</v>
      </c>
      <c r="AW11" s="62">
        <f>SUM($L11:S11)</f>
        <v>179334.62077092635</v>
      </c>
      <c r="AX11" s="62">
        <f>SUM($L11:T11)</f>
        <v>202713.42795719224</v>
      </c>
      <c r="AY11" s="62">
        <f>SUM($L11:U11)</f>
        <v>226288.61712382274</v>
      </c>
      <c r="AZ11" s="62">
        <f>SUM($L11:V11)</f>
        <v>250061.83787945294</v>
      </c>
      <c r="BA11" s="62">
        <f>SUM($L11:W11)</f>
        <v>274034.75368943042</v>
      </c>
      <c r="BB11" s="62">
        <f>SUM($L11:X11)</f>
        <v>298209.04199221171</v>
      </c>
      <c r="BC11" s="62">
        <f>SUM($L11:Y11)</f>
        <v>322586.39431673638</v>
      </c>
      <c r="BD11" s="62">
        <f>SUM($L11:Z11)</f>
        <v>347168.51640078705</v>
      </c>
      <c r="BE11" s="62">
        <f>SUM($L11:AA11)</f>
        <v>371922.71333942609</v>
      </c>
      <c r="BF11" s="62">
        <f>SUM($L11:AB11)</f>
        <v>396850.18965663557</v>
      </c>
      <c r="BG11" s="62">
        <f>SUM($L11:AC11)</f>
        <v>421952.15830806555</v>
      </c>
      <c r="BH11" s="62">
        <f>SUM($L11:AD11)</f>
        <v>447229.84074005554</v>
      </c>
      <c r="BI11" s="62">
        <f>SUM($L11:AE11)</f>
        <v>472684.46694906947</v>
      </c>
      <c r="BJ11" s="62">
        <f>SUM($L11:AF11)</f>
        <v>498317.27554154646</v>
      </c>
      <c r="BK11" s="62">
        <f>SUM($L11:AG11)</f>
        <v>524129.51379417081</v>
      </c>
      <c r="BL11" s="62">
        <f>SUM($L11:AH11)</f>
        <v>550122.43771456357</v>
      </c>
      <c r="BM11" s="62">
        <f>SUM($L11:AI11)</f>
        <v>576297.31210239907</v>
      </c>
      <c r="BN11" s="62">
        <f>SUM($L11:AJ11)</f>
        <v>602655.41061094939</v>
      </c>
      <c r="BO11" s="62">
        <f>SUM($L11:AK11)</f>
        <v>629253.36781592749</v>
      </c>
      <c r="BP11" s="62">
        <f>SUM($L11:AL11)</f>
        <v>656093.36643147096</v>
      </c>
      <c r="BQ11" s="62">
        <f>SUM($L11:AM11)</f>
        <v>683177.6090344158</v>
      </c>
      <c r="BR11" s="62">
        <f>SUM($L11:AN11)</f>
        <v>710508.31824504747</v>
      </c>
      <c r="BS11" s="63">
        <f>SUM($L11:AO11)</f>
        <v>738087.7369094959</v>
      </c>
      <c r="BT11" s="65">
        <f>IF(CZ11=0,0,L11/((1+Vychodiská!$C$178)^emisie_ostatné!CZ11))</f>
        <v>18576.87487286856</v>
      </c>
      <c r="BU11" s="62">
        <f>IF(DA11=0,0,M11/((1+Vychodiská!$C$178)^emisie_ostatné!DA11))</f>
        <v>17952.338031904506</v>
      </c>
      <c r="BV11" s="62">
        <f>IF(DB11=0,0,N11/((1+Vychodiská!$C$178)^emisie_ostatné!DB11))</f>
        <v>17300.924623318257</v>
      </c>
      <c r="BW11" s="62">
        <f>IF(DC11=0,0,O11/((1+Vychodiská!$C$178)^emisie_ostatné!DC11))</f>
        <v>16673.148215557849</v>
      </c>
      <c r="BX11" s="62">
        <f>IF(DD11=0,0,P11/((1+Vychodiská!$C$178)^emisie_ostatné!DD11))</f>
        <v>16068.151123164753</v>
      </c>
      <c r="BY11" s="62">
        <f>IF(DE11=0,0,Q11/((1+Vychodiská!$C$178)^emisie_ostatné!DE11))</f>
        <v>15431.546278666036</v>
      </c>
      <c r="BZ11" s="62">
        <f>IF(DF11=0,0,R11/((1+Vychodiská!$C$178)^emisie_ostatné!DF11))</f>
        <v>14820.163111816026</v>
      </c>
      <c r="CA11" s="62">
        <f>IF(DG11=0,0,S11/((1+Vychodiská!$C$178)^emisie_ostatné!DG11))</f>
        <v>14233.002363766933</v>
      </c>
      <c r="CB11" s="62">
        <f>IF(DH11=0,0,T11/((1+Vychodiská!$C$178)^emisie_ostatné!DH11))</f>
        <v>13669.104365354833</v>
      </c>
      <c r="CC11" s="62">
        <f>IF(DI11=0,0,U11/((1+Vychodiská!$C$178)^emisie_ostatné!DI11))</f>
        <v>13127.547468594108</v>
      </c>
      <c r="CD11" s="62">
        <f>IF(DJ11=0,0,V11/((1+Vychodiská!$C$178)^emisie_ostatné!DJ11))</f>
        <v>12607.446540314568</v>
      </c>
      <c r="CE11" s="62">
        <f>IF(DK11=0,0,W11/((1+Vychodiská!$C$178)^emisie_ostatné!DK11))</f>
        <v>12107.951515479252</v>
      </c>
      <c r="CF11" s="62">
        <f>IF(DL11=0,0,X11/((1+Vychodiská!$C$178)^emisie_ostatné!DL11))</f>
        <v>11628.246007818352</v>
      </c>
      <c r="CG11" s="62">
        <f>IF(DM11=0,0,Y11/((1+Vychodiská!$C$178)^emisie_ostatné!DM11))</f>
        <v>11167.545975508601</v>
      </c>
      <c r="CH11" s="62">
        <f>IF(DN11=0,0,Z11/((1+Vychodiská!$C$178)^emisie_ostatné!DN11))</f>
        <v>10725.09843971702</v>
      </c>
      <c r="CI11" s="62">
        <f>IF(DO11=0,0,AA11/((1+Vychodiská!$C$178)^emisie_ostatné!DO11))</f>
        <v>10285.88012266194</v>
      </c>
      <c r="CJ11" s="62">
        <f>IF(DP11=0,0,AB11/((1+Vychodiská!$C$178)^emisie_ostatné!DP11))</f>
        <v>9864.6488414481628</v>
      </c>
      <c r="CK11" s="62">
        <f>IF(DQ11=0,0,AC11/((1+Vychodiská!$C$178)^emisie_ostatné!DQ11))</f>
        <v>9460.6679841317164</v>
      </c>
      <c r="CL11" s="62">
        <f>IF(DR11=0,0,AD11/((1+Vychodiská!$C$178)^emisie_ostatné!DR11))</f>
        <v>9073.2311047815601</v>
      </c>
      <c r="CM11" s="62">
        <f>IF(DS11=0,0,AE11/((1+Vychodiská!$C$178)^emisie_ostatné!DS11))</f>
        <v>8701.6606881095522</v>
      </c>
      <c r="CN11" s="62">
        <f>IF(DT11=0,0,AF11/((1+Vychodiská!$C$178)^emisie_ostatné!DT11))</f>
        <v>0</v>
      </c>
      <c r="CO11" s="62">
        <f>IF(DU11=0,0,AG11/((1+Vychodiská!$C$178)^emisie_ostatné!DU11))</f>
        <v>0</v>
      </c>
      <c r="CP11" s="62">
        <f>IF(DV11=0,0,AH11/((1+Vychodiská!$C$178)^emisie_ostatné!DV11))</f>
        <v>0</v>
      </c>
      <c r="CQ11" s="62">
        <f>IF(DW11=0,0,AI11/((1+Vychodiská!$C$178)^emisie_ostatné!DW11))</f>
        <v>0</v>
      </c>
      <c r="CR11" s="62">
        <f>IF(DX11=0,0,AJ11/((1+Vychodiská!$C$178)^emisie_ostatné!DX11))</f>
        <v>0</v>
      </c>
      <c r="CS11" s="62">
        <f>IF(DY11=0,0,AK11/((1+Vychodiská!$C$178)^emisie_ostatné!DY11))</f>
        <v>0</v>
      </c>
      <c r="CT11" s="62">
        <f>IF(DZ11=0,0,AL11/((1+Vychodiská!$C$178)^emisie_ostatné!DZ11))</f>
        <v>0</v>
      </c>
      <c r="CU11" s="62">
        <f>IF(EA11=0,0,AM11/((1+Vychodiská!$C$178)^emisie_ostatné!EA11))</f>
        <v>0</v>
      </c>
      <c r="CV11" s="62">
        <f>IF(EB11=0,0,AN11/((1+Vychodiská!$C$178)^emisie_ostatné!EB11))</f>
        <v>0</v>
      </c>
      <c r="CW11" s="63">
        <f>IF(EC11=0,0,AO11/((1+Vychodiská!$C$178)^emisie_ostatné!EC11))</f>
        <v>0</v>
      </c>
      <c r="CX11" s="66">
        <f t="shared" si="4"/>
        <v>263475.17767498258</v>
      </c>
      <c r="CY11" s="62"/>
      <c r="CZ11" s="67">
        <f t="shared" si="0"/>
        <v>3</v>
      </c>
      <c r="DA11" s="67">
        <f t="shared" ref="DA11:EC11" si="11">IF(CZ11=0,0,IF(DA$2&gt;$D11,0,CZ11+1))</f>
        <v>4</v>
      </c>
      <c r="DB11" s="67">
        <f t="shared" si="11"/>
        <v>5</v>
      </c>
      <c r="DC11" s="67">
        <f t="shared" si="11"/>
        <v>6</v>
      </c>
      <c r="DD11" s="67">
        <f t="shared" si="11"/>
        <v>7</v>
      </c>
      <c r="DE11" s="67">
        <f t="shared" si="11"/>
        <v>8</v>
      </c>
      <c r="DF11" s="67">
        <f t="shared" si="11"/>
        <v>9</v>
      </c>
      <c r="DG11" s="67">
        <f t="shared" si="11"/>
        <v>10</v>
      </c>
      <c r="DH11" s="67">
        <f t="shared" si="11"/>
        <v>11</v>
      </c>
      <c r="DI11" s="67">
        <f t="shared" si="11"/>
        <v>12</v>
      </c>
      <c r="DJ11" s="67">
        <f t="shared" si="11"/>
        <v>13</v>
      </c>
      <c r="DK11" s="67">
        <f t="shared" si="11"/>
        <v>14</v>
      </c>
      <c r="DL11" s="67">
        <f t="shared" si="11"/>
        <v>15</v>
      </c>
      <c r="DM11" s="67">
        <f t="shared" si="11"/>
        <v>16</v>
      </c>
      <c r="DN11" s="67">
        <f t="shared" si="11"/>
        <v>17</v>
      </c>
      <c r="DO11" s="67">
        <f t="shared" si="11"/>
        <v>18</v>
      </c>
      <c r="DP11" s="67">
        <f t="shared" si="11"/>
        <v>19</v>
      </c>
      <c r="DQ11" s="67">
        <f t="shared" si="11"/>
        <v>20</v>
      </c>
      <c r="DR11" s="67">
        <f t="shared" si="11"/>
        <v>21</v>
      </c>
      <c r="DS11" s="67">
        <f t="shared" si="11"/>
        <v>22</v>
      </c>
      <c r="DT11" s="67">
        <f t="shared" si="11"/>
        <v>0</v>
      </c>
      <c r="DU11" s="67">
        <f t="shared" si="11"/>
        <v>0</v>
      </c>
      <c r="DV11" s="67">
        <f t="shared" si="11"/>
        <v>0</v>
      </c>
      <c r="DW11" s="67">
        <f t="shared" si="11"/>
        <v>0</v>
      </c>
      <c r="DX11" s="67">
        <f t="shared" si="11"/>
        <v>0</v>
      </c>
      <c r="DY11" s="67">
        <f t="shared" si="11"/>
        <v>0</v>
      </c>
      <c r="DZ11" s="67">
        <f t="shared" si="11"/>
        <v>0</v>
      </c>
      <c r="EA11" s="67">
        <f t="shared" si="11"/>
        <v>0</v>
      </c>
      <c r="EB11" s="67">
        <f t="shared" si="11"/>
        <v>0</v>
      </c>
      <c r="EC11" s="68">
        <f t="shared" si="11"/>
        <v>0</v>
      </c>
    </row>
    <row r="12" spans="1:133" s="69" customFormat="1" ht="31" customHeight="1" x14ac:dyDescent="0.35">
      <c r="A12" s="59">
        <f>Investície!A12</f>
        <v>10</v>
      </c>
      <c r="B12" s="60" t="str">
        <f>Investície!B12</f>
        <v>MHTH, a.s. - závod Košice</v>
      </c>
      <c r="C12" s="60" t="str">
        <f>Investície!C12</f>
        <v>2. časť  - Modernizácia nadzemných častí primárnych napájačov SCZT</v>
      </c>
      <c r="D12" s="61">
        <f>INDEX(Data!$M:$M,MATCH(emisie_ostatné!A12,Data!$A:$A,0))</f>
        <v>20</v>
      </c>
      <c r="E12" s="61" t="str">
        <f>INDEX(Data!$J:$J,MATCH(emisie_ostatné!A12,Data!$A:$A,0))</f>
        <v>2024 - 2025</v>
      </c>
      <c r="F12" s="61">
        <f>INDEX(Data!$O:$O,MATCH(emisie_ostatné!A12,Data!$A:$A,0))</f>
        <v>0</v>
      </c>
      <c r="G12" s="61">
        <f>INDEX(Data!$P:$P,MATCH(emisie_ostatné!A12,Data!$A:$A,0))</f>
        <v>-0.61780000000000002</v>
      </c>
      <c r="H12" s="61">
        <f>INDEX(Data!$Q:$Q,MATCH(emisie_ostatné!A12,Data!$A:$A,0))</f>
        <v>-3.3999999999999998E-3</v>
      </c>
      <c r="I12" s="61">
        <f>INDEX(Data!$R:$R,MATCH(emisie_ostatné!A12,Data!$A:$A,0))</f>
        <v>0</v>
      </c>
      <c r="J12" s="61">
        <f>INDEX(Data!$S:$S,MATCH(emisie_ostatné!A12,Data!$A:$A,0))</f>
        <v>-2.81E-2</v>
      </c>
      <c r="K12" s="63">
        <f>INDEX(Data!$T:$T,MATCH(emisie_ostatné!A12,Data!$A:$A,0))</f>
        <v>0</v>
      </c>
      <c r="L12" s="62">
        <f>($F12*IF(LEN($E12)=4,HLOOKUP($E12+L$2,Vychodiská!$J$9:$BH$15,2,0),HLOOKUP(VALUE(RIGHT($E12,4))+L$2,Vychodiská!$J$9:$BH$15,2,0)))*-1+($G12*IF(LEN($E12)=4,HLOOKUP($E12+L$2,Vychodiská!$J$9:$BH$15,3,0),HLOOKUP(VALUE(RIGHT($E12,4))+L$2,Vychodiská!$J$9:$BH$15,3,0)))*-1+($H12*IF(LEN($E12)=4,HLOOKUP($E12+L$2,Vychodiská!$J$9:$BH$15,4,0),HLOOKUP(VALUE(RIGHT($E12,4))+L$2,Vychodiská!$J$9:$BH$15,4,0)))*-1+($I12*IF(LEN($E12)=4,HLOOKUP($E12+L$2,Vychodiská!$J$9:$BH$15,5,0),HLOOKUP(VALUE(RIGHT($E12,4))+L$2,Vychodiská!$J$9:$BH$15,5,0)))*-1+($J12*IF(LEN($E12)=4,HLOOKUP($E12+L$2,Vychodiská!$J$9:$BH$15,6,0),HLOOKUP(VALUE(RIGHT($E12,4))+L$2,Vychodiská!$J$9:$BH$15,6,0)))*-1+($K12*IF(LEN($E12)=4,HLOOKUP($E12+L$2,Vychodiská!$J$9:$BH$15,7,0),HLOOKUP(VALUE(RIGHT($E12,4))+L$2,Vychodiská!$J$9:$BH$15,7,0)))*-1</f>
        <v>22222.034330299524</v>
      </c>
      <c r="M12" s="62">
        <f>($F12*IF(LEN($E12)=4,HLOOKUP($E12+M$2,Vychodiská!$J$9:$BH$15,2,0),HLOOKUP(VALUE(RIGHT($E12,4))+M$2,Vychodiská!$J$9:$BH$15,2,0)))*-1+($G12*IF(LEN($E12)=4,HLOOKUP($E12+M$2,Vychodiská!$J$9:$BH$15,3,0),HLOOKUP(VALUE(RIGHT($E12,4))+M$2,Vychodiská!$J$9:$BH$15,3,0)))*-1+($H12*IF(LEN($E12)=4,HLOOKUP($E12+M$2,Vychodiská!$J$9:$BH$15,4,0),HLOOKUP(VALUE(RIGHT($E12,4))+M$2,Vychodiská!$J$9:$BH$15,4,0)))*-1+($I12*IF(LEN($E12)=4,HLOOKUP($E12+M$2,Vychodiská!$J$9:$BH$15,5,0),HLOOKUP(VALUE(RIGHT($E12,4))+M$2,Vychodiská!$J$9:$BH$15,5,0)))*-1+($J12*IF(LEN($E12)=4,HLOOKUP($E12+M$2,Vychodiská!$J$9:$BH$15,6,0),HLOOKUP(VALUE(RIGHT($E12,4))+M$2,Vychodiská!$J$9:$BH$15,6,0)))*-1+($K12*IF(LEN($E12)=4,HLOOKUP($E12+M$2,Vychodiská!$J$9:$BH$15,7,0),HLOOKUP(VALUE(RIGHT($E12,4))+M$2,Vychodiská!$J$9:$BH$15,7,0)))*-1</f>
        <v>22548.698234954925</v>
      </c>
      <c r="N12" s="62">
        <f>($F12*IF(LEN($E12)=4,HLOOKUP($E12+N$2,Vychodiská!$J$9:$BH$15,2,0),HLOOKUP(VALUE(RIGHT($E12,4))+N$2,Vychodiská!$J$9:$BH$15,2,0)))*-1+($G12*IF(LEN($E12)=4,HLOOKUP($E12+N$2,Vychodiská!$J$9:$BH$15,3,0),HLOOKUP(VALUE(RIGHT($E12,4))+N$2,Vychodiská!$J$9:$BH$15,3,0)))*-1+($H12*IF(LEN($E12)=4,HLOOKUP($E12+N$2,Vychodiská!$J$9:$BH$15,4,0),HLOOKUP(VALUE(RIGHT($E12,4))+N$2,Vychodiská!$J$9:$BH$15,4,0)))*-1+($I12*IF(LEN($E12)=4,HLOOKUP($E12+N$2,Vychodiská!$J$9:$BH$15,5,0),HLOOKUP(VALUE(RIGHT($E12,4))+N$2,Vychodiská!$J$9:$BH$15,5,0)))*-1+($J12*IF(LEN($E12)=4,HLOOKUP($E12+N$2,Vychodiská!$J$9:$BH$15,6,0),HLOOKUP(VALUE(RIGHT($E12,4))+N$2,Vychodiská!$J$9:$BH$15,6,0)))*-1+($K12*IF(LEN($E12)=4,HLOOKUP($E12+N$2,Vychodiská!$J$9:$BH$15,7,0),HLOOKUP(VALUE(RIGHT($E12,4))+N$2,Vychodiská!$J$9:$BH$15,7,0)))*-1</f>
        <v>22817.02774395089</v>
      </c>
      <c r="O12" s="62">
        <f>($F12*IF(LEN($E12)=4,HLOOKUP($E12+O$2,Vychodiská!$J$9:$BH$15,2,0),HLOOKUP(VALUE(RIGHT($E12,4))+O$2,Vychodiská!$J$9:$BH$15,2,0)))*-1+($G12*IF(LEN($E12)=4,HLOOKUP($E12+O$2,Vychodiská!$J$9:$BH$15,3,0),HLOOKUP(VALUE(RIGHT($E12,4))+O$2,Vychodiská!$J$9:$BH$15,3,0)))*-1+($H12*IF(LEN($E12)=4,HLOOKUP($E12+O$2,Vychodiská!$J$9:$BH$15,4,0),HLOOKUP(VALUE(RIGHT($E12,4))+O$2,Vychodiská!$J$9:$BH$15,4,0)))*-1+($I12*IF(LEN($E12)=4,HLOOKUP($E12+O$2,Vychodiská!$J$9:$BH$15,5,0),HLOOKUP(VALUE(RIGHT($E12,4))+O$2,Vychodiská!$J$9:$BH$15,5,0)))*-1+($J12*IF(LEN($E12)=4,HLOOKUP($E12+O$2,Vychodiská!$J$9:$BH$15,6,0),HLOOKUP(VALUE(RIGHT($E12,4))+O$2,Vychodiská!$J$9:$BH$15,6,0)))*-1+($K12*IF(LEN($E12)=4,HLOOKUP($E12+O$2,Vychodiská!$J$9:$BH$15,7,0),HLOOKUP(VALUE(RIGHT($E12,4))+O$2,Vychodiská!$J$9:$BH$15,7,0)))*-1</f>
        <v>23088.550374103907</v>
      </c>
      <c r="P12" s="62">
        <f>($F12*IF(LEN($E12)=4,HLOOKUP($E12+P$2,Vychodiská!$J$9:$BH$15,2,0),HLOOKUP(VALUE(RIGHT($E12,4))+P$2,Vychodiská!$J$9:$BH$15,2,0)))*-1+($G12*IF(LEN($E12)=4,HLOOKUP($E12+P$2,Vychodiská!$J$9:$BH$15,3,0),HLOOKUP(VALUE(RIGHT($E12,4))+P$2,Vychodiská!$J$9:$BH$15,3,0)))*-1+($H12*IF(LEN($E12)=4,HLOOKUP($E12+P$2,Vychodiská!$J$9:$BH$15,4,0),HLOOKUP(VALUE(RIGHT($E12,4))+P$2,Vychodiská!$J$9:$BH$15,4,0)))*-1+($I12*IF(LEN($E12)=4,HLOOKUP($E12+P$2,Vychodiská!$J$9:$BH$15,5,0),HLOOKUP(VALUE(RIGHT($E12,4))+P$2,Vychodiská!$J$9:$BH$15,5,0)))*-1+($J12*IF(LEN($E12)=4,HLOOKUP($E12+P$2,Vychodiská!$J$9:$BH$15,6,0),HLOOKUP(VALUE(RIGHT($E12,4))+P$2,Vychodiská!$J$9:$BH$15,6,0)))*-1+($K12*IF(LEN($E12)=4,HLOOKUP($E12+P$2,Vychodiská!$J$9:$BH$15,7,0),HLOOKUP(VALUE(RIGHT($E12,4))+P$2,Vychodiská!$J$9:$BH$15,7,0)))*-1</f>
        <v>23363.304123555743</v>
      </c>
      <c r="Q12" s="62">
        <f>($F12*IF(LEN($E12)=4,HLOOKUP($E12+Q$2,Vychodiská!$J$9:$BH$15,2,0),HLOOKUP(VALUE(RIGHT($E12,4))+Q$2,Vychodiská!$J$9:$BH$15,2,0)))*-1+($G12*IF(LEN($E12)=4,HLOOKUP($E12+Q$2,Vychodiská!$J$9:$BH$15,3,0),HLOOKUP(VALUE(RIGHT($E12,4))+Q$2,Vychodiská!$J$9:$BH$15,3,0)))*-1+($H12*IF(LEN($E12)=4,HLOOKUP($E12+Q$2,Vychodiská!$J$9:$BH$15,4,0),HLOOKUP(VALUE(RIGHT($E12,4))+Q$2,Vychodiská!$J$9:$BH$15,4,0)))*-1+($I12*IF(LEN($E12)=4,HLOOKUP($E12+Q$2,Vychodiská!$J$9:$BH$15,5,0),HLOOKUP(VALUE(RIGHT($E12,4))+Q$2,Vychodiská!$J$9:$BH$15,5,0)))*-1+($J12*IF(LEN($E12)=4,HLOOKUP($E12+Q$2,Vychodiská!$J$9:$BH$15,6,0),HLOOKUP(VALUE(RIGHT($E12,4))+Q$2,Vychodiská!$J$9:$BH$15,6,0)))*-1+($K12*IF(LEN($E12)=4,HLOOKUP($E12+Q$2,Vychodiská!$J$9:$BH$15,7,0),HLOOKUP(VALUE(RIGHT($E12,4))+Q$2,Vychodiská!$J$9:$BH$15,7,0)))*-1</f>
        <v>23559.555878193609</v>
      </c>
      <c r="R12" s="62">
        <f>($F12*IF(LEN($E12)=4,HLOOKUP($E12+R$2,Vychodiská!$J$9:$BH$15,2,0),HLOOKUP(VALUE(RIGHT($E12,4))+R$2,Vychodiská!$J$9:$BH$15,2,0)))*-1+($G12*IF(LEN($E12)=4,HLOOKUP($E12+R$2,Vychodiská!$J$9:$BH$15,3,0),HLOOKUP(VALUE(RIGHT($E12,4))+R$2,Vychodiská!$J$9:$BH$15,3,0)))*-1+($H12*IF(LEN($E12)=4,HLOOKUP($E12+R$2,Vychodiská!$J$9:$BH$15,4,0),HLOOKUP(VALUE(RIGHT($E12,4))+R$2,Vychodiská!$J$9:$BH$15,4,0)))*-1+($I12*IF(LEN($E12)=4,HLOOKUP($E12+R$2,Vychodiská!$J$9:$BH$15,5,0),HLOOKUP(VALUE(RIGHT($E12,4))+R$2,Vychodiská!$J$9:$BH$15,5,0)))*-1+($J12*IF(LEN($E12)=4,HLOOKUP($E12+R$2,Vychodiská!$J$9:$BH$15,6,0),HLOOKUP(VALUE(RIGHT($E12,4))+R$2,Vychodiská!$J$9:$BH$15,6,0)))*-1+($K12*IF(LEN($E12)=4,HLOOKUP($E12+R$2,Vychodiská!$J$9:$BH$15,7,0),HLOOKUP(VALUE(RIGHT($E12,4))+R$2,Vychodiská!$J$9:$BH$15,7,0)))*-1</f>
        <v>23757.456147570436</v>
      </c>
      <c r="S12" s="62">
        <f>($F12*IF(LEN($E12)=4,HLOOKUP($E12+S$2,Vychodiská!$J$9:$BH$15,2,0),HLOOKUP(VALUE(RIGHT($E12,4))+S$2,Vychodiská!$J$9:$BH$15,2,0)))*-1+($G12*IF(LEN($E12)=4,HLOOKUP($E12+S$2,Vychodiská!$J$9:$BH$15,3,0),HLOOKUP(VALUE(RIGHT($E12,4))+S$2,Vychodiská!$J$9:$BH$15,3,0)))*-1+($H12*IF(LEN($E12)=4,HLOOKUP($E12+S$2,Vychodiská!$J$9:$BH$15,4,0),HLOOKUP(VALUE(RIGHT($E12,4))+S$2,Vychodiská!$J$9:$BH$15,4,0)))*-1+($I12*IF(LEN($E12)=4,HLOOKUP($E12+S$2,Vychodiská!$J$9:$BH$15,5,0),HLOOKUP(VALUE(RIGHT($E12,4))+S$2,Vychodiská!$J$9:$BH$15,5,0)))*-1+($J12*IF(LEN($E12)=4,HLOOKUP($E12+S$2,Vychodiská!$J$9:$BH$15,6,0),HLOOKUP(VALUE(RIGHT($E12,4))+S$2,Vychodiská!$J$9:$BH$15,6,0)))*-1+($K12*IF(LEN($E12)=4,HLOOKUP($E12+S$2,Vychodiská!$J$9:$BH$15,7,0),HLOOKUP(VALUE(RIGHT($E12,4))+S$2,Vychodiská!$J$9:$BH$15,7,0)))*-1</f>
        <v>23957.018779210026</v>
      </c>
      <c r="T12" s="62">
        <f>($F12*IF(LEN($E12)=4,HLOOKUP($E12+T$2,Vychodiská!$J$9:$BH$15,2,0),HLOOKUP(VALUE(RIGHT($E12,4))+T$2,Vychodiská!$J$9:$BH$15,2,0)))*-1+($G12*IF(LEN($E12)=4,HLOOKUP($E12+T$2,Vychodiská!$J$9:$BH$15,3,0),HLOOKUP(VALUE(RIGHT($E12,4))+T$2,Vychodiská!$J$9:$BH$15,3,0)))*-1+($H12*IF(LEN($E12)=4,HLOOKUP($E12+T$2,Vychodiská!$J$9:$BH$15,4,0),HLOOKUP(VALUE(RIGHT($E12,4))+T$2,Vychodiská!$J$9:$BH$15,4,0)))*-1+($I12*IF(LEN($E12)=4,HLOOKUP($E12+T$2,Vychodiská!$J$9:$BH$15,5,0),HLOOKUP(VALUE(RIGHT($E12,4))+T$2,Vychodiská!$J$9:$BH$15,5,0)))*-1+($J12*IF(LEN($E12)=4,HLOOKUP($E12+T$2,Vychodiská!$J$9:$BH$15,6,0),HLOOKUP(VALUE(RIGHT($E12,4))+T$2,Vychodiská!$J$9:$BH$15,6,0)))*-1+($K12*IF(LEN($E12)=4,HLOOKUP($E12+T$2,Vychodiská!$J$9:$BH$15,7,0),HLOOKUP(VALUE(RIGHT($E12,4))+T$2,Vychodiská!$J$9:$BH$15,7,0)))*-1</f>
        <v>24158.257736955391</v>
      </c>
      <c r="U12" s="62">
        <f>($F12*IF(LEN($E12)=4,HLOOKUP($E12+U$2,Vychodiská!$J$9:$BH$15,2,0),HLOOKUP(VALUE(RIGHT($E12,4))+U$2,Vychodiská!$J$9:$BH$15,2,0)))*-1+($G12*IF(LEN($E12)=4,HLOOKUP($E12+U$2,Vychodiská!$J$9:$BH$15,3,0),HLOOKUP(VALUE(RIGHT($E12,4))+U$2,Vychodiská!$J$9:$BH$15,3,0)))*-1+($H12*IF(LEN($E12)=4,HLOOKUP($E12+U$2,Vychodiská!$J$9:$BH$15,4,0),HLOOKUP(VALUE(RIGHT($E12,4))+U$2,Vychodiská!$J$9:$BH$15,4,0)))*-1+($I12*IF(LEN($E12)=4,HLOOKUP($E12+U$2,Vychodiská!$J$9:$BH$15,5,0),HLOOKUP(VALUE(RIGHT($E12,4))+U$2,Vychodiská!$J$9:$BH$15,5,0)))*-1+($J12*IF(LEN($E12)=4,HLOOKUP($E12+U$2,Vychodiská!$J$9:$BH$15,6,0),HLOOKUP(VALUE(RIGHT($E12,4))+U$2,Vychodiská!$J$9:$BH$15,6,0)))*-1+($K12*IF(LEN($E12)=4,HLOOKUP($E12+U$2,Vychodiská!$J$9:$BH$15,7,0),HLOOKUP(VALUE(RIGHT($E12,4))+U$2,Vychodiská!$J$9:$BH$15,7,0)))*-1</f>
        <v>24361.187101945812</v>
      </c>
      <c r="V12" s="62">
        <f>($F12*IF(LEN($E12)=4,HLOOKUP($E12+V$2,Vychodiská!$J$9:$BH$15,2,0),HLOOKUP(VALUE(RIGHT($E12,4))+V$2,Vychodiská!$J$9:$BH$15,2,0)))*-1+($G12*IF(LEN($E12)=4,HLOOKUP($E12+V$2,Vychodiská!$J$9:$BH$15,3,0),HLOOKUP(VALUE(RIGHT($E12,4))+V$2,Vychodiská!$J$9:$BH$15,3,0)))*-1+($H12*IF(LEN($E12)=4,HLOOKUP($E12+V$2,Vychodiská!$J$9:$BH$15,4,0),HLOOKUP(VALUE(RIGHT($E12,4))+V$2,Vychodiská!$J$9:$BH$15,4,0)))*-1+($I12*IF(LEN($E12)=4,HLOOKUP($E12+V$2,Vychodiská!$J$9:$BH$15,5,0),HLOOKUP(VALUE(RIGHT($E12,4))+V$2,Vychodiská!$J$9:$BH$15,5,0)))*-1+($J12*IF(LEN($E12)=4,HLOOKUP($E12+V$2,Vychodiská!$J$9:$BH$15,6,0),HLOOKUP(VALUE(RIGHT($E12,4))+V$2,Vychodiská!$J$9:$BH$15,6,0)))*-1+($K12*IF(LEN($E12)=4,HLOOKUP($E12+V$2,Vychodiská!$J$9:$BH$15,7,0),HLOOKUP(VALUE(RIGHT($E12,4))+V$2,Vychodiská!$J$9:$BH$15,7,0)))*-1</f>
        <v>24565.821073602157</v>
      </c>
      <c r="W12" s="62">
        <f>($F12*IF(LEN($E12)=4,HLOOKUP($E12+W$2,Vychodiská!$J$9:$BH$15,2,0),HLOOKUP(VALUE(RIGHT($E12,4))+W$2,Vychodiská!$J$9:$BH$15,2,0)))*-1+($G12*IF(LEN($E12)=4,HLOOKUP($E12+W$2,Vychodiská!$J$9:$BH$15,3,0),HLOOKUP(VALUE(RIGHT($E12,4))+W$2,Vychodiská!$J$9:$BH$15,3,0)))*-1+($H12*IF(LEN($E12)=4,HLOOKUP($E12+W$2,Vychodiská!$J$9:$BH$15,4,0),HLOOKUP(VALUE(RIGHT($E12,4))+W$2,Vychodiská!$J$9:$BH$15,4,0)))*-1+($I12*IF(LEN($E12)=4,HLOOKUP($E12+W$2,Vychodiská!$J$9:$BH$15,5,0),HLOOKUP(VALUE(RIGHT($E12,4))+W$2,Vychodiská!$J$9:$BH$15,5,0)))*-1+($J12*IF(LEN($E12)=4,HLOOKUP($E12+W$2,Vychodiská!$J$9:$BH$15,6,0),HLOOKUP(VALUE(RIGHT($E12,4))+W$2,Vychodiská!$J$9:$BH$15,6,0)))*-1+($K12*IF(LEN($E12)=4,HLOOKUP($E12+W$2,Vychodiská!$J$9:$BH$15,7,0),HLOOKUP(VALUE(RIGHT($E12,4))+W$2,Vychodiská!$J$9:$BH$15,7,0)))*-1</f>
        <v>24772.173970620421</v>
      </c>
      <c r="X12" s="62">
        <f>($F12*IF(LEN($E12)=4,HLOOKUP($E12+X$2,Vychodiská!$J$9:$BH$15,2,0),HLOOKUP(VALUE(RIGHT($E12,4))+X$2,Vychodiská!$J$9:$BH$15,2,0)))*-1+($G12*IF(LEN($E12)=4,HLOOKUP($E12+X$2,Vychodiská!$J$9:$BH$15,3,0),HLOOKUP(VALUE(RIGHT($E12,4))+X$2,Vychodiská!$J$9:$BH$15,3,0)))*-1+($H12*IF(LEN($E12)=4,HLOOKUP($E12+X$2,Vychodiská!$J$9:$BH$15,4,0),HLOOKUP(VALUE(RIGHT($E12,4))+X$2,Vychodiská!$J$9:$BH$15,4,0)))*-1+($I12*IF(LEN($E12)=4,HLOOKUP($E12+X$2,Vychodiská!$J$9:$BH$15,5,0),HLOOKUP(VALUE(RIGHT($E12,4))+X$2,Vychodiská!$J$9:$BH$15,5,0)))*-1+($J12*IF(LEN($E12)=4,HLOOKUP($E12+X$2,Vychodiská!$J$9:$BH$15,6,0),HLOOKUP(VALUE(RIGHT($E12,4))+X$2,Vychodiská!$J$9:$BH$15,6,0)))*-1+($K12*IF(LEN($E12)=4,HLOOKUP($E12+X$2,Vychodiská!$J$9:$BH$15,7,0),HLOOKUP(VALUE(RIGHT($E12,4))+X$2,Vychodiská!$J$9:$BH$15,7,0)))*-1</f>
        <v>24980.260231973629</v>
      </c>
      <c r="Y12" s="62">
        <f>($F12*IF(LEN($E12)=4,HLOOKUP($E12+Y$2,Vychodiská!$J$9:$BH$15,2,0),HLOOKUP(VALUE(RIGHT($E12,4))+Y$2,Vychodiská!$J$9:$BH$15,2,0)))*-1+($G12*IF(LEN($E12)=4,HLOOKUP($E12+Y$2,Vychodiská!$J$9:$BH$15,3,0),HLOOKUP(VALUE(RIGHT($E12,4))+Y$2,Vychodiská!$J$9:$BH$15,3,0)))*-1+($H12*IF(LEN($E12)=4,HLOOKUP($E12+Y$2,Vychodiská!$J$9:$BH$15,4,0),HLOOKUP(VALUE(RIGHT($E12,4))+Y$2,Vychodiská!$J$9:$BH$15,4,0)))*-1+($I12*IF(LEN($E12)=4,HLOOKUP($E12+Y$2,Vychodiská!$J$9:$BH$15,5,0),HLOOKUP(VALUE(RIGHT($E12,4))+Y$2,Vychodiská!$J$9:$BH$15,5,0)))*-1+($J12*IF(LEN($E12)=4,HLOOKUP($E12+Y$2,Vychodiská!$J$9:$BH$15,6,0),HLOOKUP(VALUE(RIGHT($E12,4))+Y$2,Vychodiská!$J$9:$BH$15,6,0)))*-1+($K12*IF(LEN($E12)=4,HLOOKUP($E12+Y$2,Vychodiská!$J$9:$BH$15,7,0),HLOOKUP(VALUE(RIGHT($E12,4))+Y$2,Vychodiská!$J$9:$BH$15,7,0)))*-1</f>
        <v>25190.094417922206</v>
      </c>
      <c r="Z12" s="62">
        <f>($F12*IF(LEN($E12)=4,HLOOKUP($E12+Z$2,Vychodiská!$J$9:$BH$15,2,0),HLOOKUP(VALUE(RIGHT($E12,4))+Z$2,Vychodiská!$J$9:$BH$15,2,0)))*-1+($G12*IF(LEN($E12)=4,HLOOKUP($E12+Z$2,Vychodiská!$J$9:$BH$15,3,0),HLOOKUP(VALUE(RIGHT($E12,4))+Z$2,Vychodiská!$J$9:$BH$15,3,0)))*-1+($H12*IF(LEN($E12)=4,HLOOKUP($E12+Z$2,Vychodiská!$J$9:$BH$15,4,0),HLOOKUP(VALUE(RIGHT($E12,4))+Z$2,Vychodiská!$J$9:$BH$15,4,0)))*-1+($I12*IF(LEN($E12)=4,HLOOKUP($E12+Z$2,Vychodiská!$J$9:$BH$15,5,0),HLOOKUP(VALUE(RIGHT($E12,4))+Z$2,Vychodiská!$J$9:$BH$15,5,0)))*-1+($J12*IF(LEN($E12)=4,HLOOKUP($E12+Z$2,Vychodiská!$J$9:$BH$15,6,0),HLOOKUP(VALUE(RIGHT($E12,4))+Z$2,Vychodiská!$J$9:$BH$15,6,0)))*-1+($K12*IF(LEN($E12)=4,HLOOKUP($E12+Z$2,Vychodiská!$J$9:$BH$15,7,0),HLOOKUP(VALUE(RIGHT($E12,4))+Z$2,Vychodiská!$J$9:$BH$15,7,0)))*-1</f>
        <v>25401.69121103275</v>
      </c>
      <c r="AA12" s="62">
        <f>($F12*IF(LEN($E12)=4,HLOOKUP($E12+AA$2,Vychodiská!$J$9:$BH$15,2,0),HLOOKUP(VALUE(RIGHT($E12,4))+AA$2,Vychodiská!$J$9:$BH$15,2,0)))*-1+($G12*IF(LEN($E12)=4,HLOOKUP($E12+AA$2,Vychodiská!$J$9:$BH$15,3,0),HLOOKUP(VALUE(RIGHT($E12,4))+AA$2,Vychodiská!$J$9:$BH$15,3,0)))*-1+($H12*IF(LEN($E12)=4,HLOOKUP($E12+AA$2,Vychodiská!$J$9:$BH$15,4,0),HLOOKUP(VALUE(RIGHT($E12,4))+AA$2,Vychodiská!$J$9:$BH$15,4,0)))*-1+($I12*IF(LEN($E12)=4,HLOOKUP($E12+AA$2,Vychodiská!$J$9:$BH$15,5,0),HLOOKUP(VALUE(RIGHT($E12,4))+AA$2,Vychodiská!$J$9:$BH$15,5,0)))*-1+($J12*IF(LEN($E12)=4,HLOOKUP($E12+AA$2,Vychodiská!$J$9:$BH$15,6,0),HLOOKUP(VALUE(RIGHT($E12,4))+AA$2,Vychodiská!$J$9:$BH$15,6,0)))*-1+($K12*IF(LEN($E12)=4,HLOOKUP($E12+AA$2,Vychodiská!$J$9:$BH$15,7,0),HLOOKUP(VALUE(RIGHT($E12,4))+AA$2,Vychodiská!$J$9:$BH$15,7,0)))*-1</f>
        <v>25579.503049509978</v>
      </c>
      <c r="AB12" s="62">
        <f>($F12*IF(LEN($E12)=4,HLOOKUP($E12+AB$2,Vychodiská!$J$9:$BH$15,2,0),HLOOKUP(VALUE(RIGHT($E12,4))+AB$2,Vychodiská!$J$9:$BH$15,2,0)))*-1+($G12*IF(LEN($E12)=4,HLOOKUP($E12+AB$2,Vychodiská!$J$9:$BH$15,3,0),HLOOKUP(VALUE(RIGHT($E12,4))+AB$2,Vychodiská!$J$9:$BH$15,3,0)))*-1+($H12*IF(LEN($E12)=4,HLOOKUP($E12+AB$2,Vychodiská!$J$9:$BH$15,4,0),HLOOKUP(VALUE(RIGHT($E12,4))+AB$2,Vychodiská!$J$9:$BH$15,4,0)))*-1+($I12*IF(LEN($E12)=4,HLOOKUP($E12+AB$2,Vychodiská!$J$9:$BH$15,5,0),HLOOKUP(VALUE(RIGHT($E12,4))+AB$2,Vychodiská!$J$9:$BH$15,5,0)))*-1+($J12*IF(LEN($E12)=4,HLOOKUP($E12+AB$2,Vychodiská!$J$9:$BH$15,6,0),HLOOKUP(VALUE(RIGHT($E12,4))+AB$2,Vychodiská!$J$9:$BH$15,6,0)))*-1+($K12*IF(LEN($E12)=4,HLOOKUP($E12+AB$2,Vychodiská!$J$9:$BH$15,7,0),HLOOKUP(VALUE(RIGHT($E12,4))+AB$2,Vychodiská!$J$9:$BH$15,7,0)))*-1</f>
        <v>25758.559570856545</v>
      </c>
      <c r="AC12" s="62">
        <f>($F12*IF(LEN($E12)=4,HLOOKUP($E12+AC$2,Vychodiská!$J$9:$BH$15,2,0),HLOOKUP(VALUE(RIGHT($E12,4))+AC$2,Vychodiská!$J$9:$BH$15,2,0)))*-1+($G12*IF(LEN($E12)=4,HLOOKUP($E12+AC$2,Vychodiská!$J$9:$BH$15,3,0),HLOOKUP(VALUE(RIGHT($E12,4))+AC$2,Vychodiská!$J$9:$BH$15,3,0)))*-1+($H12*IF(LEN($E12)=4,HLOOKUP($E12+AC$2,Vychodiská!$J$9:$BH$15,4,0),HLOOKUP(VALUE(RIGHT($E12,4))+AC$2,Vychodiská!$J$9:$BH$15,4,0)))*-1+($I12*IF(LEN($E12)=4,HLOOKUP($E12+AC$2,Vychodiská!$J$9:$BH$15,5,0),HLOOKUP(VALUE(RIGHT($E12,4))+AC$2,Vychodiská!$J$9:$BH$15,5,0)))*-1+($J12*IF(LEN($E12)=4,HLOOKUP($E12+AC$2,Vychodiská!$J$9:$BH$15,6,0),HLOOKUP(VALUE(RIGHT($E12,4))+AC$2,Vychodiská!$J$9:$BH$15,6,0)))*-1+($K12*IF(LEN($E12)=4,HLOOKUP($E12+AC$2,Vychodiská!$J$9:$BH$15,7,0),HLOOKUP(VALUE(RIGHT($E12,4))+AC$2,Vychodiská!$J$9:$BH$15,7,0)))*-1</f>
        <v>25938.869487852538</v>
      </c>
      <c r="AD12" s="62">
        <f>($F12*IF(LEN($E12)=4,HLOOKUP($E12+AD$2,Vychodiská!$J$9:$BH$15,2,0),HLOOKUP(VALUE(RIGHT($E12,4))+AD$2,Vychodiská!$J$9:$BH$15,2,0)))*-1+($G12*IF(LEN($E12)=4,HLOOKUP($E12+AD$2,Vychodiská!$J$9:$BH$15,3,0),HLOOKUP(VALUE(RIGHT($E12,4))+AD$2,Vychodiská!$J$9:$BH$15,3,0)))*-1+($H12*IF(LEN($E12)=4,HLOOKUP($E12+AD$2,Vychodiská!$J$9:$BH$15,4,0),HLOOKUP(VALUE(RIGHT($E12,4))+AD$2,Vychodiská!$J$9:$BH$15,4,0)))*-1+($I12*IF(LEN($E12)=4,HLOOKUP($E12+AD$2,Vychodiská!$J$9:$BH$15,5,0),HLOOKUP(VALUE(RIGHT($E12,4))+AD$2,Vychodiská!$J$9:$BH$15,5,0)))*-1+($J12*IF(LEN($E12)=4,HLOOKUP($E12+AD$2,Vychodiská!$J$9:$BH$15,6,0),HLOOKUP(VALUE(RIGHT($E12,4))+AD$2,Vychodiská!$J$9:$BH$15,6,0)))*-1+($K12*IF(LEN($E12)=4,HLOOKUP($E12+AD$2,Vychodiská!$J$9:$BH$15,7,0),HLOOKUP(VALUE(RIGHT($E12,4))+AD$2,Vychodiská!$J$9:$BH$15,7,0)))*-1</f>
        <v>26120.441574267505</v>
      </c>
      <c r="AE12" s="62">
        <f>($F12*IF(LEN($E12)=4,HLOOKUP($E12+AE$2,Vychodiská!$J$9:$BH$15,2,0),HLOOKUP(VALUE(RIGHT($E12,4))+AE$2,Vychodiská!$J$9:$BH$15,2,0)))*-1+($G12*IF(LEN($E12)=4,HLOOKUP($E12+AE$2,Vychodiská!$J$9:$BH$15,3,0),HLOOKUP(VALUE(RIGHT($E12,4))+AE$2,Vychodiská!$J$9:$BH$15,3,0)))*-1+($H12*IF(LEN($E12)=4,HLOOKUP($E12+AE$2,Vychodiská!$J$9:$BH$15,4,0),HLOOKUP(VALUE(RIGHT($E12,4))+AE$2,Vychodiská!$J$9:$BH$15,4,0)))*-1+($I12*IF(LEN($E12)=4,HLOOKUP($E12+AE$2,Vychodiská!$J$9:$BH$15,5,0),HLOOKUP(VALUE(RIGHT($E12,4))+AE$2,Vychodiská!$J$9:$BH$15,5,0)))*-1+($J12*IF(LEN($E12)=4,HLOOKUP($E12+AE$2,Vychodiská!$J$9:$BH$15,6,0),HLOOKUP(VALUE(RIGHT($E12,4))+AE$2,Vychodiská!$J$9:$BH$15,6,0)))*-1+($K12*IF(LEN($E12)=4,HLOOKUP($E12+AE$2,Vychodiská!$J$9:$BH$15,7,0),HLOOKUP(VALUE(RIGHT($E12,4))+AE$2,Vychodiská!$J$9:$BH$15,7,0)))*-1</f>
        <v>26303.284665287374</v>
      </c>
      <c r="AF12" s="62">
        <f>($F12*IF(LEN($E12)=4,HLOOKUP($E12+AF$2,Vychodiská!$J$9:$BH$15,2,0),HLOOKUP(VALUE(RIGHT($E12,4))+AF$2,Vychodiská!$J$9:$BH$15,2,0)))*-1+($G12*IF(LEN($E12)=4,HLOOKUP($E12+AF$2,Vychodiská!$J$9:$BH$15,3,0),HLOOKUP(VALUE(RIGHT($E12,4))+AF$2,Vychodiská!$J$9:$BH$15,3,0)))*-1+($H12*IF(LEN($E12)=4,HLOOKUP($E12+AF$2,Vychodiská!$J$9:$BH$15,4,0),HLOOKUP(VALUE(RIGHT($E12,4))+AF$2,Vychodiská!$J$9:$BH$15,4,0)))*-1+($I12*IF(LEN($E12)=4,HLOOKUP($E12+AF$2,Vychodiská!$J$9:$BH$15,5,0),HLOOKUP(VALUE(RIGHT($E12,4))+AF$2,Vychodiská!$J$9:$BH$15,5,0)))*-1+($J12*IF(LEN($E12)=4,HLOOKUP($E12+AF$2,Vychodiská!$J$9:$BH$15,6,0),HLOOKUP(VALUE(RIGHT($E12,4))+AF$2,Vychodiská!$J$9:$BH$15,6,0)))*-1+($K12*IF(LEN($E12)=4,HLOOKUP($E12+AF$2,Vychodiská!$J$9:$BH$15,7,0),HLOOKUP(VALUE(RIGHT($E12,4))+AF$2,Vychodiská!$J$9:$BH$15,7,0)))*-1</f>
        <v>26487.407657944383</v>
      </c>
      <c r="AG12" s="62">
        <f>($F12*IF(LEN($E12)=4,HLOOKUP($E12+AG$2,Vychodiská!$J$9:$BH$15,2,0),HLOOKUP(VALUE(RIGHT($E12,4))+AG$2,Vychodiská!$J$9:$BH$15,2,0)))*-1+($G12*IF(LEN($E12)=4,HLOOKUP($E12+AG$2,Vychodiská!$J$9:$BH$15,3,0),HLOOKUP(VALUE(RIGHT($E12,4))+AG$2,Vychodiská!$J$9:$BH$15,3,0)))*-1+($H12*IF(LEN($E12)=4,HLOOKUP($E12+AG$2,Vychodiská!$J$9:$BH$15,4,0),HLOOKUP(VALUE(RIGHT($E12,4))+AG$2,Vychodiská!$J$9:$BH$15,4,0)))*-1+($I12*IF(LEN($E12)=4,HLOOKUP($E12+AG$2,Vychodiská!$J$9:$BH$15,5,0),HLOOKUP(VALUE(RIGHT($E12,4))+AG$2,Vychodiská!$J$9:$BH$15,5,0)))*-1+($J12*IF(LEN($E12)=4,HLOOKUP($E12+AG$2,Vychodiská!$J$9:$BH$15,6,0),HLOOKUP(VALUE(RIGHT($E12,4))+AG$2,Vychodiská!$J$9:$BH$15,6,0)))*-1+($K12*IF(LEN($E12)=4,HLOOKUP($E12+AG$2,Vychodiská!$J$9:$BH$15,7,0),HLOOKUP(VALUE(RIGHT($E12,4))+AG$2,Vychodiská!$J$9:$BH$15,7,0)))*-1</f>
        <v>26672.819511549991</v>
      </c>
      <c r="AH12" s="62">
        <f>($F12*IF(LEN($E12)=4,HLOOKUP($E12+AH$2,Vychodiská!$J$9:$BH$15,2,0),HLOOKUP(VALUE(RIGHT($E12,4))+AH$2,Vychodiská!$J$9:$BH$15,2,0)))*-1+($G12*IF(LEN($E12)=4,HLOOKUP($E12+AH$2,Vychodiská!$J$9:$BH$15,3,0),HLOOKUP(VALUE(RIGHT($E12,4))+AH$2,Vychodiská!$J$9:$BH$15,3,0)))*-1+($H12*IF(LEN($E12)=4,HLOOKUP($E12+AH$2,Vychodiská!$J$9:$BH$15,4,0),HLOOKUP(VALUE(RIGHT($E12,4))+AH$2,Vychodiská!$J$9:$BH$15,4,0)))*-1+($I12*IF(LEN($E12)=4,HLOOKUP($E12+AH$2,Vychodiská!$J$9:$BH$15,5,0),HLOOKUP(VALUE(RIGHT($E12,4))+AH$2,Vychodiská!$J$9:$BH$15,5,0)))*-1+($J12*IF(LEN($E12)=4,HLOOKUP($E12+AH$2,Vychodiská!$J$9:$BH$15,6,0),HLOOKUP(VALUE(RIGHT($E12,4))+AH$2,Vychodiská!$J$9:$BH$15,6,0)))*-1+($K12*IF(LEN($E12)=4,HLOOKUP($E12+AH$2,Vychodiská!$J$9:$BH$15,7,0),HLOOKUP(VALUE(RIGHT($E12,4))+AH$2,Vychodiská!$J$9:$BH$15,7,0)))*-1</f>
        <v>26859.529248130839</v>
      </c>
      <c r="AI12" s="62">
        <f>($F12*IF(LEN($E12)=4,HLOOKUP($E12+AI$2,Vychodiská!$J$9:$BH$15,2,0),HLOOKUP(VALUE(RIGHT($E12,4))+AI$2,Vychodiská!$J$9:$BH$15,2,0)))*-1+($G12*IF(LEN($E12)=4,HLOOKUP($E12+AI$2,Vychodiská!$J$9:$BH$15,3,0),HLOOKUP(VALUE(RIGHT($E12,4))+AI$2,Vychodiská!$J$9:$BH$15,3,0)))*-1+($H12*IF(LEN($E12)=4,HLOOKUP($E12+AI$2,Vychodiská!$J$9:$BH$15,4,0),HLOOKUP(VALUE(RIGHT($E12,4))+AI$2,Vychodiská!$J$9:$BH$15,4,0)))*-1+($I12*IF(LEN($E12)=4,HLOOKUP($E12+AI$2,Vychodiská!$J$9:$BH$15,5,0),HLOOKUP(VALUE(RIGHT($E12,4))+AI$2,Vychodiská!$J$9:$BH$15,5,0)))*-1+($J12*IF(LEN($E12)=4,HLOOKUP($E12+AI$2,Vychodiská!$J$9:$BH$15,6,0),HLOOKUP(VALUE(RIGHT($E12,4))+AI$2,Vychodiská!$J$9:$BH$15,6,0)))*-1+($K12*IF(LEN($E12)=4,HLOOKUP($E12+AI$2,Vychodiská!$J$9:$BH$15,7,0),HLOOKUP(VALUE(RIGHT($E12,4))+AI$2,Vychodiská!$J$9:$BH$15,7,0)))*-1</f>
        <v>27047.545952867753</v>
      </c>
      <c r="AJ12" s="62">
        <f>($F12*IF(LEN($E12)=4,HLOOKUP($E12+AJ$2,Vychodiská!$J$9:$BH$15,2,0),HLOOKUP(VALUE(RIGHT($E12,4))+AJ$2,Vychodiská!$J$9:$BH$15,2,0)))*-1+($G12*IF(LEN($E12)=4,HLOOKUP($E12+AJ$2,Vychodiská!$J$9:$BH$15,3,0),HLOOKUP(VALUE(RIGHT($E12,4))+AJ$2,Vychodiská!$J$9:$BH$15,3,0)))*-1+($H12*IF(LEN($E12)=4,HLOOKUP($E12+AJ$2,Vychodiská!$J$9:$BH$15,4,0),HLOOKUP(VALUE(RIGHT($E12,4))+AJ$2,Vychodiská!$J$9:$BH$15,4,0)))*-1+($I12*IF(LEN($E12)=4,HLOOKUP($E12+AJ$2,Vychodiská!$J$9:$BH$15,5,0),HLOOKUP(VALUE(RIGHT($E12,4))+AJ$2,Vychodiská!$J$9:$BH$15,5,0)))*-1+($J12*IF(LEN($E12)=4,HLOOKUP($E12+AJ$2,Vychodiská!$J$9:$BH$15,6,0),HLOOKUP(VALUE(RIGHT($E12,4))+AJ$2,Vychodiská!$J$9:$BH$15,6,0)))*-1+($K12*IF(LEN($E12)=4,HLOOKUP($E12+AJ$2,Vychodiská!$J$9:$BH$15,7,0),HLOOKUP(VALUE(RIGHT($E12,4))+AJ$2,Vychodiská!$J$9:$BH$15,7,0)))*-1</f>
        <v>27236.878774537825</v>
      </c>
      <c r="AK12" s="62">
        <f>($F12*IF(LEN($E12)=4,HLOOKUP($E12+AK$2,Vychodiská!$J$9:$BH$15,2,0),HLOOKUP(VALUE(RIGHT($E12,4))+AK$2,Vychodiská!$J$9:$BH$15,2,0)))*-1+($G12*IF(LEN($E12)=4,HLOOKUP($E12+AK$2,Vychodiská!$J$9:$BH$15,3,0),HLOOKUP(VALUE(RIGHT($E12,4))+AK$2,Vychodiská!$J$9:$BH$15,3,0)))*-1+($H12*IF(LEN($E12)=4,HLOOKUP($E12+AK$2,Vychodiská!$J$9:$BH$15,4,0),HLOOKUP(VALUE(RIGHT($E12,4))+AK$2,Vychodiská!$J$9:$BH$15,4,0)))*-1+($I12*IF(LEN($E12)=4,HLOOKUP($E12+AK$2,Vychodiská!$J$9:$BH$15,5,0),HLOOKUP(VALUE(RIGHT($E12,4))+AK$2,Vychodiská!$J$9:$BH$15,5,0)))*-1+($J12*IF(LEN($E12)=4,HLOOKUP($E12+AK$2,Vychodiská!$J$9:$BH$15,6,0),HLOOKUP(VALUE(RIGHT($E12,4))+AK$2,Vychodiská!$J$9:$BH$15,6,0)))*-1+($K12*IF(LEN($E12)=4,HLOOKUP($E12+AK$2,Vychodiská!$J$9:$BH$15,7,0),HLOOKUP(VALUE(RIGHT($E12,4))+AK$2,Vychodiská!$J$9:$BH$15,7,0)))*-1</f>
        <v>27484.734371386119</v>
      </c>
      <c r="AL12" s="62">
        <f>($F12*IF(LEN($E12)=4,HLOOKUP($E12+AL$2,Vychodiská!$J$9:$BH$15,2,0),HLOOKUP(VALUE(RIGHT($E12,4))+AL$2,Vychodiská!$J$9:$BH$15,2,0)))*-1+($G12*IF(LEN($E12)=4,HLOOKUP($E12+AL$2,Vychodiská!$J$9:$BH$15,3,0),HLOOKUP(VALUE(RIGHT($E12,4))+AL$2,Vychodiská!$J$9:$BH$15,3,0)))*-1+($H12*IF(LEN($E12)=4,HLOOKUP($E12+AL$2,Vychodiská!$J$9:$BH$15,4,0),HLOOKUP(VALUE(RIGHT($E12,4))+AL$2,Vychodiská!$J$9:$BH$15,4,0)))*-1+($I12*IF(LEN($E12)=4,HLOOKUP($E12+AL$2,Vychodiská!$J$9:$BH$15,5,0),HLOOKUP(VALUE(RIGHT($E12,4))+AL$2,Vychodiská!$J$9:$BH$15,5,0)))*-1+($J12*IF(LEN($E12)=4,HLOOKUP($E12+AL$2,Vychodiská!$J$9:$BH$15,6,0),HLOOKUP(VALUE(RIGHT($E12,4))+AL$2,Vychodiská!$J$9:$BH$15,6,0)))*-1+($K12*IF(LEN($E12)=4,HLOOKUP($E12+AL$2,Vychodiská!$J$9:$BH$15,7,0),HLOOKUP(VALUE(RIGHT($E12,4))+AL$2,Vychodiská!$J$9:$BH$15,7,0)))*-1</f>
        <v>27734.845454165737</v>
      </c>
      <c r="AM12" s="62">
        <f>($F12*IF(LEN($E12)=4,HLOOKUP($E12+AM$2,Vychodiská!$J$9:$BH$15,2,0),HLOOKUP(VALUE(RIGHT($E12,4))+AM$2,Vychodiská!$J$9:$BH$15,2,0)))*-1+($G12*IF(LEN($E12)=4,HLOOKUP($E12+AM$2,Vychodiská!$J$9:$BH$15,3,0),HLOOKUP(VALUE(RIGHT($E12,4))+AM$2,Vychodiská!$J$9:$BH$15,3,0)))*-1+($H12*IF(LEN($E12)=4,HLOOKUP($E12+AM$2,Vychodiská!$J$9:$BH$15,4,0),HLOOKUP(VALUE(RIGHT($E12,4))+AM$2,Vychodiská!$J$9:$BH$15,4,0)))*-1+($I12*IF(LEN($E12)=4,HLOOKUP($E12+AM$2,Vychodiská!$J$9:$BH$15,5,0),HLOOKUP(VALUE(RIGHT($E12,4))+AM$2,Vychodiská!$J$9:$BH$15,5,0)))*-1+($J12*IF(LEN($E12)=4,HLOOKUP($E12+AM$2,Vychodiská!$J$9:$BH$15,6,0),HLOOKUP(VALUE(RIGHT($E12,4))+AM$2,Vychodiská!$J$9:$BH$15,6,0)))*-1+($K12*IF(LEN($E12)=4,HLOOKUP($E12+AM$2,Vychodiská!$J$9:$BH$15,7,0),HLOOKUP(VALUE(RIGHT($E12,4))+AM$2,Vychodiská!$J$9:$BH$15,7,0)))*-1</f>
        <v>27987.232547798645</v>
      </c>
      <c r="AN12" s="62">
        <f>($F12*IF(LEN($E12)=4,HLOOKUP($E12+AN$2,Vychodiská!$J$9:$BH$15,2,0),HLOOKUP(VALUE(RIGHT($E12,4))+AN$2,Vychodiská!$J$9:$BH$15,2,0)))*-1+($G12*IF(LEN($E12)=4,HLOOKUP($E12+AN$2,Vychodiská!$J$9:$BH$15,3,0),HLOOKUP(VALUE(RIGHT($E12,4))+AN$2,Vychodiská!$J$9:$BH$15,3,0)))*-1+($H12*IF(LEN($E12)=4,HLOOKUP($E12+AN$2,Vychodiská!$J$9:$BH$15,4,0),HLOOKUP(VALUE(RIGHT($E12,4))+AN$2,Vychodiská!$J$9:$BH$15,4,0)))*-1+($I12*IF(LEN($E12)=4,HLOOKUP($E12+AN$2,Vychodiská!$J$9:$BH$15,5,0),HLOOKUP(VALUE(RIGHT($E12,4))+AN$2,Vychodiská!$J$9:$BH$15,5,0)))*-1+($J12*IF(LEN($E12)=4,HLOOKUP($E12+AN$2,Vychodiská!$J$9:$BH$15,6,0),HLOOKUP(VALUE(RIGHT($E12,4))+AN$2,Vychodiská!$J$9:$BH$15,6,0)))*-1+($K12*IF(LEN($E12)=4,HLOOKUP($E12+AN$2,Vychodiská!$J$9:$BH$15,7,0),HLOOKUP(VALUE(RIGHT($E12,4))+AN$2,Vychodiská!$J$9:$BH$15,7,0)))*-1</f>
        <v>28241.916363983619</v>
      </c>
      <c r="AO12" s="62">
        <f>($F12*IF(LEN($E12)=4,HLOOKUP($E12+AO$2,Vychodiská!$J$9:$BH$15,2,0),HLOOKUP(VALUE(RIGHT($E12,4))+AO$2,Vychodiská!$J$9:$BH$15,2,0)))*-1+($G12*IF(LEN($E12)=4,HLOOKUP($E12+AO$2,Vychodiská!$J$9:$BH$15,3,0),HLOOKUP(VALUE(RIGHT($E12,4))+AO$2,Vychodiská!$J$9:$BH$15,3,0)))*-1+($H12*IF(LEN($E12)=4,HLOOKUP($E12+AO$2,Vychodiská!$J$9:$BH$15,4,0),HLOOKUP(VALUE(RIGHT($E12,4))+AO$2,Vychodiská!$J$9:$BH$15,4,0)))*-1+($I12*IF(LEN($E12)=4,HLOOKUP($E12+AO$2,Vychodiská!$J$9:$BH$15,5,0),HLOOKUP(VALUE(RIGHT($E12,4))+AO$2,Vychodiská!$J$9:$BH$15,5,0)))*-1+($J12*IF(LEN($E12)=4,HLOOKUP($E12+AO$2,Vychodiská!$J$9:$BH$15,6,0),HLOOKUP(VALUE(RIGHT($E12,4))+AO$2,Vychodiská!$J$9:$BH$15,6,0)))*-1+($K12*IF(LEN($E12)=4,HLOOKUP($E12+AO$2,Vychodiská!$J$9:$BH$15,7,0),HLOOKUP(VALUE(RIGHT($E12,4))+AO$2,Vychodiská!$J$9:$BH$15,7,0)))*-1</f>
        <v>28498.91780289587</v>
      </c>
      <c r="AP12" s="62">
        <f t="shared" si="2"/>
        <v>22222.034330299524</v>
      </c>
      <c r="AQ12" s="62">
        <f>SUM($L12:M12)</f>
        <v>44770.732565254453</v>
      </c>
      <c r="AR12" s="62">
        <f>SUM($L12:N12)</f>
        <v>67587.760309205347</v>
      </c>
      <c r="AS12" s="62">
        <f>SUM($L12:O12)</f>
        <v>90676.310683309246</v>
      </c>
      <c r="AT12" s="62">
        <f>SUM($L12:P12)</f>
        <v>114039.61480686499</v>
      </c>
      <c r="AU12" s="62">
        <f>SUM($L12:Q12)</f>
        <v>137599.17068505861</v>
      </c>
      <c r="AV12" s="62">
        <f>SUM($L12:R12)</f>
        <v>161356.62683262903</v>
      </c>
      <c r="AW12" s="62">
        <f>SUM($L12:S12)</f>
        <v>185313.64561183905</v>
      </c>
      <c r="AX12" s="62">
        <f>SUM($L12:T12)</f>
        <v>209471.90334879444</v>
      </c>
      <c r="AY12" s="62">
        <f>SUM($L12:U12)</f>
        <v>233833.09045074024</v>
      </c>
      <c r="AZ12" s="62">
        <f>SUM($L12:V12)</f>
        <v>258398.9115243424</v>
      </c>
      <c r="BA12" s="62">
        <f>SUM($L12:W12)</f>
        <v>283171.08549496281</v>
      </c>
      <c r="BB12" s="62">
        <f>SUM($L12:X12)</f>
        <v>308151.34572693642</v>
      </c>
      <c r="BC12" s="62">
        <f>SUM($L12:Y12)</f>
        <v>333341.44014485861</v>
      </c>
      <c r="BD12" s="62">
        <f>SUM($L12:Z12)</f>
        <v>358743.13135589135</v>
      </c>
      <c r="BE12" s="62">
        <f>SUM($L12:AA12)</f>
        <v>384322.6344054013</v>
      </c>
      <c r="BF12" s="62">
        <f>SUM($L12:AB12)</f>
        <v>410081.19397625787</v>
      </c>
      <c r="BG12" s="62">
        <f>SUM($L12:AC12)</f>
        <v>436020.06346411043</v>
      </c>
      <c r="BH12" s="62">
        <f>SUM($L12:AD12)</f>
        <v>462140.50503837795</v>
      </c>
      <c r="BI12" s="62">
        <f>SUM($L12:AE12)</f>
        <v>488443.7897036653</v>
      </c>
      <c r="BJ12" s="62">
        <f>SUM($L12:AF12)</f>
        <v>514931.19736160967</v>
      </c>
      <c r="BK12" s="62">
        <f>SUM($L12:AG12)</f>
        <v>541604.01687315968</v>
      </c>
      <c r="BL12" s="62">
        <f>SUM($L12:AH12)</f>
        <v>568463.54612129054</v>
      </c>
      <c r="BM12" s="62">
        <f>SUM($L12:AI12)</f>
        <v>595511.09207415825</v>
      </c>
      <c r="BN12" s="62">
        <f>SUM($L12:AJ12)</f>
        <v>622747.97084869607</v>
      </c>
      <c r="BO12" s="62">
        <f>SUM($L12:AK12)</f>
        <v>650232.70522008219</v>
      </c>
      <c r="BP12" s="62">
        <f>SUM($L12:AL12)</f>
        <v>677967.5506742479</v>
      </c>
      <c r="BQ12" s="62">
        <f>SUM($L12:AM12)</f>
        <v>705954.78322204656</v>
      </c>
      <c r="BR12" s="62">
        <f>SUM($L12:AN12)</f>
        <v>734196.69958603021</v>
      </c>
      <c r="BS12" s="63">
        <f>SUM($L12:AO12)</f>
        <v>762695.6173889261</v>
      </c>
      <c r="BT12" s="65">
        <f>IF(CZ12=0,0,L12/((1+Vychodiská!$C$178)^emisie_ostatné!CZ12))</f>
        <v>19196.228770369959</v>
      </c>
      <c r="BU12" s="62">
        <f>IF(DA12=0,0,M12/((1+Vychodiská!$C$178)^emisie_ostatné!DA12))</f>
        <v>18550.869841232758</v>
      </c>
      <c r="BV12" s="62">
        <f>IF(DB12=0,0,N12/((1+Vychodiská!$C$178)^emisie_ostatné!DB12))</f>
        <v>17877.738278422312</v>
      </c>
      <c r="BW12" s="62">
        <f>IF(DC12=0,0,O12/((1+Vychodiská!$C$178)^emisie_ostatné!DC12))</f>
        <v>17229.031775176703</v>
      </c>
      <c r="BX12" s="62">
        <f>IF(DD12=0,0,P12/((1+Vychodiská!$C$178)^emisie_ostatné!DD12))</f>
        <v>16603.864050763146</v>
      </c>
      <c r="BY12" s="62">
        <f>IF(DE12=0,0,Q12/((1+Vychodiská!$C$178)^emisie_ostatné!DE12))</f>
        <v>15946.03477027577</v>
      </c>
      <c r="BZ12" s="62">
        <f>IF(DF12=0,0,R12/((1+Vychodiská!$C$178)^emisie_ostatné!DF12))</f>
        <v>15314.268059377224</v>
      </c>
      <c r="CA12" s="62">
        <f>IF(DG12=0,0,S12/((1+Vychodiská!$C$178)^emisie_ostatné!DG12))</f>
        <v>14707.531343881898</v>
      </c>
      <c r="CB12" s="62">
        <f>IF(DH12=0,0,T12/((1+Vychodiská!$C$178)^emisie_ostatné!DH12))</f>
        <v>14124.832959210004</v>
      </c>
      <c r="CC12" s="62">
        <f>IF(DI12=0,0,U12/((1+Vychodiská!$C$178)^emisie_ostatné!DI12))</f>
        <v>13565.220529587968</v>
      </c>
      <c r="CD12" s="62">
        <f>IF(DJ12=0,0,V12/((1+Vychodiská!$C$178)^emisie_ostatné!DJ12))</f>
        <v>13027.77941146334</v>
      </c>
      <c r="CE12" s="62">
        <f>IF(DK12=0,0,W12/((1+Vychodiská!$C$178)^emisie_ostatné!DK12))</f>
        <v>12511.63119859013</v>
      </c>
      <c r="CF12" s="62">
        <f>IF(DL12=0,0,X12/((1+Vychodiská!$C$178)^emisie_ostatné!DL12))</f>
        <v>12015.93228634122</v>
      </c>
      <c r="CG12" s="62">
        <f>IF(DM12=0,0,Y12/((1+Vychodiská!$C$178)^emisie_ostatné!DM12))</f>
        <v>11539.872492901417</v>
      </c>
      <c r="CH12" s="62">
        <f>IF(DN12=0,0,Z12/((1+Vychodiská!$C$178)^emisie_ostatné!DN12))</f>
        <v>11082.673735087415</v>
      </c>
      <c r="CI12" s="62">
        <f>IF(DO12=0,0,AA12/((1+Vychodiská!$C$178)^emisie_ostatné!DO12))</f>
        <v>10628.811858317169</v>
      </c>
      <c r="CJ12" s="62">
        <f>IF(DP12=0,0,AB12/((1+Vychodiská!$C$178)^emisie_ostatné!DP12))</f>
        <v>10193.536706024179</v>
      </c>
      <c r="CK12" s="62">
        <f>IF(DQ12=0,0,AC12/((1+Vychodiská!$C$178)^emisie_ostatné!DQ12))</f>
        <v>9776.0871075869964</v>
      </c>
      <c r="CL12" s="62">
        <f>IF(DR12=0,0,AD12/((1+Vychodiská!$C$178)^emisie_ostatné!DR12))</f>
        <v>9375.7330641334338</v>
      </c>
      <c r="CM12" s="62">
        <f>IF(DS12=0,0,AE12/((1+Vychodiská!$C$178)^emisie_ostatné!DS12))</f>
        <v>8991.7744719832062</v>
      </c>
      <c r="CN12" s="62">
        <f>IF(DT12=0,0,AF12/((1+Vychodiská!$C$178)^emisie_ostatné!DT12))</f>
        <v>0</v>
      </c>
      <c r="CO12" s="62">
        <f>IF(DU12=0,0,AG12/((1+Vychodiská!$C$178)^emisie_ostatné!DU12))</f>
        <v>0</v>
      </c>
      <c r="CP12" s="62">
        <f>IF(DV12=0,0,AH12/((1+Vychodiská!$C$178)^emisie_ostatné!DV12))</f>
        <v>0</v>
      </c>
      <c r="CQ12" s="62">
        <f>IF(DW12=0,0,AI12/((1+Vychodiská!$C$178)^emisie_ostatné!DW12))</f>
        <v>0</v>
      </c>
      <c r="CR12" s="62">
        <f>IF(DX12=0,0,AJ12/((1+Vychodiská!$C$178)^emisie_ostatné!DX12))</f>
        <v>0</v>
      </c>
      <c r="CS12" s="62">
        <f>IF(DY12=0,0,AK12/((1+Vychodiská!$C$178)^emisie_ostatné!DY12))</f>
        <v>0</v>
      </c>
      <c r="CT12" s="62">
        <f>IF(DZ12=0,0,AL12/((1+Vychodiská!$C$178)^emisie_ostatné!DZ12))</f>
        <v>0</v>
      </c>
      <c r="CU12" s="62">
        <f>IF(EA12=0,0,AM12/((1+Vychodiská!$C$178)^emisie_ostatné!EA12))</f>
        <v>0</v>
      </c>
      <c r="CV12" s="62">
        <f>IF(EB12=0,0,AN12/((1+Vychodiská!$C$178)^emisie_ostatné!EB12))</f>
        <v>0</v>
      </c>
      <c r="CW12" s="63">
        <f>IF(EC12=0,0,AO12/((1+Vychodiská!$C$178)^emisie_ostatné!EC12))</f>
        <v>0</v>
      </c>
      <c r="CX12" s="66">
        <f t="shared" si="4"/>
        <v>272259.45271072624</v>
      </c>
      <c r="CY12" s="62"/>
      <c r="CZ12" s="67">
        <f t="shared" si="0"/>
        <v>3</v>
      </c>
      <c r="DA12" s="67">
        <f t="shared" ref="DA12:EC12" si="12">IF(CZ12=0,0,IF(DA$2&gt;$D12,0,CZ12+1))</f>
        <v>4</v>
      </c>
      <c r="DB12" s="67">
        <f t="shared" si="12"/>
        <v>5</v>
      </c>
      <c r="DC12" s="67">
        <f t="shared" si="12"/>
        <v>6</v>
      </c>
      <c r="DD12" s="67">
        <f t="shared" si="12"/>
        <v>7</v>
      </c>
      <c r="DE12" s="67">
        <f t="shared" si="12"/>
        <v>8</v>
      </c>
      <c r="DF12" s="67">
        <f t="shared" si="12"/>
        <v>9</v>
      </c>
      <c r="DG12" s="67">
        <f t="shared" si="12"/>
        <v>10</v>
      </c>
      <c r="DH12" s="67">
        <f t="shared" si="12"/>
        <v>11</v>
      </c>
      <c r="DI12" s="67">
        <f t="shared" si="12"/>
        <v>12</v>
      </c>
      <c r="DJ12" s="67">
        <f t="shared" si="12"/>
        <v>13</v>
      </c>
      <c r="DK12" s="67">
        <f t="shared" si="12"/>
        <v>14</v>
      </c>
      <c r="DL12" s="67">
        <f t="shared" si="12"/>
        <v>15</v>
      </c>
      <c r="DM12" s="67">
        <f t="shared" si="12"/>
        <v>16</v>
      </c>
      <c r="DN12" s="67">
        <f t="shared" si="12"/>
        <v>17</v>
      </c>
      <c r="DO12" s="67">
        <f t="shared" si="12"/>
        <v>18</v>
      </c>
      <c r="DP12" s="67">
        <f t="shared" si="12"/>
        <v>19</v>
      </c>
      <c r="DQ12" s="67">
        <f t="shared" si="12"/>
        <v>20</v>
      </c>
      <c r="DR12" s="67">
        <f t="shared" si="12"/>
        <v>21</v>
      </c>
      <c r="DS12" s="67">
        <f t="shared" si="12"/>
        <v>22</v>
      </c>
      <c r="DT12" s="67">
        <f t="shared" si="12"/>
        <v>0</v>
      </c>
      <c r="DU12" s="67">
        <f t="shared" si="12"/>
        <v>0</v>
      </c>
      <c r="DV12" s="67">
        <f t="shared" si="12"/>
        <v>0</v>
      </c>
      <c r="DW12" s="67">
        <f t="shared" si="12"/>
        <v>0</v>
      </c>
      <c r="DX12" s="67">
        <f t="shared" si="12"/>
        <v>0</v>
      </c>
      <c r="DY12" s="67">
        <f t="shared" si="12"/>
        <v>0</v>
      </c>
      <c r="DZ12" s="67">
        <f t="shared" si="12"/>
        <v>0</v>
      </c>
      <c r="EA12" s="67">
        <f t="shared" si="12"/>
        <v>0</v>
      </c>
      <c r="EB12" s="67">
        <f t="shared" si="12"/>
        <v>0</v>
      </c>
      <c r="EC12" s="68">
        <f t="shared" si="12"/>
        <v>0</v>
      </c>
    </row>
    <row r="13" spans="1:133" s="69" customFormat="1" ht="31" customHeight="1" x14ac:dyDescent="0.35">
      <c r="A13" s="59">
        <f>Investície!A13</f>
        <v>11</v>
      </c>
      <c r="B13" s="60" t="str">
        <f>Investície!B13</f>
        <v>MHTH, a.s. - závod Košice</v>
      </c>
      <c r="C13" s="60" t="str">
        <f>Investície!C13</f>
        <v>Využitie geotermálnej energie v Košickej kotline</v>
      </c>
      <c r="D13" s="61">
        <f>INDEX(Data!$M:$M,MATCH(emisie_ostatné!A13,Data!$A:$A,0))</f>
        <v>40</v>
      </c>
      <c r="E13" s="61" t="str">
        <f>INDEX(Data!$J:$J,MATCH(emisie_ostatné!A13,Data!$A:$A,0))</f>
        <v>2022-2028</v>
      </c>
      <c r="F13" s="61">
        <f>INDEX(Data!$O:$O,MATCH(emisie_ostatné!A13,Data!$A:$A,0))</f>
        <v>0</v>
      </c>
      <c r="G13" s="61">
        <f>INDEX(Data!$P:$P,MATCH(emisie_ostatné!A13,Data!$A:$A,0))</f>
        <v>-56.914000000000001</v>
      </c>
      <c r="H13" s="61">
        <f>INDEX(Data!$Q:$Q,MATCH(emisie_ostatné!A13,Data!$A:$A,0))</f>
        <v>-0.31</v>
      </c>
      <c r="I13" s="61">
        <f>INDEX(Data!$R:$R,MATCH(emisie_ostatné!A13,Data!$A:$A,0))</f>
        <v>0</v>
      </c>
      <c r="J13" s="61">
        <f>INDEX(Data!$S:$S,MATCH(emisie_ostatné!A13,Data!$A:$A,0))</f>
        <v>-2.5870000000000002</v>
      </c>
      <c r="K13" s="63">
        <f>INDEX(Data!$T:$T,MATCH(emisie_ostatné!A13,Data!$A:$A,0))</f>
        <v>0</v>
      </c>
      <c r="L13" s="62">
        <f>($F13*IF(LEN($E13)=4,HLOOKUP($E13+L$2,Vychodiská!$J$9:$BH$15,2,0),HLOOKUP(VALUE(RIGHT($E13,4))+L$2,Vychodiská!$J$9:$BH$15,2,0)))*-1+($G13*IF(LEN($E13)=4,HLOOKUP($E13+L$2,Vychodiská!$J$9:$BH$15,3,0),HLOOKUP(VALUE(RIGHT($E13,4))+L$2,Vychodiská!$J$9:$BH$15,3,0)))*-1+($H13*IF(LEN($E13)=4,HLOOKUP($E13+L$2,Vychodiská!$J$9:$BH$15,4,0),HLOOKUP(VALUE(RIGHT($E13,4))+L$2,Vychodiská!$J$9:$BH$15,4,0)))*-1+($I13*IF(LEN($E13)=4,HLOOKUP($E13+L$2,Vychodiská!$J$9:$BH$15,5,0),HLOOKUP(VALUE(RIGHT($E13,4))+L$2,Vychodiská!$J$9:$BH$15,5,0)))*-1+($J13*IF(LEN($E13)=4,HLOOKUP($E13+L$2,Vychodiská!$J$9:$BH$15,6,0),HLOOKUP(VALUE(RIGHT($E13,4))+L$2,Vychodiská!$J$9:$BH$15,6,0)))*-1+($K13*IF(LEN($E13)=4,HLOOKUP($E13+L$2,Vychodiská!$J$9:$BH$15,7,0),HLOOKUP(VALUE(RIGHT($E13,4))+L$2,Vychodiská!$J$9:$BH$15,7,0)))*-1</f>
        <v>2126738.1399303474</v>
      </c>
      <c r="M13" s="62">
        <f>($F13*IF(LEN($E13)=4,HLOOKUP($E13+M$2,Vychodiská!$J$9:$BH$15,2,0),HLOOKUP(VALUE(RIGHT($E13,4))+M$2,Vychodiská!$J$9:$BH$15,2,0)))*-1+($G13*IF(LEN($E13)=4,HLOOKUP($E13+M$2,Vychodiská!$J$9:$BH$15,3,0),HLOOKUP(VALUE(RIGHT($E13,4))+M$2,Vychodiská!$J$9:$BH$15,3,0)))*-1+($H13*IF(LEN($E13)=4,HLOOKUP($E13+M$2,Vychodiská!$J$9:$BH$15,4,0),HLOOKUP(VALUE(RIGHT($E13,4))+M$2,Vychodiská!$J$9:$BH$15,4,0)))*-1+($I13*IF(LEN($E13)=4,HLOOKUP($E13+M$2,Vychodiská!$J$9:$BH$15,5,0),HLOOKUP(VALUE(RIGHT($E13,4))+M$2,Vychodiská!$J$9:$BH$15,5,0)))*-1+($J13*IF(LEN($E13)=4,HLOOKUP($E13+M$2,Vychodiská!$J$9:$BH$15,6,0),HLOOKUP(VALUE(RIGHT($E13,4))+M$2,Vychodiská!$J$9:$BH$15,6,0)))*-1+($K13*IF(LEN($E13)=4,HLOOKUP($E13+M$2,Vychodiská!$J$9:$BH$15,7,0),HLOOKUP(VALUE(RIGHT($E13,4))+M$2,Vychodiská!$J$9:$BH$15,7,0)))*-1</f>
        <v>2152046.3237955188</v>
      </c>
      <c r="N13" s="62">
        <f>($F13*IF(LEN($E13)=4,HLOOKUP($E13+N$2,Vychodiská!$J$9:$BH$15,2,0),HLOOKUP(VALUE(RIGHT($E13,4))+N$2,Vychodiská!$J$9:$BH$15,2,0)))*-1+($G13*IF(LEN($E13)=4,HLOOKUP($E13+N$2,Vychodiská!$J$9:$BH$15,3,0),HLOOKUP(VALUE(RIGHT($E13,4))+N$2,Vychodiská!$J$9:$BH$15,3,0)))*-1+($H13*IF(LEN($E13)=4,HLOOKUP($E13+N$2,Vychodiská!$J$9:$BH$15,4,0),HLOOKUP(VALUE(RIGHT($E13,4))+N$2,Vychodiská!$J$9:$BH$15,4,0)))*-1+($I13*IF(LEN($E13)=4,HLOOKUP($E13+N$2,Vychodiská!$J$9:$BH$15,5,0),HLOOKUP(VALUE(RIGHT($E13,4))+N$2,Vychodiská!$J$9:$BH$15,5,0)))*-1+($J13*IF(LEN($E13)=4,HLOOKUP($E13+N$2,Vychodiská!$J$9:$BH$15,6,0),HLOOKUP(VALUE(RIGHT($E13,4))+N$2,Vychodiská!$J$9:$BH$15,6,0)))*-1+($K13*IF(LEN($E13)=4,HLOOKUP($E13+N$2,Vychodiská!$J$9:$BH$15,7,0),HLOOKUP(VALUE(RIGHT($E13,4))+N$2,Vychodiská!$J$9:$BH$15,7,0)))*-1</f>
        <v>2170123.5129154013</v>
      </c>
      <c r="O13" s="62">
        <f>($F13*IF(LEN($E13)=4,HLOOKUP($E13+O$2,Vychodiská!$J$9:$BH$15,2,0),HLOOKUP(VALUE(RIGHT($E13,4))+O$2,Vychodiská!$J$9:$BH$15,2,0)))*-1+($G13*IF(LEN($E13)=4,HLOOKUP($E13+O$2,Vychodiská!$J$9:$BH$15,3,0),HLOOKUP(VALUE(RIGHT($E13,4))+O$2,Vychodiská!$J$9:$BH$15,3,0)))*-1+($H13*IF(LEN($E13)=4,HLOOKUP($E13+O$2,Vychodiská!$J$9:$BH$15,4,0),HLOOKUP(VALUE(RIGHT($E13,4))+O$2,Vychodiská!$J$9:$BH$15,4,0)))*-1+($I13*IF(LEN($E13)=4,HLOOKUP($E13+O$2,Vychodiská!$J$9:$BH$15,5,0),HLOOKUP(VALUE(RIGHT($E13,4))+O$2,Vychodiská!$J$9:$BH$15,5,0)))*-1+($J13*IF(LEN($E13)=4,HLOOKUP($E13+O$2,Vychodiská!$J$9:$BH$15,6,0),HLOOKUP(VALUE(RIGHT($E13,4))+O$2,Vychodiská!$J$9:$BH$15,6,0)))*-1+($K13*IF(LEN($E13)=4,HLOOKUP($E13+O$2,Vychodiská!$J$9:$BH$15,7,0),HLOOKUP(VALUE(RIGHT($E13,4))+O$2,Vychodiská!$J$9:$BH$15,7,0)))*-1</f>
        <v>2188352.5504238904</v>
      </c>
      <c r="P13" s="62">
        <f>($F13*IF(LEN($E13)=4,HLOOKUP($E13+P$2,Vychodiská!$J$9:$BH$15,2,0),HLOOKUP(VALUE(RIGHT($E13,4))+P$2,Vychodiská!$J$9:$BH$15,2,0)))*-1+($G13*IF(LEN($E13)=4,HLOOKUP($E13+P$2,Vychodiská!$J$9:$BH$15,3,0),HLOOKUP(VALUE(RIGHT($E13,4))+P$2,Vychodiská!$J$9:$BH$15,3,0)))*-1+($H13*IF(LEN($E13)=4,HLOOKUP($E13+P$2,Vychodiská!$J$9:$BH$15,4,0),HLOOKUP(VALUE(RIGHT($E13,4))+P$2,Vychodiská!$J$9:$BH$15,4,0)))*-1+($I13*IF(LEN($E13)=4,HLOOKUP($E13+P$2,Vychodiská!$J$9:$BH$15,5,0),HLOOKUP(VALUE(RIGHT($E13,4))+P$2,Vychodiská!$J$9:$BH$15,5,0)))*-1+($J13*IF(LEN($E13)=4,HLOOKUP($E13+P$2,Vychodiská!$J$9:$BH$15,6,0),HLOOKUP(VALUE(RIGHT($E13,4))+P$2,Vychodiská!$J$9:$BH$15,6,0)))*-1+($K13*IF(LEN($E13)=4,HLOOKUP($E13+P$2,Vychodiská!$J$9:$BH$15,7,0),HLOOKUP(VALUE(RIGHT($E13,4))+P$2,Vychodiská!$J$9:$BH$15,7,0)))*-1</f>
        <v>2206734.711847451</v>
      </c>
      <c r="Q13" s="62">
        <f>($F13*IF(LEN($E13)=4,HLOOKUP($E13+Q$2,Vychodiská!$J$9:$BH$15,2,0),HLOOKUP(VALUE(RIGHT($E13,4))+Q$2,Vychodiská!$J$9:$BH$15,2,0)))*-1+($G13*IF(LEN($E13)=4,HLOOKUP($E13+Q$2,Vychodiská!$J$9:$BH$15,3,0),HLOOKUP(VALUE(RIGHT($E13,4))+Q$2,Vychodiská!$J$9:$BH$15,3,0)))*-1+($H13*IF(LEN($E13)=4,HLOOKUP($E13+Q$2,Vychodiská!$J$9:$BH$15,4,0),HLOOKUP(VALUE(RIGHT($E13,4))+Q$2,Vychodiská!$J$9:$BH$15,4,0)))*-1+($I13*IF(LEN($E13)=4,HLOOKUP($E13+Q$2,Vychodiská!$J$9:$BH$15,5,0),HLOOKUP(VALUE(RIGHT($E13,4))+Q$2,Vychodiská!$J$9:$BH$15,5,0)))*-1+($J13*IF(LEN($E13)=4,HLOOKUP($E13+Q$2,Vychodiská!$J$9:$BH$15,6,0),HLOOKUP(VALUE(RIGHT($E13,4))+Q$2,Vychodiská!$J$9:$BH$15,6,0)))*-1+($K13*IF(LEN($E13)=4,HLOOKUP($E13+Q$2,Vychodiská!$J$9:$BH$15,7,0),HLOOKUP(VALUE(RIGHT($E13,4))+Q$2,Vychodiská!$J$9:$BH$15,7,0)))*-1</f>
        <v>2225271.2834269698</v>
      </c>
      <c r="R13" s="62">
        <f>($F13*IF(LEN($E13)=4,HLOOKUP($E13+R$2,Vychodiská!$J$9:$BH$15,2,0),HLOOKUP(VALUE(RIGHT($E13,4))+R$2,Vychodiská!$J$9:$BH$15,2,0)))*-1+($G13*IF(LEN($E13)=4,HLOOKUP($E13+R$2,Vychodiská!$J$9:$BH$15,3,0),HLOOKUP(VALUE(RIGHT($E13,4))+R$2,Vychodiská!$J$9:$BH$15,3,0)))*-1+($H13*IF(LEN($E13)=4,HLOOKUP($E13+R$2,Vychodiská!$J$9:$BH$15,4,0),HLOOKUP(VALUE(RIGHT($E13,4))+R$2,Vychodiská!$J$9:$BH$15,4,0)))*-1+($I13*IF(LEN($E13)=4,HLOOKUP($E13+R$2,Vychodiská!$J$9:$BH$15,5,0),HLOOKUP(VALUE(RIGHT($E13,4))+R$2,Vychodiská!$J$9:$BH$15,5,0)))*-1+($J13*IF(LEN($E13)=4,HLOOKUP($E13+R$2,Vychodiská!$J$9:$BH$15,6,0),HLOOKUP(VALUE(RIGHT($E13,4))+R$2,Vychodiská!$J$9:$BH$15,6,0)))*-1+($K13*IF(LEN($E13)=4,HLOOKUP($E13+R$2,Vychodiská!$J$9:$BH$15,7,0),HLOOKUP(VALUE(RIGHT($E13,4))+R$2,Vychodiská!$J$9:$BH$15,7,0)))*-1</f>
        <v>2243963.5622077561</v>
      </c>
      <c r="S13" s="62">
        <f>($F13*IF(LEN($E13)=4,HLOOKUP($E13+S$2,Vychodiská!$J$9:$BH$15,2,0),HLOOKUP(VALUE(RIGHT($E13,4))+S$2,Vychodiská!$J$9:$BH$15,2,0)))*-1+($G13*IF(LEN($E13)=4,HLOOKUP($E13+S$2,Vychodiská!$J$9:$BH$15,3,0),HLOOKUP(VALUE(RIGHT($E13,4))+S$2,Vychodiská!$J$9:$BH$15,3,0)))*-1+($H13*IF(LEN($E13)=4,HLOOKUP($E13+S$2,Vychodiská!$J$9:$BH$15,4,0),HLOOKUP(VALUE(RIGHT($E13,4))+S$2,Vychodiská!$J$9:$BH$15,4,0)))*-1+($I13*IF(LEN($E13)=4,HLOOKUP($E13+S$2,Vychodiská!$J$9:$BH$15,5,0),HLOOKUP(VALUE(RIGHT($E13,4))+S$2,Vychodiská!$J$9:$BH$15,5,0)))*-1+($J13*IF(LEN($E13)=4,HLOOKUP($E13+S$2,Vychodiská!$J$9:$BH$15,6,0),HLOOKUP(VALUE(RIGHT($E13,4))+S$2,Vychodiská!$J$9:$BH$15,6,0)))*-1+($K13*IF(LEN($E13)=4,HLOOKUP($E13+S$2,Vychodiská!$J$9:$BH$15,7,0),HLOOKUP(VALUE(RIGHT($E13,4))+S$2,Vychodiská!$J$9:$BH$15,7,0)))*-1</f>
        <v>2262812.856130301</v>
      </c>
      <c r="T13" s="62">
        <f>($F13*IF(LEN($E13)=4,HLOOKUP($E13+T$2,Vychodiská!$J$9:$BH$15,2,0),HLOOKUP(VALUE(RIGHT($E13,4))+T$2,Vychodiská!$J$9:$BH$15,2,0)))*-1+($G13*IF(LEN($E13)=4,HLOOKUP($E13+T$2,Vychodiská!$J$9:$BH$15,3,0),HLOOKUP(VALUE(RIGHT($E13,4))+T$2,Vychodiská!$J$9:$BH$15,3,0)))*-1+($H13*IF(LEN($E13)=4,HLOOKUP($E13+T$2,Vychodiská!$J$9:$BH$15,4,0),HLOOKUP(VALUE(RIGHT($E13,4))+T$2,Vychodiská!$J$9:$BH$15,4,0)))*-1+($I13*IF(LEN($E13)=4,HLOOKUP($E13+T$2,Vychodiská!$J$9:$BH$15,5,0),HLOOKUP(VALUE(RIGHT($E13,4))+T$2,Vychodiská!$J$9:$BH$15,5,0)))*-1+($J13*IF(LEN($E13)=4,HLOOKUP($E13+T$2,Vychodiská!$J$9:$BH$15,6,0),HLOOKUP(VALUE(RIGHT($E13,4))+T$2,Vychodiská!$J$9:$BH$15,6,0)))*-1+($K13*IF(LEN($E13)=4,HLOOKUP($E13+T$2,Vychodiská!$J$9:$BH$15,7,0),HLOOKUP(VALUE(RIGHT($E13,4))+T$2,Vychodiská!$J$9:$BH$15,7,0)))*-1</f>
        <v>2281820.4841217957</v>
      </c>
      <c r="U13" s="62">
        <f>($F13*IF(LEN($E13)=4,HLOOKUP($E13+U$2,Vychodiská!$J$9:$BH$15,2,0),HLOOKUP(VALUE(RIGHT($E13,4))+U$2,Vychodiská!$J$9:$BH$15,2,0)))*-1+($G13*IF(LEN($E13)=4,HLOOKUP($E13+U$2,Vychodiská!$J$9:$BH$15,3,0),HLOOKUP(VALUE(RIGHT($E13,4))+U$2,Vychodiská!$J$9:$BH$15,3,0)))*-1+($H13*IF(LEN($E13)=4,HLOOKUP($E13+U$2,Vychodiská!$J$9:$BH$15,4,0),HLOOKUP(VALUE(RIGHT($E13,4))+U$2,Vychodiská!$J$9:$BH$15,4,0)))*-1+($I13*IF(LEN($E13)=4,HLOOKUP($E13+U$2,Vychodiská!$J$9:$BH$15,5,0),HLOOKUP(VALUE(RIGHT($E13,4))+U$2,Vychodiská!$J$9:$BH$15,5,0)))*-1+($J13*IF(LEN($E13)=4,HLOOKUP($E13+U$2,Vychodiská!$J$9:$BH$15,6,0),HLOOKUP(VALUE(RIGHT($E13,4))+U$2,Vychodiská!$J$9:$BH$15,6,0)))*-1+($K13*IF(LEN($E13)=4,HLOOKUP($E13+U$2,Vychodiská!$J$9:$BH$15,7,0),HLOOKUP(VALUE(RIGHT($E13,4))+U$2,Vychodiská!$J$9:$BH$15,7,0)))*-1</f>
        <v>2300987.7761884187</v>
      </c>
      <c r="V13" s="62">
        <f>($F13*IF(LEN($E13)=4,HLOOKUP($E13+V$2,Vychodiská!$J$9:$BH$15,2,0),HLOOKUP(VALUE(RIGHT($E13,4))+V$2,Vychodiská!$J$9:$BH$15,2,0)))*-1+($G13*IF(LEN($E13)=4,HLOOKUP($E13+V$2,Vychodiská!$J$9:$BH$15,3,0),HLOOKUP(VALUE(RIGHT($E13,4))+V$2,Vychodiská!$J$9:$BH$15,3,0)))*-1+($H13*IF(LEN($E13)=4,HLOOKUP($E13+V$2,Vychodiská!$J$9:$BH$15,4,0),HLOOKUP(VALUE(RIGHT($E13,4))+V$2,Vychodiská!$J$9:$BH$15,4,0)))*-1+($I13*IF(LEN($E13)=4,HLOOKUP($E13+V$2,Vychodiská!$J$9:$BH$15,5,0),HLOOKUP(VALUE(RIGHT($E13,4))+V$2,Vychodiská!$J$9:$BH$15,5,0)))*-1+($J13*IF(LEN($E13)=4,HLOOKUP($E13+V$2,Vychodiská!$J$9:$BH$15,6,0),HLOOKUP(VALUE(RIGHT($E13,4))+V$2,Vychodiská!$J$9:$BH$15,6,0)))*-1+($K13*IF(LEN($E13)=4,HLOOKUP($E13+V$2,Vychodiská!$J$9:$BH$15,7,0),HLOOKUP(VALUE(RIGHT($E13,4))+V$2,Vychodiská!$J$9:$BH$15,7,0)))*-1</f>
        <v>2320316.0735084009</v>
      </c>
      <c r="W13" s="62">
        <f>($F13*IF(LEN($E13)=4,HLOOKUP($E13+W$2,Vychodiská!$J$9:$BH$15,2,0),HLOOKUP(VALUE(RIGHT($E13,4))+W$2,Vychodiská!$J$9:$BH$15,2,0)))*-1+($G13*IF(LEN($E13)=4,HLOOKUP($E13+W$2,Vychodiská!$J$9:$BH$15,3,0),HLOOKUP(VALUE(RIGHT($E13,4))+W$2,Vychodiská!$J$9:$BH$15,3,0)))*-1+($H13*IF(LEN($E13)=4,HLOOKUP($E13+W$2,Vychodiská!$J$9:$BH$15,4,0),HLOOKUP(VALUE(RIGHT($E13,4))+W$2,Vychodiská!$J$9:$BH$15,4,0)))*-1+($I13*IF(LEN($E13)=4,HLOOKUP($E13+W$2,Vychodiská!$J$9:$BH$15,5,0),HLOOKUP(VALUE(RIGHT($E13,4))+W$2,Vychodiská!$J$9:$BH$15,5,0)))*-1+($J13*IF(LEN($E13)=4,HLOOKUP($E13+W$2,Vychodiská!$J$9:$BH$15,6,0),HLOOKUP(VALUE(RIGHT($E13,4))+W$2,Vychodiská!$J$9:$BH$15,6,0)))*-1+($K13*IF(LEN($E13)=4,HLOOKUP($E13+W$2,Vychodiská!$J$9:$BH$15,7,0),HLOOKUP(VALUE(RIGHT($E13,4))+W$2,Vychodiská!$J$9:$BH$15,7,0)))*-1</f>
        <v>2339806.7285258714</v>
      </c>
      <c r="X13" s="62">
        <f>($F13*IF(LEN($E13)=4,HLOOKUP($E13+X$2,Vychodiská!$J$9:$BH$15,2,0),HLOOKUP(VALUE(RIGHT($E13,4))+X$2,Vychodiská!$J$9:$BH$15,2,0)))*-1+($G13*IF(LEN($E13)=4,HLOOKUP($E13+X$2,Vychodiská!$J$9:$BH$15,3,0),HLOOKUP(VALUE(RIGHT($E13,4))+X$2,Vychodiská!$J$9:$BH$15,3,0)))*-1+($H13*IF(LEN($E13)=4,HLOOKUP($E13+X$2,Vychodiská!$J$9:$BH$15,4,0),HLOOKUP(VALUE(RIGHT($E13,4))+X$2,Vychodiská!$J$9:$BH$15,4,0)))*-1+($I13*IF(LEN($E13)=4,HLOOKUP($E13+X$2,Vychodiská!$J$9:$BH$15,5,0),HLOOKUP(VALUE(RIGHT($E13,4))+X$2,Vychodiská!$J$9:$BH$15,5,0)))*-1+($J13*IF(LEN($E13)=4,HLOOKUP($E13+X$2,Vychodiská!$J$9:$BH$15,6,0),HLOOKUP(VALUE(RIGHT($E13,4))+X$2,Vychodiská!$J$9:$BH$15,6,0)))*-1+($K13*IF(LEN($E13)=4,HLOOKUP($E13+X$2,Vychodiská!$J$9:$BH$15,7,0),HLOOKUP(VALUE(RIGHT($E13,4))+X$2,Vychodiská!$J$9:$BH$15,7,0)))*-1</f>
        <v>2356185.3756255526</v>
      </c>
      <c r="Y13" s="62">
        <f>($F13*IF(LEN($E13)=4,HLOOKUP($E13+Y$2,Vychodiská!$J$9:$BH$15,2,0),HLOOKUP(VALUE(RIGHT($E13,4))+Y$2,Vychodiská!$J$9:$BH$15,2,0)))*-1+($G13*IF(LEN($E13)=4,HLOOKUP($E13+Y$2,Vychodiská!$J$9:$BH$15,3,0),HLOOKUP(VALUE(RIGHT($E13,4))+Y$2,Vychodiská!$J$9:$BH$15,3,0)))*-1+($H13*IF(LEN($E13)=4,HLOOKUP($E13+Y$2,Vychodiská!$J$9:$BH$15,4,0),HLOOKUP(VALUE(RIGHT($E13,4))+Y$2,Vychodiská!$J$9:$BH$15,4,0)))*-1+($I13*IF(LEN($E13)=4,HLOOKUP($E13+Y$2,Vychodiská!$J$9:$BH$15,5,0),HLOOKUP(VALUE(RIGHT($E13,4))+Y$2,Vychodiská!$J$9:$BH$15,5,0)))*-1+($J13*IF(LEN($E13)=4,HLOOKUP($E13+Y$2,Vychodiská!$J$9:$BH$15,6,0),HLOOKUP(VALUE(RIGHT($E13,4))+Y$2,Vychodiská!$J$9:$BH$15,6,0)))*-1+($K13*IF(LEN($E13)=4,HLOOKUP($E13+Y$2,Vychodiská!$J$9:$BH$15,7,0),HLOOKUP(VALUE(RIGHT($E13,4))+Y$2,Vychodiská!$J$9:$BH$15,7,0)))*-1</f>
        <v>2372678.6732549313</v>
      </c>
      <c r="Z13" s="62">
        <f>($F13*IF(LEN($E13)=4,HLOOKUP($E13+Z$2,Vychodiská!$J$9:$BH$15,2,0),HLOOKUP(VALUE(RIGHT($E13,4))+Z$2,Vychodiská!$J$9:$BH$15,2,0)))*-1+($G13*IF(LEN($E13)=4,HLOOKUP($E13+Z$2,Vychodiská!$J$9:$BH$15,3,0),HLOOKUP(VALUE(RIGHT($E13,4))+Z$2,Vychodiská!$J$9:$BH$15,3,0)))*-1+($H13*IF(LEN($E13)=4,HLOOKUP($E13+Z$2,Vychodiská!$J$9:$BH$15,4,0),HLOOKUP(VALUE(RIGHT($E13,4))+Z$2,Vychodiská!$J$9:$BH$15,4,0)))*-1+($I13*IF(LEN($E13)=4,HLOOKUP($E13+Z$2,Vychodiská!$J$9:$BH$15,5,0),HLOOKUP(VALUE(RIGHT($E13,4))+Z$2,Vychodiská!$J$9:$BH$15,5,0)))*-1+($J13*IF(LEN($E13)=4,HLOOKUP($E13+Z$2,Vychodiská!$J$9:$BH$15,6,0),HLOOKUP(VALUE(RIGHT($E13,4))+Z$2,Vychodiská!$J$9:$BH$15,6,0)))*-1+($K13*IF(LEN($E13)=4,HLOOKUP($E13+Z$2,Vychodiská!$J$9:$BH$15,7,0),HLOOKUP(VALUE(RIGHT($E13,4))+Z$2,Vychodiská!$J$9:$BH$15,7,0)))*-1</f>
        <v>2389287.4239677154</v>
      </c>
      <c r="AA13" s="62">
        <f>($F13*IF(LEN($E13)=4,HLOOKUP($E13+AA$2,Vychodiská!$J$9:$BH$15,2,0),HLOOKUP(VALUE(RIGHT($E13,4))+AA$2,Vychodiská!$J$9:$BH$15,2,0)))*-1+($G13*IF(LEN($E13)=4,HLOOKUP($E13+AA$2,Vychodiská!$J$9:$BH$15,3,0),HLOOKUP(VALUE(RIGHT($E13,4))+AA$2,Vychodiská!$J$9:$BH$15,3,0)))*-1+($H13*IF(LEN($E13)=4,HLOOKUP($E13+AA$2,Vychodiská!$J$9:$BH$15,4,0),HLOOKUP(VALUE(RIGHT($E13,4))+AA$2,Vychodiská!$J$9:$BH$15,4,0)))*-1+($I13*IF(LEN($E13)=4,HLOOKUP($E13+AA$2,Vychodiská!$J$9:$BH$15,5,0),HLOOKUP(VALUE(RIGHT($E13,4))+AA$2,Vychodiská!$J$9:$BH$15,5,0)))*-1+($J13*IF(LEN($E13)=4,HLOOKUP($E13+AA$2,Vychodiská!$J$9:$BH$15,6,0),HLOOKUP(VALUE(RIGHT($E13,4))+AA$2,Vychodiská!$J$9:$BH$15,6,0)))*-1+($K13*IF(LEN($E13)=4,HLOOKUP($E13+AA$2,Vychodiská!$J$9:$BH$15,7,0),HLOOKUP(VALUE(RIGHT($E13,4))+AA$2,Vychodiská!$J$9:$BH$15,7,0)))*-1</f>
        <v>2406012.4359354898</v>
      </c>
      <c r="AB13" s="62">
        <f>($F13*IF(LEN($E13)=4,HLOOKUP($E13+AB$2,Vychodiská!$J$9:$BH$15,2,0),HLOOKUP(VALUE(RIGHT($E13,4))+AB$2,Vychodiská!$J$9:$BH$15,2,0)))*-1+($G13*IF(LEN($E13)=4,HLOOKUP($E13+AB$2,Vychodiská!$J$9:$BH$15,3,0),HLOOKUP(VALUE(RIGHT($E13,4))+AB$2,Vychodiská!$J$9:$BH$15,3,0)))*-1+($H13*IF(LEN($E13)=4,HLOOKUP($E13+AB$2,Vychodiská!$J$9:$BH$15,4,0),HLOOKUP(VALUE(RIGHT($E13,4))+AB$2,Vychodiská!$J$9:$BH$15,4,0)))*-1+($I13*IF(LEN($E13)=4,HLOOKUP($E13+AB$2,Vychodiská!$J$9:$BH$15,5,0),HLOOKUP(VALUE(RIGHT($E13,4))+AB$2,Vychodiská!$J$9:$BH$15,5,0)))*-1+($J13*IF(LEN($E13)=4,HLOOKUP($E13+AB$2,Vychodiská!$J$9:$BH$15,6,0),HLOOKUP(VALUE(RIGHT($E13,4))+AB$2,Vychodiská!$J$9:$BH$15,6,0)))*-1+($K13*IF(LEN($E13)=4,HLOOKUP($E13+AB$2,Vychodiská!$J$9:$BH$15,7,0),HLOOKUP(VALUE(RIGHT($E13,4))+AB$2,Vychodiská!$J$9:$BH$15,7,0)))*-1</f>
        <v>2422854.5229870379</v>
      </c>
      <c r="AC13" s="62">
        <f>($F13*IF(LEN($E13)=4,HLOOKUP($E13+AC$2,Vychodiská!$J$9:$BH$15,2,0),HLOOKUP(VALUE(RIGHT($E13,4))+AC$2,Vychodiská!$J$9:$BH$15,2,0)))*-1+($G13*IF(LEN($E13)=4,HLOOKUP($E13+AC$2,Vychodiská!$J$9:$BH$15,3,0),HLOOKUP(VALUE(RIGHT($E13,4))+AC$2,Vychodiská!$J$9:$BH$15,3,0)))*-1+($H13*IF(LEN($E13)=4,HLOOKUP($E13+AC$2,Vychodiská!$J$9:$BH$15,4,0),HLOOKUP(VALUE(RIGHT($E13,4))+AC$2,Vychodiská!$J$9:$BH$15,4,0)))*-1+($I13*IF(LEN($E13)=4,HLOOKUP($E13+AC$2,Vychodiská!$J$9:$BH$15,5,0),HLOOKUP(VALUE(RIGHT($E13,4))+AC$2,Vychodiská!$J$9:$BH$15,5,0)))*-1+($J13*IF(LEN($E13)=4,HLOOKUP($E13+AC$2,Vychodiská!$J$9:$BH$15,6,0),HLOOKUP(VALUE(RIGHT($E13,4))+AC$2,Vychodiská!$J$9:$BH$15,6,0)))*-1+($K13*IF(LEN($E13)=4,HLOOKUP($E13+AC$2,Vychodiská!$J$9:$BH$15,7,0),HLOOKUP(VALUE(RIGHT($E13,4))+AC$2,Vychodiská!$J$9:$BH$15,7,0)))*-1</f>
        <v>2439814.5046479469</v>
      </c>
      <c r="AD13" s="62">
        <f>($F13*IF(LEN($E13)=4,HLOOKUP($E13+AD$2,Vychodiská!$J$9:$BH$15,2,0),HLOOKUP(VALUE(RIGHT($E13,4))+AD$2,Vychodiská!$J$9:$BH$15,2,0)))*-1+($G13*IF(LEN($E13)=4,HLOOKUP($E13+AD$2,Vychodiská!$J$9:$BH$15,3,0),HLOOKUP(VALUE(RIGHT($E13,4))+AD$2,Vychodiská!$J$9:$BH$15,3,0)))*-1+($H13*IF(LEN($E13)=4,HLOOKUP($E13+AD$2,Vychodiská!$J$9:$BH$15,4,0),HLOOKUP(VALUE(RIGHT($E13,4))+AD$2,Vychodiská!$J$9:$BH$15,4,0)))*-1+($I13*IF(LEN($E13)=4,HLOOKUP($E13+AD$2,Vychodiská!$J$9:$BH$15,5,0),HLOOKUP(VALUE(RIGHT($E13,4))+AD$2,Vychodiská!$J$9:$BH$15,5,0)))*-1+($J13*IF(LEN($E13)=4,HLOOKUP($E13+AD$2,Vychodiská!$J$9:$BH$15,6,0),HLOOKUP(VALUE(RIGHT($E13,4))+AD$2,Vychodiská!$J$9:$BH$15,6,0)))*-1+($K13*IF(LEN($E13)=4,HLOOKUP($E13+AD$2,Vychodiská!$J$9:$BH$15,7,0),HLOOKUP(VALUE(RIGHT($E13,4))+AD$2,Vychodiská!$J$9:$BH$15,7,0)))*-1</f>
        <v>2456893.2061804822</v>
      </c>
      <c r="AE13" s="62">
        <f>($F13*IF(LEN($E13)=4,HLOOKUP($E13+AE$2,Vychodiská!$J$9:$BH$15,2,0),HLOOKUP(VALUE(RIGHT($E13,4))+AE$2,Vychodiská!$J$9:$BH$15,2,0)))*-1+($G13*IF(LEN($E13)=4,HLOOKUP($E13+AE$2,Vychodiská!$J$9:$BH$15,3,0),HLOOKUP(VALUE(RIGHT($E13,4))+AE$2,Vychodiská!$J$9:$BH$15,3,0)))*-1+($H13*IF(LEN($E13)=4,HLOOKUP($E13+AE$2,Vychodiská!$J$9:$BH$15,4,0),HLOOKUP(VALUE(RIGHT($E13,4))+AE$2,Vychodiská!$J$9:$BH$15,4,0)))*-1+($I13*IF(LEN($E13)=4,HLOOKUP($E13+AE$2,Vychodiská!$J$9:$BH$15,5,0),HLOOKUP(VALUE(RIGHT($E13,4))+AE$2,Vychodiská!$J$9:$BH$15,5,0)))*-1+($J13*IF(LEN($E13)=4,HLOOKUP($E13+AE$2,Vychodiská!$J$9:$BH$15,6,0),HLOOKUP(VALUE(RIGHT($E13,4))+AE$2,Vychodiská!$J$9:$BH$15,6,0)))*-1+($K13*IF(LEN($E13)=4,HLOOKUP($E13+AE$2,Vychodiská!$J$9:$BH$15,7,0),HLOOKUP(VALUE(RIGHT($E13,4))+AE$2,Vychodiská!$J$9:$BH$15,7,0)))*-1</f>
        <v>2474091.458623745</v>
      </c>
      <c r="AF13" s="62">
        <f>($F13*IF(LEN($E13)=4,HLOOKUP($E13+AF$2,Vychodiská!$J$9:$BH$15,2,0),HLOOKUP(VALUE(RIGHT($E13,4))+AF$2,Vychodiská!$J$9:$BH$15,2,0)))*-1+($G13*IF(LEN($E13)=4,HLOOKUP($E13+AF$2,Vychodiská!$J$9:$BH$15,3,0),HLOOKUP(VALUE(RIGHT($E13,4))+AF$2,Vychodiská!$J$9:$BH$15,3,0)))*-1+($H13*IF(LEN($E13)=4,HLOOKUP($E13+AF$2,Vychodiská!$J$9:$BH$15,4,0),HLOOKUP(VALUE(RIGHT($E13,4))+AF$2,Vychodiská!$J$9:$BH$15,4,0)))*-1+($I13*IF(LEN($E13)=4,HLOOKUP($E13+AF$2,Vychodiská!$J$9:$BH$15,5,0),HLOOKUP(VALUE(RIGHT($E13,4))+AF$2,Vychodiská!$J$9:$BH$15,5,0)))*-1+($J13*IF(LEN($E13)=4,HLOOKUP($E13+AF$2,Vychodiská!$J$9:$BH$15,6,0),HLOOKUP(VALUE(RIGHT($E13,4))+AF$2,Vychodiská!$J$9:$BH$15,6,0)))*-1+($K13*IF(LEN($E13)=4,HLOOKUP($E13+AF$2,Vychodiská!$J$9:$BH$15,7,0),HLOOKUP(VALUE(RIGHT($E13,4))+AF$2,Vychodiská!$J$9:$BH$15,7,0)))*-1</f>
        <v>2491410.0988341114</v>
      </c>
      <c r="AG13" s="62">
        <f>($F13*IF(LEN($E13)=4,HLOOKUP($E13+AG$2,Vychodiská!$J$9:$BH$15,2,0),HLOOKUP(VALUE(RIGHT($E13,4))+AG$2,Vychodiská!$J$9:$BH$15,2,0)))*-1+($G13*IF(LEN($E13)=4,HLOOKUP($E13+AG$2,Vychodiská!$J$9:$BH$15,3,0),HLOOKUP(VALUE(RIGHT($E13,4))+AG$2,Vychodiská!$J$9:$BH$15,3,0)))*-1+($H13*IF(LEN($E13)=4,HLOOKUP($E13+AG$2,Vychodiská!$J$9:$BH$15,4,0),HLOOKUP(VALUE(RIGHT($E13,4))+AG$2,Vychodiská!$J$9:$BH$15,4,0)))*-1+($I13*IF(LEN($E13)=4,HLOOKUP($E13+AG$2,Vychodiská!$J$9:$BH$15,5,0),HLOOKUP(VALUE(RIGHT($E13,4))+AG$2,Vychodiská!$J$9:$BH$15,5,0)))*-1+($J13*IF(LEN($E13)=4,HLOOKUP($E13+AG$2,Vychodiská!$J$9:$BH$15,6,0),HLOOKUP(VALUE(RIGHT($E13,4))+AG$2,Vychodiská!$J$9:$BH$15,6,0)))*-1+($K13*IF(LEN($E13)=4,HLOOKUP($E13+AG$2,Vychodiská!$J$9:$BH$15,7,0),HLOOKUP(VALUE(RIGHT($E13,4))+AG$2,Vychodiská!$J$9:$BH$15,7,0)))*-1</f>
        <v>2508849.96952595</v>
      </c>
      <c r="AH13" s="62">
        <f>($F13*IF(LEN($E13)=4,HLOOKUP($E13+AH$2,Vychodiská!$J$9:$BH$15,2,0),HLOOKUP(VALUE(RIGHT($E13,4))+AH$2,Vychodiská!$J$9:$BH$15,2,0)))*-1+($G13*IF(LEN($E13)=4,HLOOKUP($E13+AH$2,Vychodiská!$J$9:$BH$15,3,0),HLOOKUP(VALUE(RIGHT($E13,4))+AH$2,Vychodiská!$J$9:$BH$15,3,0)))*-1+($H13*IF(LEN($E13)=4,HLOOKUP($E13+AH$2,Vychodiská!$J$9:$BH$15,4,0),HLOOKUP(VALUE(RIGHT($E13,4))+AH$2,Vychodiská!$J$9:$BH$15,4,0)))*-1+($I13*IF(LEN($E13)=4,HLOOKUP($E13+AH$2,Vychodiská!$J$9:$BH$15,5,0),HLOOKUP(VALUE(RIGHT($E13,4))+AH$2,Vychodiská!$J$9:$BH$15,5,0)))*-1+($J13*IF(LEN($E13)=4,HLOOKUP($E13+AH$2,Vychodiská!$J$9:$BH$15,6,0),HLOOKUP(VALUE(RIGHT($E13,4))+AH$2,Vychodiská!$J$9:$BH$15,6,0)))*-1+($K13*IF(LEN($E13)=4,HLOOKUP($E13+AH$2,Vychodiská!$J$9:$BH$15,7,0),HLOOKUP(VALUE(RIGHT($E13,4))+AH$2,Vychodiská!$J$9:$BH$15,7,0)))*-1</f>
        <v>2531680.5042486363</v>
      </c>
      <c r="AI13" s="62">
        <f>($F13*IF(LEN($E13)=4,HLOOKUP($E13+AI$2,Vychodiská!$J$9:$BH$15,2,0),HLOOKUP(VALUE(RIGHT($E13,4))+AI$2,Vychodiská!$J$9:$BH$15,2,0)))*-1+($G13*IF(LEN($E13)=4,HLOOKUP($E13+AI$2,Vychodiská!$J$9:$BH$15,3,0),HLOOKUP(VALUE(RIGHT($E13,4))+AI$2,Vychodiská!$J$9:$BH$15,3,0)))*-1+($H13*IF(LEN($E13)=4,HLOOKUP($E13+AI$2,Vychodiská!$J$9:$BH$15,4,0),HLOOKUP(VALUE(RIGHT($E13,4))+AI$2,Vychodiská!$J$9:$BH$15,4,0)))*-1+($I13*IF(LEN($E13)=4,HLOOKUP($E13+AI$2,Vychodiská!$J$9:$BH$15,5,0),HLOOKUP(VALUE(RIGHT($E13,4))+AI$2,Vychodiská!$J$9:$BH$15,5,0)))*-1+($J13*IF(LEN($E13)=4,HLOOKUP($E13+AI$2,Vychodiská!$J$9:$BH$15,6,0),HLOOKUP(VALUE(RIGHT($E13,4))+AI$2,Vychodiská!$J$9:$BH$15,6,0)))*-1+($K13*IF(LEN($E13)=4,HLOOKUP($E13+AI$2,Vychodiská!$J$9:$BH$15,7,0),HLOOKUP(VALUE(RIGHT($E13,4))+AI$2,Vychodiská!$J$9:$BH$15,7,0)))*-1</f>
        <v>2554718.7968372987</v>
      </c>
      <c r="AJ13" s="62">
        <f>($F13*IF(LEN($E13)=4,HLOOKUP($E13+AJ$2,Vychodiská!$J$9:$BH$15,2,0),HLOOKUP(VALUE(RIGHT($E13,4))+AJ$2,Vychodiská!$J$9:$BH$15,2,0)))*-1+($G13*IF(LEN($E13)=4,HLOOKUP($E13+AJ$2,Vychodiská!$J$9:$BH$15,3,0),HLOOKUP(VALUE(RIGHT($E13,4))+AJ$2,Vychodiská!$J$9:$BH$15,3,0)))*-1+($H13*IF(LEN($E13)=4,HLOOKUP($E13+AJ$2,Vychodiská!$J$9:$BH$15,4,0),HLOOKUP(VALUE(RIGHT($E13,4))+AJ$2,Vychodiská!$J$9:$BH$15,4,0)))*-1+($I13*IF(LEN($E13)=4,HLOOKUP($E13+AJ$2,Vychodiská!$J$9:$BH$15,5,0),HLOOKUP(VALUE(RIGHT($E13,4))+AJ$2,Vychodiská!$J$9:$BH$15,5,0)))*-1+($J13*IF(LEN($E13)=4,HLOOKUP($E13+AJ$2,Vychodiská!$J$9:$BH$15,6,0),HLOOKUP(VALUE(RIGHT($E13,4))+AJ$2,Vychodiská!$J$9:$BH$15,6,0)))*-1+($K13*IF(LEN($E13)=4,HLOOKUP($E13+AJ$2,Vychodiská!$J$9:$BH$15,7,0),HLOOKUP(VALUE(RIGHT($E13,4))+AJ$2,Vychodiská!$J$9:$BH$15,7,0)))*-1</f>
        <v>2577966.7378885187</v>
      </c>
      <c r="AK13" s="62">
        <f>($F13*IF(LEN($E13)=4,HLOOKUP($E13+AK$2,Vychodiská!$J$9:$BH$15,2,0),HLOOKUP(VALUE(RIGHT($E13,4))+AK$2,Vychodiská!$J$9:$BH$15,2,0)))*-1+($G13*IF(LEN($E13)=4,HLOOKUP($E13+AK$2,Vychodiská!$J$9:$BH$15,3,0),HLOOKUP(VALUE(RIGHT($E13,4))+AK$2,Vychodiská!$J$9:$BH$15,3,0)))*-1+($H13*IF(LEN($E13)=4,HLOOKUP($E13+AK$2,Vychodiská!$J$9:$BH$15,4,0),HLOOKUP(VALUE(RIGHT($E13,4))+AK$2,Vychodiská!$J$9:$BH$15,4,0)))*-1+($I13*IF(LEN($E13)=4,HLOOKUP($E13+AK$2,Vychodiská!$J$9:$BH$15,5,0),HLOOKUP(VALUE(RIGHT($E13,4))+AK$2,Vychodiská!$J$9:$BH$15,5,0)))*-1+($J13*IF(LEN($E13)=4,HLOOKUP($E13+AK$2,Vychodiská!$J$9:$BH$15,6,0),HLOOKUP(VALUE(RIGHT($E13,4))+AK$2,Vychodiská!$J$9:$BH$15,6,0)))*-1+($K13*IF(LEN($E13)=4,HLOOKUP($E13+AK$2,Vychodiská!$J$9:$BH$15,7,0),HLOOKUP(VALUE(RIGHT($E13,4))+AK$2,Vychodiská!$J$9:$BH$15,7,0)))*-1</f>
        <v>2601426.2352033043</v>
      </c>
      <c r="AL13" s="62">
        <f>($F13*IF(LEN($E13)=4,HLOOKUP($E13+AL$2,Vychodiská!$J$9:$BH$15,2,0),HLOOKUP(VALUE(RIGHT($E13,4))+AL$2,Vychodiská!$J$9:$BH$15,2,0)))*-1+($G13*IF(LEN($E13)=4,HLOOKUP($E13+AL$2,Vychodiská!$J$9:$BH$15,3,0),HLOOKUP(VALUE(RIGHT($E13,4))+AL$2,Vychodiská!$J$9:$BH$15,3,0)))*-1+($H13*IF(LEN($E13)=4,HLOOKUP($E13+AL$2,Vychodiská!$J$9:$BH$15,4,0),HLOOKUP(VALUE(RIGHT($E13,4))+AL$2,Vychodiská!$J$9:$BH$15,4,0)))*-1+($I13*IF(LEN($E13)=4,HLOOKUP($E13+AL$2,Vychodiská!$J$9:$BH$15,5,0),HLOOKUP(VALUE(RIGHT($E13,4))+AL$2,Vychodiská!$J$9:$BH$15,5,0)))*-1+($J13*IF(LEN($E13)=4,HLOOKUP($E13+AL$2,Vychodiská!$J$9:$BH$15,6,0),HLOOKUP(VALUE(RIGHT($E13,4))+AL$2,Vychodiská!$J$9:$BH$15,6,0)))*-1+($K13*IF(LEN($E13)=4,HLOOKUP($E13+AL$2,Vychodiská!$J$9:$BH$15,7,0),HLOOKUP(VALUE(RIGHT($E13,4))+AL$2,Vychodiská!$J$9:$BH$15,7,0)))*-1</f>
        <v>2625099.2139436547</v>
      </c>
      <c r="AM13" s="62">
        <f>($F13*IF(LEN($E13)=4,HLOOKUP($E13+AM$2,Vychodiská!$J$9:$BH$15,2,0),HLOOKUP(VALUE(RIGHT($E13,4))+AM$2,Vychodiská!$J$9:$BH$15,2,0)))*-1+($G13*IF(LEN($E13)=4,HLOOKUP($E13+AM$2,Vychodiská!$J$9:$BH$15,3,0),HLOOKUP(VALUE(RIGHT($E13,4))+AM$2,Vychodiská!$J$9:$BH$15,3,0)))*-1+($H13*IF(LEN($E13)=4,HLOOKUP($E13+AM$2,Vychodiská!$J$9:$BH$15,4,0),HLOOKUP(VALUE(RIGHT($E13,4))+AM$2,Vychodiská!$J$9:$BH$15,4,0)))*-1+($I13*IF(LEN($E13)=4,HLOOKUP($E13+AM$2,Vychodiská!$J$9:$BH$15,5,0),HLOOKUP(VALUE(RIGHT($E13,4))+AM$2,Vychodiská!$J$9:$BH$15,5,0)))*-1+($J13*IF(LEN($E13)=4,HLOOKUP($E13+AM$2,Vychodiská!$J$9:$BH$15,6,0),HLOOKUP(VALUE(RIGHT($E13,4))+AM$2,Vychodiská!$J$9:$BH$15,6,0)))*-1+($K13*IF(LEN($E13)=4,HLOOKUP($E13+AM$2,Vychodiská!$J$9:$BH$15,7,0),HLOOKUP(VALUE(RIGHT($E13,4))+AM$2,Vychodiská!$J$9:$BH$15,7,0)))*-1</f>
        <v>2648987.6167905424</v>
      </c>
      <c r="AN13" s="62">
        <f>($F13*IF(LEN($E13)=4,HLOOKUP($E13+AN$2,Vychodiská!$J$9:$BH$15,2,0),HLOOKUP(VALUE(RIGHT($E13,4))+AN$2,Vychodiská!$J$9:$BH$15,2,0)))*-1+($G13*IF(LEN($E13)=4,HLOOKUP($E13+AN$2,Vychodiská!$J$9:$BH$15,3,0),HLOOKUP(VALUE(RIGHT($E13,4))+AN$2,Vychodiská!$J$9:$BH$15,3,0)))*-1+($H13*IF(LEN($E13)=4,HLOOKUP($E13+AN$2,Vychodiská!$J$9:$BH$15,4,0),HLOOKUP(VALUE(RIGHT($E13,4))+AN$2,Vychodiská!$J$9:$BH$15,4,0)))*-1+($I13*IF(LEN($E13)=4,HLOOKUP($E13+AN$2,Vychodiská!$J$9:$BH$15,5,0),HLOOKUP(VALUE(RIGHT($E13,4))+AN$2,Vychodiská!$J$9:$BH$15,5,0)))*-1+($J13*IF(LEN($E13)=4,HLOOKUP($E13+AN$2,Vychodiská!$J$9:$BH$15,6,0),HLOOKUP(VALUE(RIGHT($E13,4))+AN$2,Vychodiská!$J$9:$BH$15,6,0)))*-1+($K13*IF(LEN($E13)=4,HLOOKUP($E13+AN$2,Vychodiská!$J$9:$BH$15,7,0),HLOOKUP(VALUE(RIGHT($E13,4))+AN$2,Vychodiská!$J$9:$BH$15,7,0)))*-1</f>
        <v>2673093.4041033369</v>
      </c>
      <c r="AO13" s="62">
        <f>($F13*IF(LEN($E13)=4,HLOOKUP($E13+AO$2,Vychodiská!$J$9:$BH$15,2,0),HLOOKUP(VALUE(RIGHT($E13,4))+AO$2,Vychodiská!$J$9:$BH$15,2,0)))*-1+($G13*IF(LEN($E13)=4,HLOOKUP($E13+AO$2,Vychodiská!$J$9:$BH$15,3,0),HLOOKUP(VALUE(RIGHT($E13,4))+AO$2,Vychodiská!$J$9:$BH$15,3,0)))*-1+($H13*IF(LEN($E13)=4,HLOOKUP($E13+AO$2,Vychodiská!$J$9:$BH$15,4,0),HLOOKUP(VALUE(RIGHT($E13,4))+AO$2,Vychodiská!$J$9:$BH$15,4,0)))*-1+($I13*IF(LEN($E13)=4,HLOOKUP($E13+AO$2,Vychodiská!$J$9:$BH$15,5,0),HLOOKUP(VALUE(RIGHT($E13,4))+AO$2,Vychodiská!$J$9:$BH$15,5,0)))*-1+($J13*IF(LEN($E13)=4,HLOOKUP($E13+AO$2,Vychodiská!$J$9:$BH$15,6,0),HLOOKUP(VALUE(RIGHT($E13,4))+AO$2,Vychodiská!$J$9:$BH$15,6,0)))*-1+($K13*IF(LEN($E13)=4,HLOOKUP($E13+AO$2,Vychodiská!$J$9:$BH$15,7,0),HLOOKUP(VALUE(RIGHT($E13,4))+AO$2,Vychodiská!$J$9:$BH$15,7,0)))*-1</f>
        <v>2697418.5540806772</v>
      </c>
      <c r="AP13" s="62">
        <f t="shared" si="2"/>
        <v>2126738.1399303474</v>
      </c>
      <c r="AQ13" s="62">
        <f>SUM($L13:M13)</f>
        <v>4278784.4637258667</v>
      </c>
      <c r="AR13" s="62">
        <f>SUM($L13:N13)</f>
        <v>6448907.9766412675</v>
      </c>
      <c r="AS13" s="62">
        <f>SUM($L13:O13)</f>
        <v>8637260.5270651579</v>
      </c>
      <c r="AT13" s="62">
        <f>SUM($L13:P13)</f>
        <v>10843995.238912608</v>
      </c>
      <c r="AU13" s="62">
        <f>SUM($L13:Q13)</f>
        <v>13069266.522339579</v>
      </c>
      <c r="AV13" s="62">
        <f>SUM($L13:R13)</f>
        <v>15313230.084547335</v>
      </c>
      <c r="AW13" s="62">
        <f>SUM($L13:S13)</f>
        <v>17576042.940677635</v>
      </c>
      <c r="AX13" s="62">
        <f>SUM($L13:T13)</f>
        <v>19857863.424799431</v>
      </c>
      <c r="AY13" s="62">
        <f>SUM($L13:U13)</f>
        <v>22158851.200987849</v>
      </c>
      <c r="AZ13" s="62">
        <f>SUM($L13:V13)</f>
        <v>24479167.27449625</v>
      </c>
      <c r="BA13" s="62">
        <f>SUM($L13:W13)</f>
        <v>26818974.003022119</v>
      </c>
      <c r="BB13" s="62">
        <f>SUM($L13:X13)</f>
        <v>29175159.37864767</v>
      </c>
      <c r="BC13" s="62">
        <f>SUM($L13:Y13)</f>
        <v>31547838.0519026</v>
      </c>
      <c r="BD13" s="62">
        <f>SUM($L13:Z13)</f>
        <v>33937125.475870311</v>
      </c>
      <c r="BE13" s="62">
        <f>SUM($L13:AA13)</f>
        <v>36343137.911805801</v>
      </c>
      <c r="BF13" s="62">
        <f>SUM($L13:AB13)</f>
        <v>38765992.434792839</v>
      </c>
      <c r="BG13" s="62">
        <f>SUM($L13:AC13)</f>
        <v>41205806.939440787</v>
      </c>
      <c r="BH13" s="62">
        <f>SUM($L13:AD13)</f>
        <v>43662700.14562127</v>
      </c>
      <c r="BI13" s="62">
        <f>SUM($L13:AE13)</f>
        <v>46136791.604245014</v>
      </c>
      <c r="BJ13" s="62">
        <f>SUM($L13:AF13)</f>
        <v>48628201.703079127</v>
      </c>
      <c r="BK13" s="62">
        <f>SUM($L13:AG13)</f>
        <v>51137051.672605075</v>
      </c>
      <c r="BL13" s="62">
        <f>SUM($L13:AH13)</f>
        <v>53668732.176853709</v>
      </c>
      <c r="BM13" s="62">
        <f>SUM($L13:AI13)</f>
        <v>56223450.973691009</v>
      </c>
      <c r="BN13" s="62">
        <f>SUM($L13:AJ13)</f>
        <v>58801417.711579531</v>
      </c>
      <c r="BO13" s="62">
        <f>SUM($L13:AK13)</f>
        <v>61402843.946782835</v>
      </c>
      <c r="BP13" s="62">
        <f>SUM($L13:AL13)</f>
        <v>64027943.160726488</v>
      </c>
      <c r="BQ13" s="62">
        <f>SUM($L13:AM13)</f>
        <v>66676930.777517028</v>
      </c>
      <c r="BR13" s="62">
        <f>SUM($L13:AN13)</f>
        <v>69350024.181620359</v>
      </c>
      <c r="BS13" s="63">
        <f>SUM($L13:AO13)</f>
        <v>72047442.735701039</v>
      </c>
      <c r="BT13" s="65">
        <f>IF(CZ13=0,0,L13/((1+Vychodiská!$C$178)^emisie_ostatné!CZ13))</f>
        <v>1439460.0858325332</v>
      </c>
      <c r="BU13" s="62">
        <f>IF(DA13=0,0,M13/((1+Vychodiská!$C$178)^emisie_ostatné!DA13))</f>
        <v>1387228.2484323243</v>
      </c>
      <c r="BV13" s="62">
        <f>IF(DB13=0,0,N13/((1+Vychodiská!$C$178)^emisie_ostatné!DB13))</f>
        <v>1332267.5863991959</v>
      </c>
      <c r="BW13" s="62">
        <f>IF(DC13=0,0,O13/((1+Vychodiská!$C$178)^emisie_ostatné!DC13))</f>
        <v>1279484.4134523324</v>
      </c>
      <c r="BX13" s="62">
        <f>IF(DD13=0,0,P13/((1+Vychodiská!$C$178)^emisie_ostatné!DD13))</f>
        <v>1228792.4595479353</v>
      </c>
      <c r="BY13" s="62">
        <f>IF(DE13=0,0,Q13/((1+Vychodiská!$C$178)^emisie_ostatné!DE13))</f>
        <v>1180108.872579179</v>
      </c>
      <c r="BZ13" s="62">
        <f>IF(DF13=0,0,R13/((1+Vychodiská!$C$178)^emisie_ostatné!DF13))</f>
        <v>1133354.082960804</v>
      </c>
      <c r="CA13" s="62">
        <f>IF(DG13=0,0,S13/((1+Vychodiská!$C$178)^emisie_ostatné!DG13))</f>
        <v>1088451.6735787373</v>
      </c>
      <c r="CB13" s="62">
        <f>IF(DH13=0,0,T13/((1+Vychodiská!$C$178)^emisie_ostatné!DH13))</f>
        <v>1045328.2548921895</v>
      </c>
      <c r="CC13" s="62">
        <f>IF(DI13=0,0,U13/((1+Vychodiská!$C$178)^emisie_ostatné!DI13))</f>
        <v>1003913.3449840797</v>
      </c>
      <c r="CD13" s="62">
        <f>IF(DJ13=0,0,V13/((1+Vychodiská!$C$178)^emisie_ostatné!DJ13))</f>
        <v>964139.25436375791</v>
      </c>
      <c r="CE13" s="62">
        <f>IF(DK13=0,0,W13/((1+Vychodiská!$C$178)^emisie_ostatné!DK13))</f>
        <v>925940.97533372708</v>
      </c>
      <c r="CF13" s="62">
        <f>IF(DL13=0,0,X13/((1+Vychodiská!$C$178)^emisie_ostatné!DL13))</f>
        <v>888021.48777244124</v>
      </c>
      <c r="CG13" s="62">
        <f>IF(DM13=0,0,Y13/((1+Vychodiská!$C$178)^emisie_ostatné!DM13))</f>
        <v>851654.89351128403</v>
      </c>
      <c r="CH13" s="62">
        <f>IF(DN13=0,0,Z13/((1+Vychodiská!$C$178)^emisie_ostatné!DN13))</f>
        <v>816777.59787225036</v>
      </c>
      <c r="CI13" s="62">
        <f>IF(DO13=0,0,AA13/((1+Vychodiská!$C$178)^emisie_ostatné!DO13))</f>
        <v>783328.61053081532</v>
      </c>
      <c r="CJ13" s="62">
        <f>IF(DP13=0,0,AB13/((1+Vychodiská!$C$178)^emisie_ostatné!DP13))</f>
        <v>751249.4388614581</v>
      </c>
      <c r="CK13" s="62">
        <f>IF(DQ13=0,0,AC13/((1+Vychodiská!$C$178)^emisie_ostatné!DQ13))</f>
        <v>720483.98565094115</v>
      </c>
      <c r="CL13" s="62">
        <f>IF(DR13=0,0,AD13/((1+Vychodiská!$C$178)^emisie_ostatné!DR13))</f>
        <v>690978.45100047393</v>
      </c>
      <c r="CM13" s="62">
        <f>IF(DS13=0,0,AE13/((1+Vychodiská!$C$178)^emisie_ostatné!DS13))</f>
        <v>662681.2382452162</v>
      </c>
      <c r="CN13" s="62">
        <f>IF(DT13=0,0,AF13/((1+Vychodiská!$C$178)^emisie_ostatné!DT13))</f>
        <v>635542.86372660275</v>
      </c>
      <c r="CO13" s="62">
        <f>IF(DU13=0,0,AG13/((1+Vychodiská!$C$178)^emisie_ostatné!DU13))</f>
        <v>609515.8702597036</v>
      </c>
      <c r="CP13" s="62">
        <f>IF(DV13=0,0,AH13/((1+Vychodiská!$C$178)^emisie_ostatné!DV13))</f>
        <v>585773.77588482585</v>
      </c>
      <c r="CQ13" s="62">
        <f>IF(DW13=0,0,AI13/((1+Vychodiská!$C$178)^emisie_ostatné!DW13))</f>
        <v>562956.49261464528</v>
      </c>
      <c r="CR13" s="62">
        <f>IF(DX13=0,0,AJ13/((1+Vychodiská!$C$178)^emisie_ostatné!DX13))</f>
        <v>541027.99685470352</v>
      </c>
      <c r="CS13" s="62">
        <f>IF(DY13=0,0,AK13/((1+Vychodiská!$C$178)^emisie_ostatné!DY13))</f>
        <v>519953.66821531556</v>
      </c>
      <c r="CT13" s="62">
        <f>IF(DZ13=0,0,AL13/((1+Vychodiská!$C$178)^emisie_ostatné!DZ13))</f>
        <v>499700.23485340481</v>
      </c>
      <c r="CU13" s="62">
        <f>IF(EA13=0,0,AM13/((1+Vychodiská!$C$178)^emisie_ostatné!EA13))</f>
        <v>480235.72094340075</v>
      </c>
      <c r="CV13" s="62">
        <f>IF(EB13=0,0,AN13/((1+Vychodiská!$C$178)^emisie_ostatné!EB13))</f>
        <v>461529.39619427221</v>
      </c>
      <c r="CW13" s="63">
        <f>IF(EC13=0,0,AO13/((1+Vychodiská!$C$178)^emisie_ostatné!EC13))</f>
        <v>443551.72733299056</v>
      </c>
      <c r="CX13" s="66">
        <f t="shared" si="4"/>
        <v>25513432.702681541</v>
      </c>
      <c r="CY13" s="62"/>
      <c r="CZ13" s="67">
        <f t="shared" si="0"/>
        <v>8</v>
      </c>
      <c r="DA13" s="67">
        <f t="shared" ref="DA13:EC13" si="13">IF(CZ13=0,0,IF(DA$2&gt;$D13,0,CZ13+1))</f>
        <v>9</v>
      </c>
      <c r="DB13" s="67">
        <f t="shared" si="13"/>
        <v>10</v>
      </c>
      <c r="DC13" s="67">
        <f t="shared" si="13"/>
        <v>11</v>
      </c>
      <c r="DD13" s="67">
        <f t="shared" si="13"/>
        <v>12</v>
      </c>
      <c r="DE13" s="67">
        <f t="shared" si="13"/>
        <v>13</v>
      </c>
      <c r="DF13" s="67">
        <f t="shared" si="13"/>
        <v>14</v>
      </c>
      <c r="DG13" s="67">
        <f t="shared" si="13"/>
        <v>15</v>
      </c>
      <c r="DH13" s="67">
        <f t="shared" si="13"/>
        <v>16</v>
      </c>
      <c r="DI13" s="67">
        <f t="shared" si="13"/>
        <v>17</v>
      </c>
      <c r="DJ13" s="67">
        <f t="shared" si="13"/>
        <v>18</v>
      </c>
      <c r="DK13" s="67">
        <f t="shared" si="13"/>
        <v>19</v>
      </c>
      <c r="DL13" s="67">
        <f t="shared" si="13"/>
        <v>20</v>
      </c>
      <c r="DM13" s="67">
        <f t="shared" si="13"/>
        <v>21</v>
      </c>
      <c r="DN13" s="67">
        <f t="shared" si="13"/>
        <v>22</v>
      </c>
      <c r="DO13" s="67">
        <f t="shared" si="13"/>
        <v>23</v>
      </c>
      <c r="DP13" s="67">
        <f t="shared" si="13"/>
        <v>24</v>
      </c>
      <c r="DQ13" s="67">
        <f t="shared" si="13"/>
        <v>25</v>
      </c>
      <c r="DR13" s="67">
        <f t="shared" si="13"/>
        <v>26</v>
      </c>
      <c r="DS13" s="67">
        <f t="shared" si="13"/>
        <v>27</v>
      </c>
      <c r="DT13" s="67">
        <f t="shared" si="13"/>
        <v>28</v>
      </c>
      <c r="DU13" s="67">
        <f t="shared" si="13"/>
        <v>29</v>
      </c>
      <c r="DV13" s="67">
        <f t="shared" si="13"/>
        <v>30</v>
      </c>
      <c r="DW13" s="67">
        <f t="shared" si="13"/>
        <v>31</v>
      </c>
      <c r="DX13" s="67">
        <f t="shared" si="13"/>
        <v>32</v>
      </c>
      <c r="DY13" s="67">
        <f t="shared" si="13"/>
        <v>33</v>
      </c>
      <c r="DZ13" s="67">
        <f t="shared" si="13"/>
        <v>34</v>
      </c>
      <c r="EA13" s="67">
        <f t="shared" si="13"/>
        <v>35</v>
      </c>
      <c r="EB13" s="67">
        <f t="shared" si="13"/>
        <v>36</v>
      </c>
      <c r="EC13" s="68">
        <f t="shared" si="13"/>
        <v>37</v>
      </c>
    </row>
    <row r="14" spans="1:133" s="69" customFormat="1" ht="31" customHeight="1" x14ac:dyDescent="0.35">
      <c r="A14" s="59">
        <f>Investície!A14</f>
        <v>12</v>
      </c>
      <c r="B14" s="60" t="str">
        <f>Investície!B14</f>
        <v>MHTH, a.s. - závod Košice</v>
      </c>
      <c r="C14" s="60" t="str">
        <f>Investície!C14</f>
        <v>Akumulácia elektrickej energie (AEE)</v>
      </c>
      <c r="D14" s="61">
        <f>INDEX(Data!$M:$M,MATCH(emisie_ostatné!A14,Data!$A:$A,0))</f>
        <v>15</v>
      </c>
      <c r="E14" s="61" t="str">
        <f>INDEX(Data!$J:$J,MATCH(emisie_ostatné!A14,Data!$A:$A,0))</f>
        <v>2024-2025</v>
      </c>
      <c r="F14" s="61">
        <f>INDEX(Data!$O:$O,MATCH(emisie_ostatné!A14,Data!$A:$A,0))</f>
        <v>0</v>
      </c>
      <c r="G14" s="61">
        <f>INDEX(Data!$P:$P,MATCH(emisie_ostatné!A14,Data!$A:$A,0))</f>
        <v>-0.182</v>
      </c>
      <c r="H14" s="61">
        <f>INDEX(Data!$Q:$Q,MATCH(emisie_ostatné!A14,Data!$A:$A,0))</f>
        <v>-1E-3</v>
      </c>
      <c r="I14" s="61">
        <f>INDEX(Data!$R:$R,MATCH(emisie_ostatné!A14,Data!$A:$A,0))</f>
        <v>0</v>
      </c>
      <c r="J14" s="61">
        <f>INDEX(Data!$S:$S,MATCH(emisie_ostatné!A14,Data!$A:$A,0))</f>
        <v>-8.0000000000000002E-3</v>
      </c>
      <c r="K14" s="63">
        <f>INDEX(Data!$T:$T,MATCH(emisie_ostatné!A14,Data!$A:$A,0))</f>
        <v>0</v>
      </c>
      <c r="L14" s="62">
        <f>($F14*IF(LEN($E14)=4,HLOOKUP($E14+L$2,Vychodiská!$J$9:$BH$15,2,0),HLOOKUP(VALUE(RIGHT($E14,4))+L$2,Vychodiská!$J$9:$BH$15,2,0)))*-1+($G14*IF(LEN($E14)=4,HLOOKUP($E14+L$2,Vychodiská!$J$9:$BH$15,3,0),HLOOKUP(VALUE(RIGHT($E14,4))+L$2,Vychodiská!$J$9:$BH$15,3,0)))*-1+($H14*IF(LEN($E14)=4,HLOOKUP($E14+L$2,Vychodiská!$J$9:$BH$15,4,0),HLOOKUP(VALUE(RIGHT($E14,4))+L$2,Vychodiská!$J$9:$BH$15,4,0)))*-1+($I14*IF(LEN($E14)=4,HLOOKUP($E14+L$2,Vychodiská!$J$9:$BH$15,5,0),HLOOKUP(VALUE(RIGHT($E14,4))+L$2,Vychodiská!$J$9:$BH$15,5,0)))*-1+($J14*IF(LEN($E14)=4,HLOOKUP($E14+L$2,Vychodiská!$J$9:$BH$15,6,0),HLOOKUP(VALUE(RIGHT($E14,4))+L$2,Vychodiská!$J$9:$BH$15,6,0)))*-1+($K14*IF(LEN($E14)=4,HLOOKUP($E14+L$2,Vychodiská!$J$9:$BH$15,7,0),HLOOKUP(VALUE(RIGHT($E14,4))+L$2,Vychodiská!$J$9:$BH$15,7,0)))*-1</f>
        <v>6511.0072668013981</v>
      </c>
      <c r="M14" s="62">
        <f>($F14*IF(LEN($E14)=4,HLOOKUP($E14+M$2,Vychodiská!$J$9:$BH$15,2,0),HLOOKUP(VALUE(RIGHT($E14,4))+M$2,Vychodiská!$J$9:$BH$15,2,0)))*-1+($G14*IF(LEN($E14)=4,HLOOKUP($E14+M$2,Vychodiská!$J$9:$BH$15,3,0),HLOOKUP(VALUE(RIGHT($E14,4))+M$2,Vychodiská!$J$9:$BH$15,3,0)))*-1+($H14*IF(LEN($E14)=4,HLOOKUP($E14+M$2,Vychodiská!$J$9:$BH$15,4,0),HLOOKUP(VALUE(RIGHT($E14,4))+M$2,Vychodiská!$J$9:$BH$15,4,0)))*-1+($I14*IF(LEN($E14)=4,HLOOKUP($E14+M$2,Vychodiská!$J$9:$BH$15,5,0),HLOOKUP(VALUE(RIGHT($E14,4))+M$2,Vychodiská!$J$9:$BH$15,5,0)))*-1+($J14*IF(LEN($E14)=4,HLOOKUP($E14+M$2,Vychodiská!$J$9:$BH$15,6,0),HLOOKUP(VALUE(RIGHT($E14,4))+M$2,Vychodiská!$J$9:$BH$15,6,0)))*-1+($K14*IF(LEN($E14)=4,HLOOKUP($E14+M$2,Vychodiská!$J$9:$BH$15,7,0),HLOOKUP(VALUE(RIGHT($E14,4))+M$2,Vychodiská!$J$9:$BH$15,7,0)))*-1</f>
        <v>6606.7190736233788</v>
      </c>
      <c r="N14" s="62">
        <f>($F14*IF(LEN($E14)=4,HLOOKUP($E14+N$2,Vychodiská!$J$9:$BH$15,2,0),HLOOKUP(VALUE(RIGHT($E14,4))+N$2,Vychodiská!$J$9:$BH$15,2,0)))*-1+($G14*IF(LEN($E14)=4,HLOOKUP($E14+N$2,Vychodiská!$J$9:$BH$15,3,0),HLOOKUP(VALUE(RIGHT($E14,4))+N$2,Vychodiská!$J$9:$BH$15,3,0)))*-1+($H14*IF(LEN($E14)=4,HLOOKUP($E14+N$2,Vychodiská!$J$9:$BH$15,4,0),HLOOKUP(VALUE(RIGHT($E14,4))+N$2,Vychodiská!$J$9:$BH$15,4,0)))*-1+($I14*IF(LEN($E14)=4,HLOOKUP($E14+N$2,Vychodiská!$J$9:$BH$15,5,0),HLOOKUP(VALUE(RIGHT($E14,4))+N$2,Vychodiská!$J$9:$BH$15,5,0)))*-1+($J14*IF(LEN($E14)=4,HLOOKUP($E14+N$2,Vychodiská!$J$9:$BH$15,6,0),HLOOKUP(VALUE(RIGHT($E14,4))+N$2,Vychodiská!$J$9:$BH$15,6,0)))*-1+($K14*IF(LEN($E14)=4,HLOOKUP($E14+N$2,Vychodiská!$J$9:$BH$15,7,0),HLOOKUP(VALUE(RIGHT($E14,4))+N$2,Vychodiská!$J$9:$BH$15,7,0)))*-1</f>
        <v>6685.3390305994963</v>
      </c>
      <c r="O14" s="62">
        <f>($F14*IF(LEN($E14)=4,HLOOKUP($E14+O$2,Vychodiská!$J$9:$BH$15,2,0),HLOOKUP(VALUE(RIGHT($E14,4))+O$2,Vychodiská!$J$9:$BH$15,2,0)))*-1+($G14*IF(LEN($E14)=4,HLOOKUP($E14+O$2,Vychodiská!$J$9:$BH$15,3,0),HLOOKUP(VALUE(RIGHT($E14,4))+O$2,Vychodiská!$J$9:$BH$15,3,0)))*-1+($H14*IF(LEN($E14)=4,HLOOKUP($E14+O$2,Vychodiská!$J$9:$BH$15,4,0),HLOOKUP(VALUE(RIGHT($E14,4))+O$2,Vychodiská!$J$9:$BH$15,4,0)))*-1+($I14*IF(LEN($E14)=4,HLOOKUP($E14+O$2,Vychodiská!$J$9:$BH$15,5,0),HLOOKUP(VALUE(RIGHT($E14,4))+O$2,Vychodiská!$J$9:$BH$15,5,0)))*-1+($J14*IF(LEN($E14)=4,HLOOKUP($E14+O$2,Vychodiská!$J$9:$BH$15,6,0),HLOOKUP(VALUE(RIGHT($E14,4))+O$2,Vychodiská!$J$9:$BH$15,6,0)))*-1+($K14*IF(LEN($E14)=4,HLOOKUP($E14+O$2,Vychodiská!$J$9:$BH$15,7,0),HLOOKUP(VALUE(RIGHT($E14,4))+O$2,Vychodiská!$J$9:$BH$15,7,0)))*-1</f>
        <v>6764.8945650636306</v>
      </c>
      <c r="P14" s="62">
        <f>($F14*IF(LEN($E14)=4,HLOOKUP($E14+P$2,Vychodiská!$J$9:$BH$15,2,0),HLOOKUP(VALUE(RIGHT($E14,4))+P$2,Vychodiská!$J$9:$BH$15,2,0)))*-1+($G14*IF(LEN($E14)=4,HLOOKUP($E14+P$2,Vychodiská!$J$9:$BH$15,3,0),HLOOKUP(VALUE(RIGHT($E14,4))+P$2,Vychodiská!$J$9:$BH$15,3,0)))*-1+($H14*IF(LEN($E14)=4,HLOOKUP($E14+P$2,Vychodiská!$J$9:$BH$15,4,0),HLOOKUP(VALUE(RIGHT($E14,4))+P$2,Vychodiská!$J$9:$BH$15,4,0)))*-1+($I14*IF(LEN($E14)=4,HLOOKUP($E14+P$2,Vychodiská!$J$9:$BH$15,5,0),HLOOKUP(VALUE(RIGHT($E14,4))+P$2,Vychodiská!$J$9:$BH$15,5,0)))*-1+($J14*IF(LEN($E14)=4,HLOOKUP($E14+P$2,Vychodiská!$J$9:$BH$15,6,0),HLOOKUP(VALUE(RIGHT($E14,4))+P$2,Vychodiská!$J$9:$BH$15,6,0)))*-1+($K14*IF(LEN($E14)=4,HLOOKUP($E14+P$2,Vychodiská!$J$9:$BH$15,7,0),HLOOKUP(VALUE(RIGHT($E14,4))+P$2,Vychodiská!$J$9:$BH$15,7,0)))*-1</f>
        <v>6845.3968103878888</v>
      </c>
      <c r="Q14" s="62">
        <f>($F14*IF(LEN($E14)=4,HLOOKUP($E14+Q$2,Vychodiská!$J$9:$BH$15,2,0),HLOOKUP(VALUE(RIGHT($E14,4))+Q$2,Vychodiská!$J$9:$BH$15,2,0)))*-1+($G14*IF(LEN($E14)=4,HLOOKUP($E14+Q$2,Vychodiská!$J$9:$BH$15,3,0),HLOOKUP(VALUE(RIGHT($E14,4))+Q$2,Vychodiská!$J$9:$BH$15,3,0)))*-1+($H14*IF(LEN($E14)=4,HLOOKUP($E14+Q$2,Vychodiská!$J$9:$BH$15,4,0),HLOOKUP(VALUE(RIGHT($E14,4))+Q$2,Vychodiská!$J$9:$BH$15,4,0)))*-1+($I14*IF(LEN($E14)=4,HLOOKUP($E14+Q$2,Vychodiská!$J$9:$BH$15,5,0),HLOOKUP(VALUE(RIGHT($E14,4))+Q$2,Vychodiská!$J$9:$BH$15,5,0)))*-1+($J14*IF(LEN($E14)=4,HLOOKUP($E14+Q$2,Vychodiská!$J$9:$BH$15,6,0),HLOOKUP(VALUE(RIGHT($E14,4))+Q$2,Vychodiská!$J$9:$BH$15,6,0)))*-1+($K14*IF(LEN($E14)=4,HLOOKUP($E14+Q$2,Vychodiská!$J$9:$BH$15,7,0),HLOOKUP(VALUE(RIGHT($E14,4))+Q$2,Vychodiská!$J$9:$BH$15,7,0)))*-1</f>
        <v>6902.8981435951464</v>
      </c>
      <c r="R14" s="62">
        <f>($F14*IF(LEN($E14)=4,HLOOKUP($E14+R$2,Vychodiská!$J$9:$BH$15,2,0),HLOOKUP(VALUE(RIGHT($E14,4))+R$2,Vychodiská!$J$9:$BH$15,2,0)))*-1+($G14*IF(LEN($E14)=4,HLOOKUP($E14+R$2,Vychodiská!$J$9:$BH$15,3,0),HLOOKUP(VALUE(RIGHT($E14,4))+R$2,Vychodiská!$J$9:$BH$15,3,0)))*-1+($H14*IF(LEN($E14)=4,HLOOKUP($E14+R$2,Vychodiská!$J$9:$BH$15,4,0),HLOOKUP(VALUE(RIGHT($E14,4))+R$2,Vychodiská!$J$9:$BH$15,4,0)))*-1+($I14*IF(LEN($E14)=4,HLOOKUP($E14+R$2,Vychodiská!$J$9:$BH$15,5,0),HLOOKUP(VALUE(RIGHT($E14,4))+R$2,Vychodiská!$J$9:$BH$15,5,0)))*-1+($J14*IF(LEN($E14)=4,HLOOKUP($E14+R$2,Vychodiská!$J$9:$BH$15,6,0),HLOOKUP(VALUE(RIGHT($E14,4))+R$2,Vychodiská!$J$9:$BH$15,6,0)))*-1+($K14*IF(LEN($E14)=4,HLOOKUP($E14+R$2,Vychodiská!$J$9:$BH$15,7,0),HLOOKUP(VALUE(RIGHT($E14,4))+R$2,Vychodiská!$J$9:$BH$15,7,0)))*-1</f>
        <v>6960.8824880013453</v>
      </c>
      <c r="S14" s="62">
        <f>($F14*IF(LEN($E14)=4,HLOOKUP($E14+S$2,Vychodiská!$J$9:$BH$15,2,0),HLOOKUP(VALUE(RIGHT($E14,4))+S$2,Vychodiská!$J$9:$BH$15,2,0)))*-1+($G14*IF(LEN($E14)=4,HLOOKUP($E14+S$2,Vychodiská!$J$9:$BH$15,3,0),HLOOKUP(VALUE(RIGHT($E14,4))+S$2,Vychodiská!$J$9:$BH$15,3,0)))*-1+($H14*IF(LEN($E14)=4,HLOOKUP($E14+S$2,Vychodiská!$J$9:$BH$15,4,0),HLOOKUP(VALUE(RIGHT($E14,4))+S$2,Vychodiská!$J$9:$BH$15,4,0)))*-1+($I14*IF(LEN($E14)=4,HLOOKUP($E14+S$2,Vychodiská!$J$9:$BH$15,5,0),HLOOKUP(VALUE(RIGHT($E14,4))+S$2,Vychodiská!$J$9:$BH$15,5,0)))*-1+($J14*IF(LEN($E14)=4,HLOOKUP($E14+S$2,Vychodiská!$J$9:$BH$15,6,0),HLOOKUP(VALUE(RIGHT($E14,4))+S$2,Vychodiská!$J$9:$BH$15,6,0)))*-1+($K14*IF(LEN($E14)=4,HLOOKUP($E14+S$2,Vychodiská!$J$9:$BH$15,7,0),HLOOKUP(VALUE(RIGHT($E14,4))+S$2,Vychodiská!$J$9:$BH$15,7,0)))*-1</f>
        <v>7019.3539009005563</v>
      </c>
      <c r="T14" s="62">
        <f>($F14*IF(LEN($E14)=4,HLOOKUP($E14+T$2,Vychodiská!$J$9:$BH$15,2,0),HLOOKUP(VALUE(RIGHT($E14,4))+T$2,Vychodiská!$J$9:$BH$15,2,0)))*-1+($G14*IF(LEN($E14)=4,HLOOKUP($E14+T$2,Vychodiská!$J$9:$BH$15,3,0),HLOOKUP(VALUE(RIGHT($E14,4))+T$2,Vychodiská!$J$9:$BH$15,3,0)))*-1+($H14*IF(LEN($E14)=4,HLOOKUP($E14+T$2,Vychodiská!$J$9:$BH$15,4,0),HLOOKUP(VALUE(RIGHT($E14,4))+T$2,Vychodiská!$J$9:$BH$15,4,0)))*-1+($I14*IF(LEN($E14)=4,HLOOKUP($E14+T$2,Vychodiská!$J$9:$BH$15,5,0),HLOOKUP(VALUE(RIGHT($E14,4))+T$2,Vychodiská!$J$9:$BH$15,5,0)))*-1+($J14*IF(LEN($E14)=4,HLOOKUP($E14+T$2,Vychodiská!$J$9:$BH$15,6,0),HLOOKUP(VALUE(RIGHT($E14,4))+T$2,Vychodiská!$J$9:$BH$15,6,0)))*-1+($K14*IF(LEN($E14)=4,HLOOKUP($E14+T$2,Vychodiská!$J$9:$BH$15,7,0),HLOOKUP(VALUE(RIGHT($E14,4))+T$2,Vychodiská!$J$9:$BH$15,7,0)))*-1</f>
        <v>7078.316473668121</v>
      </c>
      <c r="U14" s="62">
        <f>($F14*IF(LEN($E14)=4,HLOOKUP($E14+U$2,Vychodiská!$J$9:$BH$15,2,0),HLOOKUP(VALUE(RIGHT($E14,4))+U$2,Vychodiská!$J$9:$BH$15,2,0)))*-1+($G14*IF(LEN($E14)=4,HLOOKUP($E14+U$2,Vychodiská!$J$9:$BH$15,3,0),HLOOKUP(VALUE(RIGHT($E14,4))+U$2,Vychodiská!$J$9:$BH$15,3,0)))*-1+($H14*IF(LEN($E14)=4,HLOOKUP($E14+U$2,Vychodiská!$J$9:$BH$15,4,0),HLOOKUP(VALUE(RIGHT($E14,4))+U$2,Vychodiská!$J$9:$BH$15,4,0)))*-1+($I14*IF(LEN($E14)=4,HLOOKUP($E14+U$2,Vychodiská!$J$9:$BH$15,5,0),HLOOKUP(VALUE(RIGHT($E14,4))+U$2,Vychodiská!$J$9:$BH$15,5,0)))*-1+($J14*IF(LEN($E14)=4,HLOOKUP($E14+U$2,Vychodiská!$J$9:$BH$15,6,0),HLOOKUP(VALUE(RIGHT($E14,4))+U$2,Vychodiská!$J$9:$BH$15,6,0)))*-1+($K14*IF(LEN($E14)=4,HLOOKUP($E14+U$2,Vychodiská!$J$9:$BH$15,7,0),HLOOKUP(VALUE(RIGHT($E14,4))+U$2,Vychodiská!$J$9:$BH$15,7,0)))*-1</f>
        <v>7137.7743320469335</v>
      </c>
      <c r="V14" s="62">
        <f>($F14*IF(LEN($E14)=4,HLOOKUP($E14+V$2,Vychodiská!$J$9:$BH$15,2,0),HLOOKUP(VALUE(RIGHT($E14,4))+V$2,Vychodiská!$J$9:$BH$15,2,0)))*-1+($G14*IF(LEN($E14)=4,HLOOKUP($E14+V$2,Vychodiská!$J$9:$BH$15,3,0),HLOOKUP(VALUE(RIGHT($E14,4))+V$2,Vychodiská!$J$9:$BH$15,3,0)))*-1+($H14*IF(LEN($E14)=4,HLOOKUP($E14+V$2,Vychodiská!$J$9:$BH$15,4,0),HLOOKUP(VALUE(RIGHT($E14,4))+V$2,Vychodiská!$J$9:$BH$15,4,0)))*-1+($I14*IF(LEN($E14)=4,HLOOKUP($E14+V$2,Vychodiská!$J$9:$BH$15,5,0),HLOOKUP(VALUE(RIGHT($E14,4))+V$2,Vychodiská!$J$9:$BH$15,5,0)))*-1+($J14*IF(LEN($E14)=4,HLOOKUP($E14+V$2,Vychodiská!$J$9:$BH$15,6,0),HLOOKUP(VALUE(RIGHT($E14,4))+V$2,Vychodiská!$J$9:$BH$15,6,0)))*-1+($K14*IF(LEN($E14)=4,HLOOKUP($E14+V$2,Vychodiská!$J$9:$BH$15,7,0),HLOOKUP(VALUE(RIGHT($E14,4))+V$2,Vychodiská!$J$9:$BH$15,7,0)))*-1</f>
        <v>7197.7316364361268</v>
      </c>
      <c r="W14" s="62">
        <f>($F14*IF(LEN($E14)=4,HLOOKUP($E14+W$2,Vychodiská!$J$9:$BH$15,2,0),HLOOKUP(VALUE(RIGHT($E14,4))+W$2,Vychodiská!$J$9:$BH$15,2,0)))*-1+($G14*IF(LEN($E14)=4,HLOOKUP($E14+W$2,Vychodiská!$J$9:$BH$15,3,0),HLOOKUP(VALUE(RIGHT($E14,4))+W$2,Vychodiská!$J$9:$BH$15,3,0)))*-1+($H14*IF(LEN($E14)=4,HLOOKUP($E14+W$2,Vychodiská!$J$9:$BH$15,4,0),HLOOKUP(VALUE(RIGHT($E14,4))+W$2,Vychodiská!$J$9:$BH$15,4,0)))*-1+($I14*IF(LEN($E14)=4,HLOOKUP($E14+W$2,Vychodiská!$J$9:$BH$15,5,0),HLOOKUP(VALUE(RIGHT($E14,4))+W$2,Vychodiská!$J$9:$BH$15,5,0)))*-1+($J14*IF(LEN($E14)=4,HLOOKUP($E14+W$2,Vychodiská!$J$9:$BH$15,6,0),HLOOKUP(VALUE(RIGHT($E14,4))+W$2,Vychodiská!$J$9:$BH$15,6,0)))*-1+($K14*IF(LEN($E14)=4,HLOOKUP($E14+W$2,Vychodiská!$J$9:$BH$15,7,0),HLOOKUP(VALUE(RIGHT($E14,4))+W$2,Vychodiská!$J$9:$BH$15,7,0)))*-1</f>
        <v>7258.1925821821897</v>
      </c>
      <c r="X14" s="62">
        <f>($F14*IF(LEN($E14)=4,HLOOKUP($E14+X$2,Vychodiská!$J$9:$BH$15,2,0),HLOOKUP(VALUE(RIGHT($E14,4))+X$2,Vychodiská!$J$9:$BH$15,2,0)))*-1+($G14*IF(LEN($E14)=4,HLOOKUP($E14+X$2,Vychodiská!$J$9:$BH$15,3,0),HLOOKUP(VALUE(RIGHT($E14,4))+X$2,Vychodiská!$J$9:$BH$15,3,0)))*-1+($H14*IF(LEN($E14)=4,HLOOKUP($E14+X$2,Vychodiská!$J$9:$BH$15,4,0),HLOOKUP(VALUE(RIGHT($E14,4))+X$2,Vychodiská!$J$9:$BH$15,4,0)))*-1+($I14*IF(LEN($E14)=4,HLOOKUP($E14+X$2,Vychodiská!$J$9:$BH$15,5,0),HLOOKUP(VALUE(RIGHT($E14,4))+X$2,Vychodiská!$J$9:$BH$15,5,0)))*-1+($J14*IF(LEN($E14)=4,HLOOKUP($E14+X$2,Vychodiská!$J$9:$BH$15,6,0),HLOOKUP(VALUE(RIGHT($E14,4))+X$2,Vychodiská!$J$9:$BH$15,6,0)))*-1+($K14*IF(LEN($E14)=4,HLOOKUP($E14+X$2,Vychodiská!$J$9:$BH$15,7,0),HLOOKUP(VALUE(RIGHT($E14,4))+X$2,Vychodiská!$J$9:$BH$15,7,0)))*-1</f>
        <v>7319.1613998725206</v>
      </c>
      <c r="Y14" s="62">
        <f>($F14*IF(LEN($E14)=4,HLOOKUP($E14+Y$2,Vychodiská!$J$9:$BH$15,2,0),HLOOKUP(VALUE(RIGHT($E14,4))+Y$2,Vychodiská!$J$9:$BH$15,2,0)))*-1+($G14*IF(LEN($E14)=4,HLOOKUP($E14+Y$2,Vychodiská!$J$9:$BH$15,3,0),HLOOKUP(VALUE(RIGHT($E14,4))+Y$2,Vychodiská!$J$9:$BH$15,3,0)))*-1+($H14*IF(LEN($E14)=4,HLOOKUP($E14+Y$2,Vychodiská!$J$9:$BH$15,4,0),HLOOKUP(VALUE(RIGHT($E14,4))+Y$2,Vychodiská!$J$9:$BH$15,4,0)))*-1+($I14*IF(LEN($E14)=4,HLOOKUP($E14+Y$2,Vychodiská!$J$9:$BH$15,5,0),HLOOKUP(VALUE(RIGHT($E14,4))+Y$2,Vychodiská!$J$9:$BH$15,5,0)))*-1+($J14*IF(LEN($E14)=4,HLOOKUP($E14+Y$2,Vychodiská!$J$9:$BH$15,6,0),HLOOKUP(VALUE(RIGHT($E14,4))+Y$2,Vychodiská!$J$9:$BH$15,6,0)))*-1+($K14*IF(LEN($E14)=4,HLOOKUP($E14+Y$2,Vychodiská!$J$9:$BH$15,7,0),HLOOKUP(VALUE(RIGHT($E14,4))+Y$2,Vychodiská!$J$9:$BH$15,7,0)))*-1</f>
        <v>7380.6423556314485</v>
      </c>
      <c r="Z14" s="62">
        <f>($F14*IF(LEN($E14)=4,HLOOKUP($E14+Z$2,Vychodiská!$J$9:$BH$15,2,0),HLOOKUP(VALUE(RIGHT($E14,4))+Z$2,Vychodiská!$J$9:$BH$15,2,0)))*-1+($G14*IF(LEN($E14)=4,HLOOKUP($E14+Z$2,Vychodiská!$J$9:$BH$15,3,0),HLOOKUP(VALUE(RIGHT($E14,4))+Z$2,Vychodiská!$J$9:$BH$15,3,0)))*-1+($H14*IF(LEN($E14)=4,HLOOKUP($E14+Z$2,Vychodiská!$J$9:$BH$15,4,0),HLOOKUP(VALUE(RIGHT($E14,4))+Z$2,Vychodiská!$J$9:$BH$15,4,0)))*-1+($I14*IF(LEN($E14)=4,HLOOKUP($E14+Z$2,Vychodiská!$J$9:$BH$15,5,0),HLOOKUP(VALUE(RIGHT($E14,4))+Z$2,Vychodiská!$J$9:$BH$15,5,0)))*-1+($J14*IF(LEN($E14)=4,HLOOKUP($E14+Z$2,Vychodiská!$J$9:$BH$15,6,0),HLOOKUP(VALUE(RIGHT($E14,4))+Z$2,Vychodiská!$J$9:$BH$15,6,0)))*-1+($K14*IF(LEN($E14)=4,HLOOKUP($E14+Z$2,Vychodiská!$J$9:$BH$15,7,0),HLOOKUP(VALUE(RIGHT($E14,4))+Z$2,Vychodiská!$J$9:$BH$15,7,0)))*-1</f>
        <v>7442.6397514187529</v>
      </c>
      <c r="AA14" s="62">
        <f>($F14*IF(LEN($E14)=4,HLOOKUP($E14+AA$2,Vychodiská!$J$9:$BH$15,2,0),HLOOKUP(VALUE(RIGHT($E14,4))+AA$2,Vychodiská!$J$9:$BH$15,2,0)))*-1+($G14*IF(LEN($E14)=4,HLOOKUP($E14+AA$2,Vychodiská!$J$9:$BH$15,3,0),HLOOKUP(VALUE(RIGHT($E14,4))+AA$2,Vychodiská!$J$9:$BH$15,3,0)))*-1+($H14*IF(LEN($E14)=4,HLOOKUP($E14+AA$2,Vychodiská!$J$9:$BH$15,4,0),HLOOKUP(VALUE(RIGHT($E14,4))+AA$2,Vychodiská!$J$9:$BH$15,4,0)))*-1+($I14*IF(LEN($E14)=4,HLOOKUP($E14+AA$2,Vychodiská!$J$9:$BH$15,5,0),HLOOKUP(VALUE(RIGHT($E14,4))+AA$2,Vychodiská!$J$9:$BH$15,5,0)))*-1+($J14*IF(LEN($E14)=4,HLOOKUP($E14+AA$2,Vychodiská!$J$9:$BH$15,6,0),HLOOKUP(VALUE(RIGHT($E14,4))+AA$2,Vychodiská!$J$9:$BH$15,6,0)))*-1+($K14*IF(LEN($E14)=4,HLOOKUP($E14+AA$2,Vychodiská!$J$9:$BH$15,7,0),HLOOKUP(VALUE(RIGHT($E14,4))+AA$2,Vychodiská!$J$9:$BH$15,7,0)))*-1</f>
        <v>7494.7382296786836</v>
      </c>
      <c r="AB14" s="62">
        <f>($F14*IF(LEN($E14)=4,HLOOKUP($E14+AB$2,Vychodiská!$J$9:$BH$15,2,0),HLOOKUP(VALUE(RIGHT($E14,4))+AB$2,Vychodiská!$J$9:$BH$15,2,0)))*-1+($G14*IF(LEN($E14)=4,HLOOKUP($E14+AB$2,Vychodiská!$J$9:$BH$15,3,0),HLOOKUP(VALUE(RIGHT($E14,4))+AB$2,Vychodiská!$J$9:$BH$15,3,0)))*-1+($H14*IF(LEN($E14)=4,HLOOKUP($E14+AB$2,Vychodiská!$J$9:$BH$15,4,0),HLOOKUP(VALUE(RIGHT($E14,4))+AB$2,Vychodiská!$J$9:$BH$15,4,0)))*-1+($I14*IF(LEN($E14)=4,HLOOKUP($E14+AB$2,Vychodiská!$J$9:$BH$15,5,0),HLOOKUP(VALUE(RIGHT($E14,4))+AB$2,Vychodiská!$J$9:$BH$15,5,0)))*-1+($J14*IF(LEN($E14)=4,HLOOKUP($E14+AB$2,Vychodiská!$J$9:$BH$15,6,0),HLOOKUP(VALUE(RIGHT($E14,4))+AB$2,Vychodiská!$J$9:$BH$15,6,0)))*-1+($K14*IF(LEN($E14)=4,HLOOKUP($E14+AB$2,Vychodiská!$J$9:$BH$15,7,0),HLOOKUP(VALUE(RIGHT($E14,4))+AB$2,Vychodiská!$J$9:$BH$15,7,0)))*-1</f>
        <v>7547.2013972864352</v>
      </c>
      <c r="AC14" s="62">
        <f>($F14*IF(LEN($E14)=4,HLOOKUP($E14+AC$2,Vychodiská!$J$9:$BH$15,2,0),HLOOKUP(VALUE(RIGHT($E14,4))+AC$2,Vychodiská!$J$9:$BH$15,2,0)))*-1+($G14*IF(LEN($E14)=4,HLOOKUP($E14+AC$2,Vychodiská!$J$9:$BH$15,3,0),HLOOKUP(VALUE(RIGHT($E14,4))+AC$2,Vychodiská!$J$9:$BH$15,3,0)))*-1+($H14*IF(LEN($E14)=4,HLOOKUP($E14+AC$2,Vychodiská!$J$9:$BH$15,4,0),HLOOKUP(VALUE(RIGHT($E14,4))+AC$2,Vychodiská!$J$9:$BH$15,4,0)))*-1+($I14*IF(LEN($E14)=4,HLOOKUP($E14+AC$2,Vychodiská!$J$9:$BH$15,5,0),HLOOKUP(VALUE(RIGHT($E14,4))+AC$2,Vychodiská!$J$9:$BH$15,5,0)))*-1+($J14*IF(LEN($E14)=4,HLOOKUP($E14+AC$2,Vychodiská!$J$9:$BH$15,6,0),HLOOKUP(VALUE(RIGHT($E14,4))+AC$2,Vychodiská!$J$9:$BH$15,6,0)))*-1+($K14*IF(LEN($E14)=4,HLOOKUP($E14+AC$2,Vychodiská!$J$9:$BH$15,7,0),HLOOKUP(VALUE(RIGHT($E14,4))+AC$2,Vychodiská!$J$9:$BH$15,7,0)))*-1</f>
        <v>7600.0318070674384</v>
      </c>
      <c r="AD14" s="62">
        <f>($F14*IF(LEN($E14)=4,HLOOKUP($E14+AD$2,Vychodiská!$J$9:$BH$15,2,0),HLOOKUP(VALUE(RIGHT($E14,4))+AD$2,Vychodiská!$J$9:$BH$15,2,0)))*-1+($G14*IF(LEN($E14)=4,HLOOKUP($E14+AD$2,Vychodiská!$J$9:$BH$15,3,0),HLOOKUP(VALUE(RIGHT($E14,4))+AD$2,Vychodiská!$J$9:$BH$15,3,0)))*-1+($H14*IF(LEN($E14)=4,HLOOKUP($E14+AD$2,Vychodiská!$J$9:$BH$15,4,0),HLOOKUP(VALUE(RIGHT($E14,4))+AD$2,Vychodiská!$J$9:$BH$15,4,0)))*-1+($I14*IF(LEN($E14)=4,HLOOKUP($E14+AD$2,Vychodiská!$J$9:$BH$15,5,0),HLOOKUP(VALUE(RIGHT($E14,4))+AD$2,Vychodiská!$J$9:$BH$15,5,0)))*-1+($J14*IF(LEN($E14)=4,HLOOKUP($E14+AD$2,Vychodiská!$J$9:$BH$15,6,0),HLOOKUP(VALUE(RIGHT($E14,4))+AD$2,Vychodiská!$J$9:$BH$15,6,0)))*-1+($K14*IF(LEN($E14)=4,HLOOKUP($E14+AD$2,Vychodiská!$J$9:$BH$15,7,0),HLOOKUP(VALUE(RIGHT($E14,4))+AD$2,Vychodiská!$J$9:$BH$15,7,0)))*-1</f>
        <v>7653.2320297169099</v>
      </c>
      <c r="AE14" s="62">
        <f>($F14*IF(LEN($E14)=4,HLOOKUP($E14+AE$2,Vychodiská!$J$9:$BH$15,2,0),HLOOKUP(VALUE(RIGHT($E14,4))+AE$2,Vychodiská!$J$9:$BH$15,2,0)))*-1+($G14*IF(LEN($E14)=4,HLOOKUP($E14+AE$2,Vychodiská!$J$9:$BH$15,3,0),HLOOKUP(VALUE(RIGHT($E14,4))+AE$2,Vychodiská!$J$9:$BH$15,3,0)))*-1+($H14*IF(LEN($E14)=4,HLOOKUP($E14+AE$2,Vychodiská!$J$9:$BH$15,4,0),HLOOKUP(VALUE(RIGHT($E14,4))+AE$2,Vychodiská!$J$9:$BH$15,4,0)))*-1+($I14*IF(LEN($E14)=4,HLOOKUP($E14+AE$2,Vychodiská!$J$9:$BH$15,5,0),HLOOKUP(VALUE(RIGHT($E14,4))+AE$2,Vychodiská!$J$9:$BH$15,5,0)))*-1+($J14*IF(LEN($E14)=4,HLOOKUP($E14+AE$2,Vychodiská!$J$9:$BH$15,6,0),HLOOKUP(VALUE(RIGHT($E14,4))+AE$2,Vychodiská!$J$9:$BH$15,6,0)))*-1+($K14*IF(LEN($E14)=4,HLOOKUP($E14+AE$2,Vychodiská!$J$9:$BH$15,7,0),HLOOKUP(VALUE(RIGHT($E14,4))+AE$2,Vychodiská!$J$9:$BH$15,7,0)))*-1</f>
        <v>7706.8046539249272</v>
      </c>
      <c r="AF14" s="62">
        <f>($F14*IF(LEN($E14)=4,HLOOKUP($E14+AF$2,Vychodiská!$J$9:$BH$15,2,0),HLOOKUP(VALUE(RIGHT($E14,4))+AF$2,Vychodiská!$J$9:$BH$15,2,0)))*-1+($G14*IF(LEN($E14)=4,HLOOKUP($E14+AF$2,Vychodiská!$J$9:$BH$15,3,0),HLOOKUP(VALUE(RIGHT($E14,4))+AF$2,Vychodiská!$J$9:$BH$15,3,0)))*-1+($H14*IF(LEN($E14)=4,HLOOKUP($E14+AF$2,Vychodiská!$J$9:$BH$15,4,0),HLOOKUP(VALUE(RIGHT($E14,4))+AF$2,Vychodiská!$J$9:$BH$15,4,0)))*-1+($I14*IF(LEN($E14)=4,HLOOKUP($E14+AF$2,Vychodiská!$J$9:$BH$15,5,0),HLOOKUP(VALUE(RIGHT($E14,4))+AF$2,Vychodiská!$J$9:$BH$15,5,0)))*-1+($J14*IF(LEN($E14)=4,HLOOKUP($E14+AF$2,Vychodiská!$J$9:$BH$15,6,0),HLOOKUP(VALUE(RIGHT($E14,4))+AF$2,Vychodiská!$J$9:$BH$15,6,0)))*-1+($K14*IF(LEN($E14)=4,HLOOKUP($E14+AF$2,Vychodiská!$J$9:$BH$15,7,0),HLOOKUP(VALUE(RIGHT($E14,4))+AF$2,Vychodiská!$J$9:$BH$15,7,0)))*-1</f>
        <v>7760.7522865024021</v>
      </c>
      <c r="AG14" s="62">
        <f>($F14*IF(LEN($E14)=4,HLOOKUP($E14+AG$2,Vychodiská!$J$9:$BH$15,2,0),HLOOKUP(VALUE(RIGHT($E14,4))+AG$2,Vychodiská!$J$9:$BH$15,2,0)))*-1+($G14*IF(LEN($E14)=4,HLOOKUP($E14+AG$2,Vychodiská!$J$9:$BH$15,3,0),HLOOKUP(VALUE(RIGHT($E14,4))+AG$2,Vychodiská!$J$9:$BH$15,3,0)))*-1+($H14*IF(LEN($E14)=4,HLOOKUP($E14+AG$2,Vychodiská!$J$9:$BH$15,4,0),HLOOKUP(VALUE(RIGHT($E14,4))+AG$2,Vychodiská!$J$9:$BH$15,4,0)))*-1+($I14*IF(LEN($E14)=4,HLOOKUP($E14+AG$2,Vychodiská!$J$9:$BH$15,5,0),HLOOKUP(VALUE(RIGHT($E14,4))+AG$2,Vychodiská!$J$9:$BH$15,5,0)))*-1+($J14*IF(LEN($E14)=4,HLOOKUP($E14+AG$2,Vychodiská!$J$9:$BH$15,6,0),HLOOKUP(VALUE(RIGHT($E14,4))+AG$2,Vychodiská!$J$9:$BH$15,6,0)))*-1+($K14*IF(LEN($E14)=4,HLOOKUP($E14+AG$2,Vychodiská!$J$9:$BH$15,7,0),HLOOKUP(VALUE(RIGHT($E14,4))+AG$2,Vychodiská!$J$9:$BH$15,7,0)))*-1</f>
        <v>7815.0775525079171</v>
      </c>
      <c r="AH14" s="62">
        <f>($F14*IF(LEN($E14)=4,HLOOKUP($E14+AH$2,Vychodiská!$J$9:$BH$15,2,0),HLOOKUP(VALUE(RIGHT($E14,4))+AH$2,Vychodiská!$J$9:$BH$15,2,0)))*-1+($G14*IF(LEN($E14)=4,HLOOKUP($E14+AH$2,Vychodiská!$J$9:$BH$15,3,0),HLOOKUP(VALUE(RIGHT($E14,4))+AH$2,Vychodiská!$J$9:$BH$15,3,0)))*-1+($H14*IF(LEN($E14)=4,HLOOKUP($E14+AH$2,Vychodiská!$J$9:$BH$15,4,0),HLOOKUP(VALUE(RIGHT($E14,4))+AH$2,Vychodiská!$J$9:$BH$15,4,0)))*-1+($I14*IF(LEN($E14)=4,HLOOKUP($E14+AH$2,Vychodiská!$J$9:$BH$15,5,0),HLOOKUP(VALUE(RIGHT($E14,4))+AH$2,Vychodiská!$J$9:$BH$15,5,0)))*-1+($J14*IF(LEN($E14)=4,HLOOKUP($E14+AH$2,Vychodiská!$J$9:$BH$15,6,0),HLOOKUP(VALUE(RIGHT($E14,4))+AH$2,Vychodiská!$J$9:$BH$15,6,0)))*-1+($K14*IF(LEN($E14)=4,HLOOKUP($E14+AH$2,Vychodiská!$J$9:$BH$15,7,0),HLOOKUP(VALUE(RIGHT($E14,4))+AH$2,Vychodiská!$J$9:$BH$15,7,0)))*-1</f>
        <v>7869.7830953754728</v>
      </c>
      <c r="AI14" s="62">
        <f>($F14*IF(LEN($E14)=4,HLOOKUP($E14+AI$2,Vychodiská!$J$9:$BH$15,2,0),HLOOKUP(VALUE(RIGHT($E14,4))+AI$2,Vychodiská!$J$9:$BH$15,2,0)))*-1+($G14*IF(LEN($E14)=4,HLOOKUP($E14+AI$2,Vychodiská!$J$9:$BH$15,3,0),HLOOKUP(VALUE(RIGHT($E14,4))+AI$2,Vychodiská!$J$9:$BH$15,3,0)))*-1+($H14*IF(LEN($E14)=4,HLOOKUP($E14+AI$2,Vychodiská!$J$9:$BH$15,4,0),HLOOKUP(VALUE(RIGHT($E14,4))+AI$2,Vychodiská!$J$9:$BH$15,4,0)))*-1+($I14*IF(LEN($E14)=4,HLOOKUP($E14+AI$2,Vychodiská!$J$9:$BH$15,5,0),HLOOKUP(VALUE(RIGHT($E14,4))+AI$2,Vychodiská!$J$9:$BH$15,5,0)))*-1+($J14*IF(LEN($E14)=4,HLOOKUP($E14+AI$2,Vychodiská!$J$9:$BH$15,6,0),HLOOKUP(VALUE(RIGHT($E14,4))+AI$2,Vychodiská!$J$9:$BH$15,6,0)))*-1+($K14*IF(LEN($E14)=4,HLOOKUP($E14+AI$2,Vychodiská!$J$9:$BH$15,7,0),HLOOKUP(VALUE(RIGHT($E14,4))+AI$2,Vychodiská!$J$9:$BH$15,7,0)))*-1</f>
        <v>7924.871577043099</v>
      </c>
      <c r="AJ14" s="62">
        <f>($F14*IF(LEN($E14)=4,HLOOKUP($E14+AJ$2,Vychodiská!$J$9:$BH$15,2,0),HLOOKUP(VALUE(RIGHT($E14,4))+AJ$2,Vychodiská!$J$9:$BH$15,2,0)))*-1+($G14*IF(LEN($E14)=4,HLOOKUP($E14+AJ$2,Vychodiská!$J$9:$BH$15,3,0),HLOOKUP(VALUE(RIGHT($E14,4))+AJ$2,Vychodiská!$J$9:$BH$15,3,0)))*-1+($H14*IF(LEN($E14)=4,HLOOKUP($E14+AJ$2,Vychodiská!$J$9:$BH$15,4,0),HLOOKUP(VALUE(RIGHT($E14,4))+AJ$2,Vychodiská!$J$9:$BH$15,4,0)))*-1+($I14*IF(LEN($E14)=4,HLOOKUP($E14+AJ$2,Vychodiská!$J$9:$BH$15,5,0),HLOOKUP(VALUE(RIGHT($E14,4))+AJ$2,Vychodiská!$J$9:$BH$15,5,0)))*-1+($J14*IF(LEN($E14)=4,HLOOKUP($E14+AJ$2,Vychodiská!$J$9:$BH$15,6,0),HLOOKUP(VALUE(RIGHT($E14,4))+AJ$2,Vychodiská!$J$9:$BH$15,6,0)))*-1+($K14*IF(LEN($E14)=4,HLOOKUP($E14+AJ$2,Vychodiská!$J$9:$BH$15,7,0),HLOOKUP(VALUE(RIGHT($E14,4))+AJ$2,Vychodiská!$J$9:$BH$15,7,0)))*-1</f>
        <v>7980.3456780824008</v>
      </c>
      <c r="AK14" s="62">
        <f>($F14*IF(LEN($E14)=4,HLOOKUP($E14+AK$2,Vychodiská!$J$9:$BH$15,2,0),HLOOKUP(VALUE(RIGHT($E14,4))+AK$2,Vychodiská!$J$9:$BH$15,2,0)))*-1+($G14*IF(LEN($E14)=4,HLOOKUP($E14+AK$2,Vychodiská!$J$9:$BH$15,3,0),HLOOKUP(VALUE(RIGHT($E14,4))+AK$2,Vychodiská!$J$9:$BH$15,3,0)))*-1+($H14*IF(LEN($E14)=4,HLOOKUP($E14+AK$2,Vychodiská!$J$9:$BH$15,4,0),HLOOKUP(VALUE(RIGHT($E14,4))+AK$2,Vychodiská!$J$9:$BH$15,4,0)))*-1+($I14*IF(LEN($E14)=4,HLOOKUP($E14+AK$2,Vychodiská!$J$9:$BH$15,5,0),HLOOKUP(VALUE(RIGHT($E14,4))+AK$2,Vychodiská!$J$9:$BH$15,5,0)))*-1+($J14*IF(LEN($E14)=4,HLOOKUP($E14+AK$2,Vychodiská!$J$9:$BH$15,6,0),HLOOKUP(VALUE(RIGHT($E14,4))+AK$2,Vychodiská!$J$9:$BH$15,6,0)))*-1+($K14*IF(LEN($E14)=4,HLOOKUP($E14+AK$2,Vychodiská!$J$9:$BH$15,7,0),HLOOKUP(VALUE(RIGHT($E14,4))+AK$2,Vychodiská!$J$9:$BH$15,7,0)))*-1</f>
        <v>8052.9668237529504</v>
      </c>
      <c r="AL14" s="62">
        <f>($F14*IF(LEN($E14)=4,HLOOKUP($E14+AL$2,Vychodiská!$J$9:$BH$15,2,0),HLOOKUP(VALUE(RIGHT($E14,4))+AL$2,Vychodiská!$J$9:$BH$15,2,0)))*-1+($G14*IF(LEN($E14)=4,HLOOKUP($E14+AL$2,Vychodiská!$J$9:$BH$15,3,0),HLOOKUP(VALUE(RIGHT($E14,4))+AL$2,Vychodiská!$J$9:$BH$15,3,0)))*-1+($H14*IF(LEN($E14)=4,HLOOKUP($E14+AL$2,Vychodiská!$J$9:$BH$15,4,0),HLOOKUP(VALUE(RIGHT($E14,4))+AL$2,Vychodiská!$J$9:$BH$15,4,0)))*-1+($I14*IF(LEN($E14)=4,HLOOKUP($E14+AL$2,Vychodiská!$J$9:$BH$15,5,0),HLOOKUP(VALUE(RIGHT($E14,4))+AL$2,Vychodiská!$J$9:$BH$15,5,0)))*-1+($J14*IF(LEN($E14)=4,HLOOKUP($E14+AL$2,Vychodiská!$J$9:$BH$15,6,0),HLOOKUP(VALUE(RIGHT($E14,4))+AL$2,Vychodiská!$J$9:$BH$15,6,0)))*-1+($K14*IF(LEN($E14)=4,HLOOKUP($E14+AL$2,Vychodiská!$J$9:$BH$15,7,0),HLOOKUP(VALUE(RIGHT($E14,4))+AL$2,Vychodiská!$J$9:$BH$15,7,0)))*-1</f>
        <v>8126.2488218491035</v>
      </c>
      <c r="AM14" s="62">
        <f>($F14*IF(LEN($E14)=4,HLOOKUP($E14+AM$2,Vychodiská!$J$9:$BH$15,2,0),HLOOKUP(VALUE(RIGHT($E14,4))+AM$2,Vychodiská!$J$9:$BH$15,2,0)))*-1+($G14*IF(LEN($E14)=4,HLOOKUP($E14+AM$2,Vychodiská!$J$9:$BH$15,3,0),HLOOKUP(VALUE(RIGHT($E14,4))+AM$2,Vychodiská!$J$9:$BH$15,3,0)))*-1+($H14*IF(LEN($E14)=4,HLOOKUP($E14+AM$2,Vychodiská!$J$9:$BH$15,4,0),HLOOKUP(VALUE(RIGHT($E14,4))+AM$2,Vychodiská!$J$9:$BH$15,4,0)))*-1+($I14*IF(LEN($E14)=4,HLOOKUP($E14+AM$2,Vychodiská!$J$9:$BH$15,5,0),HLOOKUP(VALUE(RIGHT($E14,4))+AM$2,Vychodiská!$J$9:$BH$15,5,0)))*-1+($J14*IF(LEN($E14)=4,HLOOKUP($E14+AM$2,Vychodiská!$J$9:$BH$15,6,0),HLOOKUP(VALUE(RIGHT($E14,4))+AM$2,Vychodiská!$J$9:$BH$15,6,0)))*-1+($K14*IF(LEN($E14)=4,HLOOKUP($E14+AM$2,Vychodiská!$J$9:$BH$15,7,0),HLOOKUP(VALUE(RIGHT($E14,4))+AM$2,Vychodiská!$J$9:$BH$15,7,0)))*-1</f>
        <v>8200.1976861279327</v>
      </c>
      <c r="AN14" s="62">
        <f>($F14*IF(LEN($E14)=4,HLOOKUP($E14+AN$2,Vychodiská!$J$9:$BH$15,2,0),HLOOKUP(VALUE(RIGHT($E14,4))+AN$2,Vychodiská!$J$9:$BH$15,2,0)))*-1+($G14*IF(LEN($E14)=4,HLOOKUP($E14+AN$2,Vychodiská!$J$9:$BH$15,3,0),HLOOKUP(VALUE(RIGHT($E14,4))+AN$2,Vychodiská!$J$9:$BH$15,3,0)))*-1+($H14*IF(LEN($E14)=4,HLOOKUP($E14+AN$2,Vychodiská!$J$9:$BH$15,4,0),HLOOKUP(VALUE(RIGHT($E14,4))+AN$2,Vychodiská!$J$9:$BH$15,4,0)))*-1+($I14*IF(LEN($E14)=4,HLOOKUP($E14+AN$2,Vychodiská!$J$9:$BH$15,5,0),HLOOKUP(VALUE(RIGHT($E14,4))+AN$2,Vychodiská!$J$9:$BH$15,5,0)))*-1+($J14*IF(LEN($E14)=4,HLOOKUP($E14+AN$2,Vychodiská!$J$9:$BH$15,6,0),HLOOKUP(VALUE(RIGHT($E14,4))+AN$2,Vychodiská!$J$9:$BH$15,6,0)))*-1+($K14*IF(LEN($E14)=4,HLOOKUP($E14+AN$2,Vychodiská!$J$9:$BH$15,7,0),HLOOKUP(VALUE(RIGHT($E14,4))+AN$2,Vychodiská!$J$9:$BH$15,7,0)))*-1</f>
        <v>8274.8194850716973</v>
      </c>
      <c r="AO14" s="62">
        <f>($F14*IF(LEN($E14)=4,HLOOKUP($E14+AO$2,Vychodiská!$J$9:$BH$15,2,0),HLOOKUP(VALUE(RIGHT($E14,4))+AO$2,Vychodiská!$J$9:$BH$15,2,0)))*-1+($G14*IF(LEN($E14)=4,HLOOKUP($E14+AO$2,Vychodiská!$J$9:$BH$15,3,0),HLOOKUP(VALUE(RIGHT($E14,4))+AO$2,Vychodiská!$J$9:$BH$15,3,0)))*-1+($H14*IF(LEN($E14)=4,HLOOKUP($E14+AO$2,Vychodiská!$J$9:$BH$15,4,0),HLOOKUP(VALUE(RIGHT($E14,4))+AO$2,Vychodiská!$J$9:$BH$15,4,0)))*-1+($I14*IF(LEN($E14)=4,HLOOKUP($E14+AO$2,Vychodiská!$J$9:$BH$15,5,0),HLOOKUP(VALUE(RIGHT($E14,4))+AO$2,Vychodiská!$J$9:$BH$15,5,0)))*-1+($J14*IF(LEN($E14)=4,HLOOKUP($E14+AO$2,Vychodiská!$J$9:$BH$15,6,0),HLOOKUP(VALUE(RIGHT($E14,4))+AO$2,Vychodiská!$J$9:$BH$15,6,0)))*-1+($K14*IF(LEN($E14)=4,HLOOKUP($E14+AO$2,Vychodiská!$J$9:$BH$15,7,0),HLOOKUP(VALUE(RIGHT($E14,4))+AO$2,Vychodiská!$J$9:$BH$15,7,0)))*-1</f>
        <v>8350.1203423858497</v>
      </c>
      <c r="AP14" s="62">
        <f t="shared" si="2"/>
        <v>6511.0072668013981</v>
      </c>
      <c r="AQ14" s="62">
        <f>SUM($L14:M14)</f>
        <v>13117.726340424777</v>
      </c>
      <c r="AR14" s="62">
        <f>SUM($L14:N14)</f>
        <v>19803.065371024273</v>
      </c>
      <c r="AS14" s="62">
        <f>SUM($L14:O14)</f>
        <v>26567.959936087904</v>
      </c>
      <c r="AT14" s="62">
        <f>SUM($L14:P14)</f>
        <v>33413.356746475794</v>
      </c>
      <c r="AU14" s="62">
        <f>SUM($L14:Q14)</f>
        <v>40316.254890070937</v>
      </c>
      <c r="AV14" s="62">
        <f>SUM($L14:R14)</f>
        <v>47277.137378072279</v>
      </c>
      <c r="AW14" s="62">
        <f>SUM($L14:S14)</f>
        <v>54296.491278972833</v>
      </c>
      <c r="AX14" s="62">
        <f>SUM($L14:T14)</f>
        <v>61374.807752640954</v>
      </c>
      <c r="AY14" s="62">
        <f>SUM($L14:U14)</f>
        <v>68512.582084687892</v>
      </c>
      <c r="AZ14" s="62">
        <f>SUM($L14:V14)</f>
        <v>75710.313721124025</v>
      </c>
      <c r="BA14" s="62">
        <f>SUM($L14:W14)</f>
        <v>82968.506303306218</v>
      </c>
      <c r="BB14" s="62">
        <f>SUM($L14:X14)</f>
        <v>90287.66770317874</v>
      </c>
      <c r="BC14" s="62">
        <f>SUM($L14:Y14)</f>
        <v>97668.310058810195</v>
      </c>
      <c r="BD14" s="62">
        <f>SUM($L14:Z14)</f>
        <v>105110.94981022895</v>
      </c>
      <c r="BE14" s="62">
        <f>SUM($L14:AA14)</f>
        <v>112605.68803990763</v>
      </c>
      <c r="BF14" s="62">
        <f>SUM($L14:AB14)</f>
        <v>120152.88943719407</v>
      </c>
      <c r="BG14" s="62">
        <f>SUM($L14:AC14)</f>
        <v>127752.92124426151</v>
      </c>
      <c r="BH14" s="62">
        <f>SUM($L14:AD14)</f>
        <v>135406.15327397842</v>
      </c>
      <c r="BI14" s="62">
        <f>SUM($L14:AE14)</f>
        <v>143112.95792790334</v>
      </c>
      <c r="BJ14" s="62">
        <f>SUM($L14:AF14)</f>
        <v>150873.71021440573</v>
      </c>
      <c r="BK14" s="62">
        <f>SUM($L14:AG14)</f>
        <v>158688.78776691365</v>
      </c>
      <c r="BL14" s="62">
        <f>SUM($L14:AH14)</f>
        <v>166558.57086228911</v>
      </c>
      <c r="BM14" s="62">
        <f>SUM($L14:AI14)</f>
        <v>174483.4424393322</v>
      </c>
      <c r="BN14" s="62">
        <f>SUM($L14:AJ14)</f>
        <v>182463.7881174146</v>
      </c>
      <c r="BO14" s="62">
        <f>SUM($L14:AK14)</f>
        <v>190516.75494116754</v>
      </c>
      <c r="BP14" s="62">
        <f>SUM($L14:AL14)</f>
        <v>198643.00376301663</v>
      </c>
      <c r="BQ14" s="62">
        <f>SUM($L14:AM14)</f>
        <v>206843.20144914457</v>
      </c>
      <c r="BR14" s="62">
        <f>SUM($L14:AN14)</f>
        <v>215118.02093421627</v>
      </c>
      <c r="BS14" s="63">
        <f>SUM($L14:AO14)</f>
        <v>223468.14127660211</v>
      </c>
      <c r="BT14" s="65">
        <f>IF(CZ14=0,0,L14/((1+Vychodiská!$C$178)^emisie_ostatné!CZ14))</f>
        <v>5624.4528813747092</v>
      </c>
      <c r="BU14" s="62">
        <f>IF(DA14=0,0,M14/((1+Vychodiská!$C$178)^emisie_ostatné!DA14))</f>
        <v>5435.3641321246832</v>
      </c>
      <c r="BV14" s="62">
        <f>IF(DB14=0,0,N14/((1+Vychodiská!$C$178)^emisie_ostatné!DB14))</f>
        <v>5238.1380621875869</v>
      </c>
      <c r="BW14" s="62">
        <f>IF(DC14=0,0,O14/((1+Vychodiská!$C$178)^emisie_ostatné!DC14))</f>
        <v>5048.068481073924</v>
      </c>
      <c r="BX14" s="62">
        <f>IF(DD14=0,0,P14/((1+Vychodiská!$C$178)^emisie_ostatné!DD14))</f>
        <v>4864.8957104749552</v>
      </c>
      <c r="BY14" s="62">
        <f>IF(DE14=0,0,Q14/((1+Vychodiská!$C$178)^emisie_ostatné!DE14))</f>
        <v>4672.1531756599479</v>
      </c>
      <c r="BZ14" s="62">
        <f>IF(DF14=0,0,R14/((1+Vychodiská!$C$178)^emisie_ostatné!DF14))</f>
        <v>4487.0469165099912</v>
      </c>
      <c r="CA14" s="62">
        <f>IF(DG14=0,0,S14/((1+Vychodiská!$C$178)^emisie_ostatné!DG14))</f>
        <v>4309.2743910558811</v>
      </c>
      <c r="CB14" s="62">
        <f>IF(DH14=0,0,T14/((1+Vychodiská!$C$178)^emisie_ostatné!DH14))</f>
        <v>4138.5450437530953</v>
      </c>
      <c r="CC14" s="62">
        <f>IF(DI14=0,0,U14/((1+Vychodiská!$C$178)^emisie_ostatné!DI14))</f>
        <v>3974.5798305910689</v>
      </c>
      <c r="CD14" s="62">
        <f>IF(DJ14=0,0,V14/((1+Vychodiská!$C$178)^emisie_ostatné!DJ14))</f>
        <v>3817.1107630171737</v>
      </c>
      <c r="CE14" s="62">
        <f>IF(DK14=0,0,W14/((1+Vychodiská!$C$178)^emisie_ostatné!DK14))</f>
        <v>3665.8804699300176</v>
      </c>
      <c r="CF14" s="62">
        <f>IF(DL14=0,0,X14/((1+Vychodiská!$C$178)^emisie_ostatné!DL14))</f>
        <v>3520.6417770261228</v>
      </c>
      <c r="CG14" s="62">
        <f>IF(DM14=0,0,Y14/((1+Vychodiská!$C$178)^emisie_ostatné!DM14))</f>
        <v>3381.1573028125163</v>
      </c>
      <c r="CH14" s="62">
        <f>IF(DN14=0,0,Z14/((1+Vychodiská!$C$178)^emisie_ostatné!DN14))</f>
        <v>3247.1990706248962</v>
      </c>
      <c r="CI14" s="62">
        <f>IF(DO14=0,0,AA14/((1+Vychodiská!$C$178)^emisie_ostatné!DO14))</f>
        <v>0</v>
      </c>
      <c r="CJ14" s="62">
        <f>IF(DP14=0,0,AB14/((1+Vychodiská!$C$178)^emisie_ostatné!DP14))</f>
        <v>0</v>
      </c>
      <c r="CK14" s="62">
        <f>IF(DQ14=0,0,AC14/((1+Vychodiská!$C$178)^emisie_ostatné!DQ14))</f>
        <v>0</v>
      </c>
      <c r="CL14" s="62">
        <f>IF(DR14=0,0,AD14/((1+Vychodiská!$C$178)^emisie_ostatné!DR14))</f>
        <v>0</v>
      </c>
      <c r="CM14" s="62">
        <f>IF(DS14=0,0,AE14/((1+Vychodiská!$C$178)^emisie_ostatné!DS14))</f>
        <v>0</v>
      </c>
      <c r="CN14" s="62">
        <f>IF(DT14=0,0,AF14/((1+Vychodiská!$C$178)^emisie_ostatné!DT14))</f>
        <v>0</v>
      </c>
      <c r="CO14" s="62">
        <f>IF(DU14=0,0,AG14/((1+Vychodiská!$C$178)^emisie_ostatné!DU14))</f>
        <v>0</v>
      </c>
      <c r="CP14" s="62">
        <f>IF(DV14=0,0,AH14/((1+Vychodiská!$C$178)^emisie_ostatné!DV14))</f>
        <v>0</v>
      </c>
      <c r="CQ14" s="62">
        <f>IF(DW14=0,0,AI14/((1+Vychodiská!$C$178)^emisie_ostatné!DW14))</f>
        <v>0</v>
      </c>
      <c r="CR14" s="62">
        <f>IF(DX14=0,0,AJ14/((1+Vychodiská!$C$178)^emisie_ostatné!DX14))</f>
        <v>0</v>
      </c>
      <c r="CS14" s="62">
        <f>IF(DY14=0,0,AK14/((1+Vychodiská!$C$178)^emisie_ostatné!DY14))</f>
        <v>0</v>
      </c>
      <c r="CT14" s="62">
        <f>IF(DZ14=0,0,AL14/((1+Vychodiská!$C$178)^emisie_ostatné!DZ14))</f>
        <v>0</v>
      </c>
      <c r="CU14" s="62">
        <f>IF(EA14=0,0,AM14/((1+Vychodiská!$C$178)^emisie_ostatné!EA14))</f>
        <v>0</v>
      </c>
      <c r="CV14" s="62">
        <f>IF(EB14=0,0,AN14/((1+Vychodiská!$C$178)^emisie_ostatné!EB14))</f>
        <v>0</v>
      </c>
      <c r="CW14" s="63">
        <f>IF(EC14=0,0,AO14/((1+Vychodiská!$C$178)^emisie_ostatné!EC14))</f>
        <v>0</v>
      </c>
      <c r="CX14" s="66">
        <f t="shared" si="4"/>
        <v>65424.508008216573</v>
      </c>
      <c r="CY14" s="62"/>
      <c r="CZ14" s="67">
        <f t="shared" si="0"/>
        <v>3</v>
      </c>
      <c r="DA14" s="67">
        <f t="shared" ref="DA14:EC14" si="14">IF(CZ14=0,0,IF(DA$2&gt;$D14,0,CZ14+1))</f>
        <v>4</v>
      </c>
      <c r="DB14" s="67">
        <f t="shared" si="14"/>
        <v>5</v>
      </c>
      <c r="DC14" s="67">
        <f t="shared" si="14"/>
        <v>6</v>
      </c>
      <c r="DD14" s="67">
        <f t="shared" si="14"/>
        <v>7</v>
      </c>
      <c r="DE14" s="67">
        <f t="shared" si="14"/>
        <v>8</v>
      </c>
      <c r="DF14" s="67">
        <f t="shared" si="14"/>
        <v>9</v>
      </c>
      <c r="DG14" s="67">
        <f t="shared" si="14"/>
        <v>10</v>
      </c>
      <c r="DH14" s="67">
        <f t="shared" si="14"/>
        <v>11</v>
      </c>
      <c r="DI14" s="67">
        <f t="shared" si="14"/>
        <v>12</v>
      </c>
      <c r="DJ14" s="67">
        <f t="shared" si="14"/>
        <v>13</v>
      </c>
      <c r="DK14" s="67">
        <f t="shared" si="14"/>
        <v>14</v>
      </c>
      <c r="DL14" s="67">
        <f t="shared" si="14"/>
        <v>15</v>
      </c>
      <c r="DM14" s="67">
        <f t="shared" si="14"/>
        <v>16</v>
      </c>
      <c r="DN14" s="67">
        <f t="shared" si="14"/>
        <v>17</v>
      </c>
      <c r="DO14" s="67">
        <f t="shared" si="14"/>
        <v>0</v>
      </c>
      <c r="DP14" s="67">
        <f t="shared" si="14"/>
        <v>0</v>
      </c>
      <c r="DQ14" s="67">
        <f t="shared" si="14"/>
        <v>0</v>
      </c>
      <c r="DR14" s="67">
        <f t="shared" si="14"/>
        <v>0</v>
      </c>
      <c r="DS14" s="67">
        <f t="shared" si="14"/>
        <v>0</v>
      </c>
      <c r="DT14" s="67">
        <f t="shared" si="14"/>
        <v>0</v>
      </c>
      <c r="DU14" s="67">
        <f t="shared" si="14"/>
        <v>0</v>
      </c>
      <c r="DV14" s="67">
        <f t="shared" si="14"/>
        <v>0</v>
      </c>
      <c r="DW14" s="67">
        <f t="shared" si="14"/>
        <v>0</v>
      </c>
      <c r="DX14" s="67">
        <f t="shared" si="14"/>
        <v>0</v>
      </c>
      <c r="DY14" s="67">
        <f t="shared" si="14"/>
        <v>0</v>
      </c>
      <c r="DZ14" s="67">
        <f t="shared" si="14"/>
        <v>0</v>
      </c>
      <c r="EA14" s="67">
        <f t="shared" si="14"/>
        <v>0</v>
      </c>
      <c r="EB14" s="67">
        <f t="shared" si="14"/>
        <v>0</v>
      </c>
      <c r="EC14" s="68">
        <f t="shared" si="14"/>
        <v>0</v>
      </c>
    </row>
    <row r="15" spans="1:133" s="69" customFormat="1" ht="31" customHeight="1" x14ac:dyDescent="0.35">
      <c r="A15" s="59">
        <f>Investície!A15</f>
        <v>13</v>
      </c>
      <c r="B15" s="60" t="str">
        <f>Investície!B15</f>
        <v>MHTH, a.s. - závod Košice</v>
      </c>
      <c r="C15" s="60" t="str">
        <f>Investície!C15</f>
        <v>Revitalizácia a rekultivácia odkaliska</v>
      </c>
      <c r="D15" s="61">
        <f>INDEX(Data!$M:$M,MATCH(emisie_ostatné!A15,Data!$A:$A,0))</f>
        <v>40</v>
      </c>
      <c r="E15" s="61">
        <f>INDEX(Data!$J:$J,MATCH(emisie_ostatné!A15,Data!$A:$A,0))</f>
        <v>2026</v>
      </c>
      <c r="F15" s="61">
        <f>INDEX(Data!$O:$O,MATCH(emisie_ostatné!A15,Data!$A:$A,0))</f>
        <v>0</v>
      </c>
      <c r="G15" s="61">
        <f>INDEX(Data!$P:$P,MATCH(emisie_ostatné!A15,Data!$A:$A,0))</f>
        <v>0</v>
      </c>
      <c r="H15" s="61">
        <f>INDEX(Data!$Q:$Q,MATCH(emisie_ostatné!A15,Data!$A:$A,0))</f>
        <v>0</v>
      </c>
      <c r="I15" s="61">
        <f>INDEX(Data!$R:$R,MATCH(emisie_ostatné!A15,Data!$A:$A,0))</f>
        <v>0</v>
      </c>
      <c r="J15" s="61">
        <f>INDEX(Data!$S:$S,MATCH(emisie_ostatné!A15,Data!$A:$A,0))</f>
        <v>0</v>
      </c>
      <c r="K15" s="63">
        <f>INDEX(Data!$T:$T,MATCH(emisie_ostatné!A15,Data!$A:$A,0))</f>
        <v>0</v>
      </c>
      <c r="L15" s="62">
        <f>($F15*IF(LEN($E15)=4,HLOOKUP($E15+L$2,Vychodiská!$J$9:$BH$15,2,0),HLOOKUP(VALUE(RIGHT($E15,4))+L$2,Vychodiská!$J$9:$BH$15,2,0)))*-1+($G15*IF(LEN($E15)=4,HLOOKUP($E15+L$2,Vychodiská!$J$9:$BH$15,3,0),HLOOKUP(VALUE(RIGHT($E15,4))+L$2,Vychodiská!$J$9:$BH$15,3,0)))*-1+($H15*IF(LEN($E15)=4,HLOOKUP($E15+L$2,Vychodiská!$J$9:$BH$15,4,0),HLOOKUP(VALUE(RIGHT($E15,4))+L$2,Vychodiská!$J$9:$BH$15,4,0)))*-1+($I15*IF(LEN($E15)=4,HLOOKUP($E15+L$2,Vychodiská!$J$9:$BH$15,5,0),HLOOKUP(VALUE(RIGHT($E15,4))+L$2,Vychodiská!$J$9:$BH$15,5,0)))*-1+($J15*IF(LEN($E15)=4,HLOOKUP($E15+L$2,Vychodiská!$J$9:$BH$15,6,0),HLOOKUP(VALUE(RIGHT($E15,4))+L$2,Vychodiská!$J$9:$BH$15,6,0)))*-1+($K15*IF(LEN($E15)=4,HLOOKUP($E15+L$2,Vychodiská!$J$9:$BH$15,7,0),HLOOKUP(VALUE(RIGHT($E15,4))+L$2,Vychodiská!$J$9:$BH$15,7,0)))*-1</f>
        <v>0</v>
      </c>
      <c r="M15" s="62">
        <f>($F15*IF(LEN($E15)=4,HLOOKUP($E15+M$2,Vychodiská!$J$9:$BH$15,2,0),HLOOKUP(VALUE(RIGHT($E15,4))+M$2,Vychodiská!$J$9:$BH$15,2,0)))*-1+($G15*IF(LEN($E15)=4,HLOOKUP($E15+M$2,Vychodiská!$J$9:$BH$15,3,0),HLOOKUP(VALUE(RIGHT($E15,4))+M$2,Vychodiská!$J$9:$BH$15,3,0)))*-1+($H15*IF(LEN($E15)=4,HLOOKUP($E15+M$2,Vychodiská!$J$9:$BH$15,4,0),HLOOKUP(VALUE(RIGHT($E15,4))+M$2,Vychodiská!$J$9:$BH$15,4,0)))*-1+($I15*IF(LEN($E15)=4,HLOOKUP($E15+M$2,Vychodiská!$J$9:$BH$15,5,0),HLOOKUP(VALUE(RIGHT($E15,4))+M$2,Vychodiská!$J$9:$BH$15,5,0)))*-1+($J15*IF(LEN($E15)=4,HLOOKUP($E15+M$2,Vychodiská!$J$9:$BH$15,6,0),HLOOKUP(VALUE(RIGHT($E15,4))+M$2,Vychodiská!$J$9:$BH$15,6,0)))*-1+($K15*IF(LEN($E15)=4,HLOOKUP($E15+M$2,Vychodiská!$J$9:$BH$15,7,0),HLOOKUP(VALUE(RIGHT($E15,4))+M$2,Vychodiská!$J$9:$BH$15,7,0)))*-1</f>
        <v>0</v>
      </c>
      <c r="N15" s="62">
        <f>($F15*IF(LEN($E15)=4,HLOOKUP($E15+N$2,Vychodiská!$J$9:$BH$15,2,0),HLOOKUP(VALUE(RIGHT($E15,4))+N$2,Vychodiská!$J$9:$BH$15,2,0)))*-1+($G15*IF(LEN($E15)=4,HLOOKUP($E15+N$2,Vychodiská!$J$9:$BH$15,3,0),HLOOKUP(VALUE(RIGHT($E15,4))+N$2,Vychodiská!$J$9:$BH$15,3,0)))*-1+($H15*IF(LEN($E15)=4,HLOOKUP($E15+N$2,Vychodiská!$J$9:$BH$15,4,0),HLOOKUP(VALUE(RIGHT($E15,4))+N$2,Vychodiská!$J$9:$BH$15,4,0)))*-1+($I15*IF(LEN($E15)=4,HLOOKUP($E15+N$2,Vychodiská!$J$9:$BH$15,5,0),HLOOKUP(VALUE(RIGHT($E15,4))+N$2,Vychodiská!$J$9:$BH$15,5,0)))*-1+($J15*IF(LEN($E15)=4,HLOOKUP($E15+N$2,Vychodiská!$J$9:$BH$15,6,0),HLOOKUP(VALUE(RIGHT($E15,4))+N$2,Vychodiská!$J$9:$BH$15,6,0)))*-1+($K15*IF(LEN($E15)=4,HLOOKUP($E15+N$2,Vychodiská!$J$9:$BH$15,7,0),HLOOKUP(VALUE(RIGHT($E15,4))+N$2,Vychodiská!$J$9:$BH$15,7,0)))*-1</f>
        <v>0</v>
      </c>
      <c r="O15" s="62">
        <f>($F15*IF(LEN($E15)=4,HLOOKUP($E15+O$2,Vychodiská!$J$9:$BH$15,2,0),HLOOKUP(VALUE(RIGHT($E15,4))+O$2,Vychodiská!$J$9:$BH$15,2,0)))*-1+($G15*IF(LEN($E15)=4,HLOOKUP($E15+O$2,Vychodiská!$J$9:$BH$15,3,0),HLOOKUP(VALUE(RIGHT($E15,4))+O$2,Vychodiská!$J$9:$BH$15,3,0)))*-1+($H15*IF(LEN($E15)=4,HLOOKUP($E15+O$2,Vychodiská!$J$9:$BH$15,4,0),HLOOKUP(VALUE(RIGHT($E15,4))+O$2,Vychodiská!$J$9:$BH$15,4,0)))*-1+($I15*IF(LEN($E15)=4,HLOOKUP($E15+O$2,Vychodiská!$J$9:$BH$15,5,0),HLOOKUP(VALUE(RIGHT($E15,4))+O$2,Vychodiská!$J$9:$BH$15,5,0)))*-1+($J15*IF(LEN($E15)=4,HLOOKUP($E15+O$2,Vychodiská!$J$9:$BH$15,6,0),HLOOKUP(VALUE(RIGHT($E15,4))+O$2,Vychodiská!$J$9:$BH$15,6,0)))*-1+($K15*IF(LEN($E15)=4,HLOOKUP($E15+O$2,Vychodiská!$J$9:$BH$15,7,0),HLOOKUP(VALUE(RIGHT($E15,4))+O$2,Vychodiská!$J$9:$BH$15,7,0)))*-1</f>
        <v>0</v>
      </c>
      <c r="P15" s="62">
        <f>($F15*IF(LEN($E15)=4,HLOOKUP($E15+P$2,Vychodiská!$J$9:$BH$15,2,0),HLOOKUP(VALUE(RIGHT($E15,4))+P$2,Vychodiská!$J$9:$BH$15,2,0)))*-1+($G15*IF(LEN($E15)=4,HLOOKUP($E15+P$2,Vychodiská!$J$9:$BH$15,3,0),HLOOKUP(VALUE(RIGHT($E15,4))+P$2,Vychodiská!$J$9:$BH$15,3,0)))*-1+($H15*IF(LEN($E15)=4,HLOOKUP($E15+P$2,Vychodiská!$J$9:$BH$15,4,0),HLOOKUP(VALUE(RIGHT($E15,4))+P$2,Vychodiská!$J$9:$BH$15,4,0)))*-1+($I15*IF(LEN($E15)=4,HLOOKUP($E15+P$2,Vychodiská!$J$9:$BH$15,5,0),HLOOKUP(VALUE(RIGHT($E15,4))+P$2,Vychodiská!$J$9:$BH$15,5,0)))*-1+($J15*IF(LEN($E15)=4,HLOOKUP($E15+P$2,Vychodiská!$J$9:$BH$15,6,0),HLOOKUP(VALUE(RIGHT($E15,4))+P$2,Vychodiská!$J$9:$BH$15,6,0)))*-1+($K15*IF(LEN($E15)=4,HLOOKUP($E15+P$2,Vychodiská!$J$9:$BH$15,7,0),HLOOKUP(VALUE(RIGHT($E15,4))+P$2,Vychodiská!$J$9:$BH$15,7,0)))*-1</f>
        <v>0</v>
      </c>
      <c r="Q15" s="62">
        <f>($F15*IF(LEN($E15)=4,HLOOKUP($E15+Q$2,Vychodiská!$J$9:$BH$15,2,0),HLOOKUP(VALUE(RIGHT($E15,4))+Q$2,Vychodiská!$J$9:$BH$15,2,0)))*-1+($G15*IF(LEN($E15)=4,HLOOKUP($E15+Q$2,Vychodiská!$J$9:$BH$15,3,0),HLOOKUP(VALUE(RIGHT($E15,4))+Q$2,Vychodiská!$J$9:$BH$15,3,0)))*-1+($H15*IF(LEN($E15)=4,HLOOKUP($E15+Q$2,Vychodiská!$J$9:$BH$15,4,0),HLOOKUP(VALUE(RIGHT($E15,4))+Q$2,Vychodiská!$J$9:$BH$15,4,0)))*-1+($I15*IF(LEN($E15)=4,HLOOKUP($E15+Q$2,Vychodiská!$J$9:$BH$15,5,0),HLOOKUP(VALUE(RIGHT($E15,4))+Q$2,Vychodiská!$J$9:$BH$15,5,0)))*-1+($J15*IF(LEN($E15)=4,HLOOKUP($E15+Q$2,Vychodiská!$J$9:$BH$15,6,0),HLOOKUP(VALUE(RIGHT($E15,4))+Q$2,Vychodiská!$J$9:$BH$15,6,0)))*-1+($K15*IF(LEN($E15)=4,HLOOKUP($E15+Q$2,Vychodiská!$J$9:$BH$15,7,0),HLOOKUP(VALUE(RIGHT($E15,4))+Q$2,Vychodiská!$J$9:$BH$15,7,0)))*-1</f>
        <v>0</v>
      </c>
      <c r="R15" s="62">
        <f>($F15*IF(LEN($E15)=4,HLOOKUP($E15+R$2,Vychodiská!$J$9:$BH$15,2,0),HLOOKUP(VALUE(RIGHT($E15,4))+R$2,Vychodiská!$J$9:$BH$15,2,0)))*-1+($G15*IF(LEN($E15)=4,HLOOKUP($E15+R$2,Vychodiská!$J$9:$BH$15,3,0),HLOOKUP(VALUE(RIGHT($E15,4))+R$2,Vychodiská!$J$9:$BH$15,3,0)))*-1+($H15*IF(LEN($E15)=4,HLOOKUP($E15+R$2,Vychodiská!$J$9:$BH$15,4,0),HLOOKUP(VALUE(RIGHT($E15,4))+R$2,Vychodiská!$J$9:$BH$15,4,0)))*-1+($I15*IF(LEN($E15)=4,HLOOKUP($E15+R$2,Vychodiská!$J$9:$BH$15,5,0),HLOOKUP(VALUE(RIGHT($E15,4))+R$2,Vychodiská!$J$9:$BH$15,5,0)))*-1+($J15*IF(LEN($E15)=4,HLOOKUP($E15+R$2,Vychodiská!$J$9:$BH$15,6,0),HLOOKUP(VALUE(RIGHT($E15,4))+R$2,Vychodiská!$J$9:$BH$15,6,0)))*-1+($K15*IF(LEN($E15)=4,HLOOKUP($E15+R$2,Vychodiská!$J$9:$BH$15,7,0),HLOOKUP(VALUE(RIGHT($E15,4))+R$2,Vychodiská!$J$9:$BH$15,7,0)))*-1</f>
        <v>0</v>
      </c>
      <c r="S15" s="62">
        <f>($F15*IF(LEN($E15)=4,HLOOKUP($E15+S$2,Vychodiská!$J$9:$BH$15,2,0),HLOOKUP(VALUE(RIGHT($E15,4))+S$2,Vychodiská!$J$9:$BH$15,2,0)))*-1+($G15*IF(LEN($E15)=4,HLOOKUP($E15+S$2,Vychodiská!$J$9:$BH$15,3,0),HLOOKUP(VALUE(RIGHT($E15,4))+S$2,Vychodiská!$J$9:$BH$15,3,0)))*-1+($H15*IF(LEN($E15)=4,HLOOKUP($E15+S$2,Vychodiská!$J$9:$BH$15,4,0),HLOOKUP(VALUE(RIGHT($E15,4))+S$2,Vychodiská!$J$9:$BH$15,4,0)))*-1+($I15*IF(LEN($E15)=4,HLOOKUP($E15+S$2,Vychodiská!$J$9:$BH$15,5,0),HLOOKUP(VALUE(RIGHT($E15,4))+S$2,Vychodiská!$J$9:$BH$15,5,0)))*-1+($J15*IF(LEN($E15)=4,HLOOKUP($E15+S$2,Vychodiská!$J$9:$BH$15,6,0),HLOOKUP(VALUE(RIGHT($E15,4))+S$2,Vychodiská!$J$9:$BH$15,6,0)))*-1+($K15*IF(LEN($E15)=4,HLOOKUP($E15+S$2,Vychodiská!$J$9:$BH$15,7,0),HLOOKUP(VALUE(RIGHT($E15,4))+S$2,Vychodiská!$J$9:$BH$15,7,0)))*-1</f>
        <v>0</v>
      </c>
      <c r="T15" s="62">
        <f>($F15*IF(LEN($E15)=4,HLOOKUP($E15+T$2,Vychodiská!$J$9:$BH$15,2,0),HLOOKUP(VALUE(RIGHT($E15,4))+T$2,Vychodiská!$J$9:$BH$15,2,0)))*-1+($G15*IF(LEN($E15)=4,HLOOKUP($E15+T$2,Vychodiská!$J$9:$BH$15,3,0),HLOOKUP(VALUE(RIGHT($E15,4))+T$2,Vychodiská!$J$9:$BH$15,3,0)))*-1+($H15*IF(LEN($E15)=4,HLOOKUP($E15+T$2,Vychodiská!$J$9:$BH$15,4,0),HLOOKUP(VALUE(RIGHT($E15,4))+T$2,Vychodiská!$J$9:$BH$15,4,0)))*-1+($I15*IF(LEN($E15)=4,HLOOKUP($E15+T$2,Vychodiská!$J$9:$BH$15,5,0),HLOOKUP(VALUE(RIGHT($E15,4))+T$2,Vychodiská!$J$9:$BH$15,5,0)))*-1+($J15*IF(LEN($E15)=4,HLOOKUP($E15+T$2,Vychodiská!$J$9:$BH$15,6,0),HLOOKUP(VALUE(RIGHT($E15,4))+T$2,Vychodiská!$J$9:$BH$15,6,0)))*-1+($K15*IF(LEN($E15)=4,HLOOKUP($E15+T$2,Vychodiská!$J$9:$BH$15,7,0),HLOOKUP(VALUE(RIGHT($E15,4))+T$2,Vychodiská!$J$9:$BH$15,7,0)))*-1</f>
        <v>0</v>
      </c>
      <c r="U15" s="62">
        <f>($F15*IF(LEN($E15)=4,HLOOKUP($E15+U$2,Vychodiská!$J$9:$BH$15,2,0),HLOOKUP(VALUE(RIGHT($E15,4))+U$2,Vychodiská!$J$9:$BH$15,2,0)))*-1+($G15*IF(LEN($E15)=4,HLOOKUP($E15+U$2,Vychodiská!$J$9:$BH$15,3,0),HLOOKUP(VALUE(RIGHT($E15,4))+U$2,Vychodiská!$J$9:$BH$15,3,0)))*-1+($H15*IF(LEN($E15)=4,HLOOKUP($E15+U$2,Vychodiská!$J$9:$BH$15,4,0),HLOOKUP(VALUE(RIGHT($E15,4))+U$2,Vychodiská!$J$9:$BH$15,4,0)))*-1+($I15*IF(LEN($E15)=4,HLOOKUP($E15+U$2,Vychodiská!$J$9:$BH$15,5,0),HLOOKUP(VALUE(RIGHT($E15,4))+U$2,Vychodiská!$J$9:$BH$15,5,0)))*-1+($J15*IF(LEN($E15)=4,HLOOKUP($E15+U$2,Vychodiská!$J$9:$BH$15,6,0),HLOOKUP(VALUE(RIGHT($E15,4))+U$2,Vychodiská!$J$9:$BH$15,6,0)))*-1+($K15*IF(LEN($E15)=4,HLOOKUP($E15+U$2,Vychodiská!$J$9:$BH$15,7,0),HLOOKUP(VALUE(RIGHT($E15,4))+U$2,Vychodiská!$J$9:$BH$15,7,0)))*-1</f>
        <v>0</v>
      </c>
      <c r="V15" s="62">
        <f>($F15*IF(LEN($E15)=4,HLOOKUP($E15+V$2,Vychodiská!$J$9:$BH$15,2,0),HLOOKUP(VALUE(RIGHT($E15,4))+V$2,Vychodiská!$J$9:$BH$15,2,0)))*-1+($G15*IF(LEN($E15)=4,HLOOKUP($E15+V$2,Vychodiská!$J$9:$BH$15,3,0),HLOOKUP(VALUE(RIGHT($E15,4))+V$2,Vychodiská!$J$9:$BH$15,3,0)))*-1+($H15*IF(LEN($E15)=4,HLOOKUP($E15+V$2,Vychodiská!$J$9:$BH$15,4,0),HLOOKUP(VALUE(RIGHT($E15,4))+V$2,Vychodiská!$J$9:$BH$15,4,0)))*-1+($I15*IF(LEN($E15)=4,HLOOKUP($E15+V$2,Vychodiská!$J$9:$BH$15,5,0),HLOOKUP(VALUE(RIGHT($E15,4))+V$2,Vychodiská!$J$9:$BH$15,5,0)))*-1+($J15*IF(LEN($E15)=4,HLOOKUP($E15+V$2,Vychodiská!$J$9:$BH$15,6,0),HLOOKUP(VALUE(RIGHT($E15,4))+V$2,Vychodiská!$J$9:$BH$15,6,0)))*-1+($K15*IF(LEN($E15)=4,HLOOKUP($E15+V$2,Vychodiská!$J$9:$BH$15,7,0),HLOOKUP(VALUE(RIGHT($E15,4))+V$2,Vychodiská!$J$9:$BH$15,7,0)))*-1</f>
        <v>0</v>
      </c>
      <c r="W15" s="62">
        <f>($F15*IF(LEN($E15)=4,HLOOKUP($E15+W$2,Vychodiská!$J$9:$BH$15,2,0),HLOOKUP(VALUE(RIGHT($E15,4))+W$2,Vychodiská!$J$9:$BH$15,2,0)))*-1+($G15*IF(LEN($E15)=4,HLOOKUP($E15+W$2,Vychodiská!$J$9:$BH$15,3,0),HLOOKUP(VALUE(RIGHT($E15,4))+W$2,Vychodiská!$J$9:$BH$15,3,0)))*-1+($H15*IF(LEN($E15)=4,HLOOKUP($E15+W$2,Vychodiská!$J$9:$BH$15,4,0),HLOOKUP(VALUE(RIGHT($E15,4))+W$2,Vychodiská!$J$9:$BH$15,4,0)))*-1+($I15*IF(LEN($E15)=4,HLOOKUP($E15+W$2,Vychodiská!$J$9:$BH$15,5,0),HLOOKUP(VALUE(RIGHT($E15,4))+W$2,Vychodiská!$J$9:$BH$15,5,0)))*-1+($J15*IF(LEN($E15)=4,HLOOKUP($E15+W$2,Vychodiská!$J$9:$BH$15,6,0),HLOOKUP(VALUE(RIGHT($E15,4))+W$2,Vychodiská!$J$9:$BH$15,6,0)))*-1+($K15*IF(LEN($E15)=4,HLOOKUP($E15+W$2,Vychodiská!$J$9:$BH$15,7,0),HLOOKUP(VALUE(RIGHT($E15,4))+W$2,Vychodiská!$J$9:$BH$15,7,0)))*-1</f>
        <v>0</v>
      </c>
      <c r="X15" s="62">
        <f>($F15*IF(LEN($E15)=4,HLOOKUP($E15+X$2,Vychodiská!$J$9:$BH$15,2,0),HLOOKUP(VALUE(RIGHT($E15,4))+X$2,Vychodiská!$J$9:$BH$15,2,0)))*-1+($G15*IF(LEN($E15)=4,HLOOKUP($E15+X$2,Vychodiská!$J$9:$BH$15,3,0),HLOOKUP(VALUE(RIGHT($E15,4))+X$2,Vychodiská!$J$9:$BH$15,3,0)))*-1+($H15*IF(LEN($E15)=4,HLOOKUP($E15+X$2,Vychodiská!$J$9:$BH$15,4,0),HLOOKUP(VALUE(RIGHT($E15,4))+X$2,Vychodiská!$J$9:$BH$15,4,0)))*-1+($I15*IF(LEN($E15)=4,HLOOKUP($E15+X$2,Vychodiská!$J$9:$BH$15,5,0),HLOOKUP(VALUE(RIGHT($E15,4))+X$2,Vychodiská!$J$9:$BH$15,5,0)))*-1+($J15*IF(LEN($E15)=4,HLOOKUP($E15+X$2,Vychodiská!$J$9:$BH$15,6,0),HLOOKUP(VALUE(RIGHT($E15,4))+X$2,Vychodiská!$J$9:$BH$15,6,0)))*-1+($K15*IF(LEN($E15)=4,HLOOKUP($E15+X$2,Vychodiská!$J$9:$BH$15,7,0),HLOOKUP(VALUE(RIGHT($E15,4))+X$2,Vychodiská!$J$9:$BH$15,7,0)))*-1</f>
        <v>0</v>
      </c>
      <c r="Y15" s="62">
        <f>($F15*IF(LEN($E15)=4,HLOOKUP($E15+Y$2,Vychodiská!$J$9:$BH$15,2,0),HLOOKUP(VALUE(RIGHT($E15,4))+Y$2,Vychodiská!$J$9:$BH$15,2,0)))*-1+($G15*IF(LEN($E15)=4,HLOOKUP($E15+Y$2,Vychodiská!$J$9:$BH$15,3,0),HLOOKUP(VALUE(RIGHT($E15,4))+Y$2,Vychodiská!$J$9:$BH$15,3,0)))*-1+($H15*IF(LEN($E15)=4,HLOOKUP($E15+Y$2,Vychodiská!$J$9:$BH$15,4,0),HLOOKUP(VALUE(RIGHT($E15,4))+Y$2,Vychodiská!$J$9:$BH$15,4,0)))*-1+($I15*IF(LEN($E15)=4,HLOOKUP($E15+Y$2,Vychodiská!$J$9:$BH$15,5,0),HLOOKUP(VALUE(RIGHT($E15,4))+Y$2,Vychodiská!$J$9:$BH$15,5,0)))*-1+($J15*IF(LEN($E15)=4,HLOOKUP($E15+Y$2,Vychodiská!$J$9:$BH$15,6,0),HLOOKUP(VALUE(RIGHT($E15,4))+Y$2,Vychodiská!$J$9:$BH$15,6,0)))*-1+($K15*IF(LEN($E15)=4,HLOOKUP($E15+Y$2,Vychodiská!$J$9:$BH$15,7,0),HLOOKUP(VALUE(RIGHT($E15,4))+Y$2,Vychodiská!$J$9:$BH$15,7,0)))*-1</f>
        <v>0</v>
      </c>
      <c r="Z15" s="62">
        <f>($F15*IF(LEN($E15)=4,HLOOKUP($E15+Z$2,Vychodiská!$J$9:$BH$15,2,0),HLOOKUP(VALUE(RIGHT($E15,4))+Z$2,Vychodiská!$J$9:$BH$15,2,0)))*-1+($G15*IF(LEN($E15)=4,HLOOKUP($E15+Z$2,Vychodiská!$J$9:$BH$15,3,0),HLOOKUP(VALUE(RIGHT($E15,4))+Z$2,Vychodiská!$J$9:$BH$15,3,0)))*-1+($H15*IF(LEN($E15)=4,HLOOKUP($E15+Z$2,Vychodiská!$J$9:$BH$15,4,0),HLOOKUP(VALUE(RIGHT($E15,4))+Z$2,Vychodiská!$J$9:$BH$15,4,0)))*-1+($I15*IF(LEN($E15)=4,HLOOKUP($E15+Z$2,Vychodiská!$J$9:$BH$15,5,0),HLOOKUP(VALUE(RIGHT($E15,4))+Z$2,Vychodiská!$J$9:$BH$15,5,0)))*-1+($J15*IF(LEN($E15)=4,HLOOKUP($E15+Z$2,Vychodiská!$J$9:$BH$15,6,0),HLOOKUP(VALUE(RIGHT($E15,4))+Z$2,Vychodiská!$J$9:$BH$15,6,0)))*-1+($K15*IF(LEN($E15)=4,HLOOKUP($E15+Z$2,Vychodiská!$J$9:$BH$15,7,0),HLOOKUP(VALUE(RIGHT($E15,4))+Z$2,Vychodiská!$J$9:$BH$15,7,0)))*-1</f>
        <v>0</v>
      </c>
      <c r="AA15" s="62">
        <f>($F15*IF(LEN($E15)=4,HLOOKUP($E15+AA$2,Vychodiská!$J$9:$BH$15,2,0),HLOOKUP(VALUE(RIGHT($E15,4))+AA$2,Vychodiská!$J$9:$BH$15,2,0)))*-1+($G15*IF(LEN($E15)=4,HLOOKUP($E15+AA$2,Vychodiská!$J$9:$BH$15,3,0),HLOOKUP(VALUE(RIGHT($E15,4))+AA$2,Vychodiská!$J$9:$BH$15,3,0)))*-1+($H15*IF(LEN($E15)=4,HLOOKUP($E15+AA$2,Vychodiská!$J$9:$BH$15,4,0),HLOOKUP(VALUE(RIGHT($E15,4))+AA$2,Vychodiská!$J$9:$BH$15,4,0)))*-1+($I15*IF(LEN($E15)=4,HLOOKUP($E15+AA$2,Vychodiská!$J$9:$BH$15,5,0),HLOOKUP(VALUE(RIGHT($E15,4))+AA$2,Vychodiská!$J$9:$BH$15,5,0)))*-1+($J15*IF(LEN($E15)=4,HLOOKUP($E15+AA$2,Vychodiská!$J$9:$BH$15,6,0),HLOOKUP(VALUE(RIGHT($E15,4))+AA$2,Vychodiská!$J$9:$BH$15,6,0)))*-1+($K15*IF(LEN($E15)=4,HLOOKUP($E15+AA$2,Vychodiská!$J$9:$BH$15,7,0),HLOOKUP(VALUE(RIGHT($E15,4))+AA$2,Vychodiská!$J$9:$BH$15,7,0)))*-1</f>
        <v>0</v>
      </c>
      <c r="AB15" s="62">
        <f>($F15*IF(LEN($E15)=4,HLOOKUP($E15+AB$2,Vychodiská!$J$9:$BH$15,2,0),HLOOKUP(VALUE(RIGHT($E15,4))+AB$2,Vychodiská!$J$9:$BH$15,2,0)))*-1+($G15*IF(LEN($E15)=4,HLOOKUP($E15+AB$2,Vychodiská!$J$9:$BH$15,3,0),HLOOKUP(VALUE(RIGHT($E15,4))+AB$2,Vychodiská!$J$9:$BH$15,3,0)))*-1+($H15*IF(LEN($E15)=4,HLOOKUP($E15+AB$2,Vychodiská!$J$9:$BH$15,4,0),HLOOKUP(VALUE(RIGHT($E15,4))+AB$2,Vychodiská!$J$9:$BH$15,4,0)))*-1+($I15*IF(LEN($E15)=4,HLOOKUP($E15+AB$2,Vychodiská!$J$9:$BH$15,5,0),HLOOKUP(VALUE(RIGHT($E15,4))+AB$2,Vychodiská!$J$9:$BH$15,5,0)))*-1+($J15*IF(LEN($E15)=4,HLOOKUP($E15+AB$2,Vychodiská!$J$9:$BH$15,6,0),HLOOKUP(VALUE(RIGHT($E15,4))+AB$2,Vychodiská!$J$9:$BH$15,6,0)))*-1+($K15*IF(LEN($E15)=4,HLOOKUP($E15+AB$2,Vychodiská!$J$9:$BH$15,7,0),HLOOKUP(VALUE(RIGHT($E15,4))+AB$2,Vychodiská!$J$9:$BH$15,7,0)))*-1</f>
        <v>0</v>
      </c>
      <c r="AC15" s="62">
        <f>($F15*IF(LEN($E15)=4,HLOOKUP($E15+AC$2,Vychodiská!$J$9:$BH$15,2,0),HLOOKUP(VALUE(RIGHT($E15,4))+AC$2,Vychodiská!$J$9:$BH$15,2,0)))*-1+($G15*IF(LEN($E15)=4,HLOOKUP($E15+AC$2,Vychodiská!$J$9:$BH$15,3,0),HLOOKUP(VALUE(RIGHT($E15,4))+AC$2,Vychodiská!$J$9:$BH$15,3,0)))*-1+($H15*IF(LEN($E15)=4,HLOOKUP($E15+AC$2,Vychodiská!$J$9:$BH$15,4,0),HLOOKUP(VALUE(RIGHT($E15,4))+AC$2,Vychodiská!$J$9:$BH$15,4,0)))*-1+($I15*IF(LEN($E15)=4,HLOOKUP($E15+AC$2,Vychodiská!$J$9:$BH$15,5,0),HLOOKUP(VALUE(RIGHT($E15,4))+AC$2,Vychodiská!$J$9:$BH$15,5,0)))*-1+($J15*IF(LEN($E15)=4,HLOOKUP($E15+AC$2,Vychodiská!$J$9:$BH$15,6,0),HLOOKUP(VALUE(RIGHT($E15,4))+AC$2,Vychodiská!$J$9:$BH$15,6,0)))*-1+($K15*IF(LEN($E15)=4,HLOOKUP($E15+AC$2,Vychodiská!$J$9:$BH$15,7,0),HLOOKUP(VALUE(RIGHT($E15,4))+AC$2,Vychodiská!$J$9:$BH$15,7,0)))*-1</f>
        <v>0</v>
      </c>
      <c r="AD15" s="62">
        <f>($F15*IF(LEN($E15)=4,HLOOKUP($E15+AD$2,Vychodiská!$J$9:$BH$15,2,0),HLOOKUP(VALUE(RIGHT($E15,4))+AD$2,Vychodiská!$J$9:$BH$15,2,0)))*-1+($G15*IF(LEN($E15)=4,HLOOKUP($E15+AD$2,Vychodiská!$J$9:$BH$15,3,0),HLOOKUP(VALUE(RIGHT($E15,4))+AD$2,Vychodiská!$J$9:$BH$15,3,0)))*-1+($H15*IF(LEN($E15)=4,HLOOKUP($E15+AD$2,Vychodiská!$J$9:$BH$15,4,0),HLOOKUP(VALUE(RIGHT($E15,4))+AD$2,Vychodiská!$J$9:$BH$15,4,0)))*-1+($I15*IF(LEN($E15)=4,HLOOKUP($E15+AD$2,Vychodiská!$J$9:$BH$15,5,0),HLOOKUP(VALUE(RIGHT($E15,4))+AD$2,Vychodiská!$J$9:$BH$15,5,0)))*-1+($J15*IF(LEN($E15)=4,HLOOKUP($E15+AD$2,Vychodiská!$J$9:$BH$15,6,0),HLOOKUP(VALUE(RIGHT($E15,4))+AD$2,Vychodiská!$J$9:$BH$15,6,0)))*-1+($K15*IF(LEN($E15)=4,HLOOKUP($E15+AD$2,Vychodiská!$J$9:$BH$15,7,0),HLOOKUP(VALUE(RIGHT($E15,4))+AD$2,Vychodiská!$J$9:$BH$15,7,0)))*-1</f>
        <v>0</v>
      </c>
      <c r="AE15" s="62">
        <f>($F15*IF(LEN($E15)=4,HLOOKUP($E15+AE$2,Vychodiská!$J$9:$BH$15,2,0),HLOOKUP(VALUE(RIGHT($E15,4))+AE$2,Vychodiská!$J$9:$BH$15,2,0)))*-1+($G15*IF(LEN($E15)=4,HLOOKUP($E15+AE$2,Vychodiská!$J$9:$BH$15,3,0),HLOOKUP(VALUE(RIGHT($E15,4))+AE$2,Vychodiská!$J$9:$BH$15,3,0)))*-1+($H15*IF(LEN($E15)=4,HLOOKUP($E15+AE$2,Vychodiská!$J$9:$BH$15,4,0),HLOOKUP(VALUE(RIGHT($E15,4))+AE$2,Vychodiská!$J$9:$BH$15,4,0)))*-1+($I15*IF(LEN($E15)=4,HLOOKUP($E15+AE$2,Vychodiská!$J$9:$BH$15,5,0),HLOOKUP(VALUE(RIGHT($E15,4))+AE$2,Vychodiská!$J$9:$BH$15,5,0)))*-1+($J15*IF(LEN($E15)=4,HLOOKUP($E15+AE$2,Vychodiská!$J$9:$BH$15,6,0),HLOOKUP(VALUE(RIGHT($E15,4))+AE$2,Vychodiská!$J$9:$BH$15,6,0)))*-1+($K15*IF(LEN($E15)=4,HLOOKUP($E15+AE$2,Vychodiská!$J$9:$BH$15,7,0),HLOOKUP(VALUE(RIGHT($E15,4))+AE$2,Vychodiská!$J$9:$BH$15,7,0)))*-1</f>
        <v>0</v>
      </c>
      <c r="AF15" s="62">
        <f>($F15*IF(LEN($E15)=4,HLOOKUP($E15+AF$2,Vychodiská!$J$9:$BH$15,2,0),HLOOKUP(VALUE(RIGHT($E15,4))+AF$2,Vychodiská!$J$9:$BH$15,2,0)))*-1+($G15*IF(LEN($E15)=4,HLOOKUP($E15+AF$2,Vychodiská!$J$9:$BH$15,3,0),HLOOKUP(VALUE(RIGHT($E15,4))+AF$2,Vychodiská!$J$9:$BH$15,3,0)))*-1+($H15*IF(LEN($E15)=4,HLOOKUP($E15+AF$2,Vychodiská!$J$9:$BH$15,4,0),HLOOKUP(VALUE(RIGHT($E15,4))+AF$2,Vychodiská!$J$9:$BH$15,4,0)))*-1+($I15*IF(LEN($E15)=4,HLOOKUP($E15+AF$2,Vychodiská!$J$9:$BH$15,5,0),HLOOKUP(VALUE(RIGHT($E15,4))+AF$2,Vychodiská!$J$9:$BH$15,5,0)))*-1+($J15*IF(LEN($E15)=4,HLOOKUP($E15+AF$2,Vychodiská!$J$9:$BH$15,6,0),HLOOKUP(VALUE(RIGHT($E15,4))+AF$2,Vychodiská!$J$9:$BH$15,6,0)))*-1+($K15*IF(LEN($E15)=4,HLOOKUP($E15+AF$2,Vychodiská!$J$9:$BH$15,7,0),HLOOKUP(VALUE(RIGHT($E15,4))+AF$2,Vychodiská!$J$9:$BH$15,7,0)))*-1</f>
        <v>0</v>
      </c>
      <c r="AG15" s="62">
        <f>($F15*IF(LEN($E15)=4,HLOOKUP($E15+AG$2,Vychodiská!$J$9:$BH$15,2,0),HLOOKUP(VALUE(RIGHT($E15,4))+AG$2,Vychodiská!$J$9:$BH$15,2,0)))*-1+($G15*IF(LEN($E15)=4,HLOOKUP($E15+AG$2,Vychodiská!$J$9:$BH$15,3,0),HLOOKUP(VALUE(RIGHT($E15,4))+AG$2,Vychodiská!$J$9:$BH$15,3,0)))*-1+($H15*IF(LEN($E15)=4,HLOOKUP($E15+AG$2,Vychodiská!$J$9:$BH$15,4,0),HLOOKUP(VALUE(RIGHT($E15,4))+AG$2,Vychodiská!$J$9:$BH$15,4,0)))*-1+($I15*IF(LEN($E15)=4,HLOOKUP($E15+AG$2,Vychodiská!$J$9:$BH$15,5,0),HLOOKUP(VALUE(RIGHT($E15,4))+AG$2,Vychodiská!$J$9:$BH$15,5,0)))*-1+($J15*IF(LEN($E15)=4,HLOOKUP($E15+AG$2,Vychodiská!$J$9:$BH$15,6,0),HLOOKUP(VALUE(RIGHT($E15,4))+AG$2,Vychodiská!$J$9:$BH$15,6,0)))*-1+($K15*IF(LEN($E15)=4,HLOOKUP($E15+AG$2,Vychodiská!$J$9:$BH$15,7,0),HLOOKUP(VALUE(RIGHT($E15,4))+AG$2,Vychodiská!$J$9:$BH$15,7,0)))*-1</f>
        <v>0</v>
      </c>
      <c r="AH15" s="62">
        <f>($F15*IF(LEN($E15)=4,HLOOKUP($E15+AH$2,Vychodiská!$J$9:$BH$15,2,0),HLOOKUP(VALUE(RIGHT($E15,4))+AH$2,Vychodiská!$J$9:$BH$15,2,0)))*-1+($G15*IF(LEN($E15)=4,HLOOKUP($E15+AH$2,Vychodiská!$J$9:$BH$15,3,0),HLOOKUP(VALUE(RIGHT($E15,4))+AH$2,Vychodiská!$J$9:$BH$15,3,0)))*-1+($H15*IF(LEN($E15)=4,HLOOKUP($E15+AH$2,Vychodiská!$J$9:$BH$15,4,0),HLOOKUP(VALUE(RIGHT($E15,4))+AH$2,Vychodiská!$J$9:$BH$15,4,0)))*-1+($I15*IF(LEN($E15)=4,HLOOKUP($E15+AH$2,Vychodiská!$J$9:$BH$15,5,0),HLOOKUP(VALUE(RIGHT($E15,4))+AH$2,Vychodiská!$J$9:$BH$15,5,0)))*-1+($J15*IF(LEN($E15)=4,HLOOKUP($E15+AH$2,Vychodiská!$J$9:$BH$15,6,0),HLOOKUP(VALUE(RIGHT($E15,4))+AH$2,Vychodiská!$J$9:$BH$15,6,0)))*-1+($K15*IF(LEN($E15)=4,HLOOKUP($E15+AH$2,Vychodiská!$J$9:$BH$15,7,0),HLOOKUP(VALUE(RIGHT($E15,4))+AH$2,Vychodiská!$J$9:$BH$15,7,0)))*-1</f>
        <v>0</v>
      </c>
      <c r="AI15" s="62">
        <f>($F15*IF(LEN($E15)=4,HLOOKUP($E15+AI$2,Vychodiská!$J$9:$BH$15,2,0),HLOOKUP(VALUE(RIGHT($E15,4))+AI$2,Vychodiská!$J$9:$BH$15,2,0)))*-1+($G15*IF(LEN($E15)=4,HLOOKUP($E15+AI$2,Vychodiská!$J$9:$BH$15,3,0),HLOOKUP(VALUE(RIGHT($E15,4))+AI$2,Vychodiská!$J$9:$BH$15,3,0)))*-1+($H15*IF(LEN($E15)=4,HLOOKUP($E15+AI$2,Vychodiská!$J$9:$BH$15,4,0),HLOOKUP(VALUE(RIGHT($E15,4))+AI$2,Vychodiská!$J$9:$BH$15,4,0)))*-1+($I15*IF(LEN($E15)=4,HLOOKUP($E15+AI$2,Vychodiská!$J$9:$BH$15,5,0),HLOOKUP(VALUE(RIGHT($E15,4))+AI$2,Vychodiská!$J$9:$BH$15,5,0)))*-1+($J15*IF(LEN($E15)=4,HLOOKUP($E15+AI$2,Vychodiská!$J$9:$BH$15,6,0),HLOOKUP(VALUE(RIGHT($E15,4))+AI$2,Vychodiská!$J$9:$BH$15,6,0)))*-1+($K15*IF(LEN($E15)=4,HLOOKUP($E15+AI$2,Vychodiská!$J$9:$BH$15,7,0),HLOOKUP(VALUE(RIGHT($E15,4))+AI$2,Vychodiská!$J$9:$BH$15,7,0)))*-1</f>
        <v>0</v>
      </c>
      <c r="AJ15" s="62">
        <f>($F15*IF(LEN($E15)=4,HLOOKUP($E15+AJ$2,Vychodiská!$J$9:$BH$15,2,0),HLOOKUP(VALUE(RIGHT($E15,4))+AJ$2,Vychodiská!$J$9:$BH$15,2,0)))*-1+($G15*IF(LEN($E15)=4,HLOOKUP($E15+AJ$2,Vychodiská!$J$9:$BH$15,3,0),HLOOKUP(VALUE(RIGHT($E15,4))+AJ$2,Vychodiská!$J$9:$BH$15,3,0)))*-1+($H15*IF(LEN($E15)=4,HLOOKUP($E15+AJ$2,Vychodiská!$J$9:$BH$15,4,0),HLOOKUP(VALUE(RIGHT($E15,4))+AJ$2,Vychodiská!$J$9:$BH$15,4,0)))*-1+($I15*IF(LEN($E15)=4,HLOOKUP($E15+AJ$2,Vychodiská!$J$9:$BH$15,5,0),HLOOKUP(VALUE(RIGHT($E15,4))+AJ$2,Vychodiská!$J$9:$BH$15,5,0)))*-1+($J15*IF(LEN($E15)=4,HLOOKUP($E15+AJ$2,Vychodiská!$J$9:$BH$15,6,0),HLOOKUP(VALUE(RIGHT($E15,4))+AJ$2,Vychodiská!$J$9:$BH$15,6,0)))*-1+($K15*IF(LEN($E15)=4,HLOOKUP($E15+AJ$2,Vychodiská!$J$9:$BH$15,7,0),HLOOKUP(VALUE(RIGHT($E15,4))+AJ$2,Vychodiská!$J$9:$BH$15,7,0)))*-1</f>
        <v>0</v>
      </c>
      <c r="AK15" s="62">
        <f>($F15*IF(LEN($E15)=4,HLOOKUP($E15+AK$2,Vychodiská!$J$9:$BH$15,2,0),HLOOKUP(VALUE(RIGHT($E15,4))+AK$2,Vychodiská!$J$9:$BH$15,2,0)))*-1+($G15*IF(LEN($E15)=4,HLOOKUP($E15+AK$2,Vychodiská!$J$9:$BH$15,3,0),HLOOKUP(VALUE(RIGHT($E15,4))+AK$2,Vychodiská!$J$9:$BH$15,3,0)))*-1+($H15*IF(LEN($E15)=4,HLOOKUP($E15+AK$2,Vychodiská!$J$9:$BH$15,4,0),HLOOKUP(VALUE(RIGHT($E15,4))+AK$2,Vychodiská!$J$9:$BH$15,4,0)))*-1+($I15*IF(LEN($E15)=4,HLOOKUP($E15+AK$2,Vychodiská!$J$9:$BH$15,5,0),HLOOKUP(VALUE(RIGHT($E15,4))+AK$2,Vychodiská!$J$9:$BH$15,5,0)))*-1+($J15*IF(LEN($E15)=4,HLOOKUP($E15+AK$2,Vychodiská!$J$9:$BH$15,6,0),HLOOKUP(VALUE(RIGHT($E15,4))+AK$2,Vychodiská!$J$9:$BH$15,6,0)))*-1+($K15*IF(LEN($E15)=4,HLOOKUP($E15+AK$2,Vychodiská!$J$9:$BH$15,7,0),HLOOKUP(VALUE(RIGHT($E15,4))+AK$2,Vychodiská!$J$9:$BH$15,7,0)))*-1</f>
        <v>0</v>
      </c>
      <c r="AL15" s="62">
        <f>($F15*IF(LEN($E15)=4,HLOOKUP($E15+AL$2,Vychodiská!$J$9:$BH$15,2,0),HLOOKUP(VALUE(RIGHT($E15,4))+AL$2,Vychodiská!$J$9:$BH$15,2,0)))*-1+($G15*IF(LEN($E15)=4,HLOOKUP($E15+AL$2,Vychodiská!$J$9:$BH$15,3,0),HLOOKUP(VALUE(RIGHT($E15,4))+AL$2,Vychodiská!$J$9:$BH$15,3,0)))*-1+($H15*IF(LEN($E15)=4,HLOOKUP($E15+AL$2,Vychodiská!$J$9:$BH$15,4,0),HLOOKUP(VALUE(RIGHT($E15,4))+AL$2,Vychodiská!$J$9:$BH$15,4,0)))*-1+($I15*IF(LEN($E15)=4,HLOOKUP($E15+AL$2,Vychodiská!$J$9:$BH$15,5,0),HLOOKUP(VALUE(RIGHT($E15,4))+AL$2,Vychodiská!$J$9:$BH$15,5,0)))*-1+($J15*IF(LEN($E15)=4,HLOOKUP($E15+AL$2,Vychodiská!$J$9:$BH$15,6,0),HLOOKUP(VALUE(RIGHT($E15,4))+AL$2,Vychodiská!$J$9:$BH$15,6,0)))*-1+($K15*IF(LEN($E15)=4,HLOOKUP($E15+AL$2,Vychodiská!$J$9:$BH$15,7,0),HLOOKUP(VALUE(RIGHT($E15,4))+AL$2,Vychodiská!$J$9:$BH$15,7,0)))*-1</f>
        <v>0</v>
      </c>
      <c r="AM15" s="62">
        <f>($F15*IF(LEN($E15)=4,HLOOKUP($E15+AM$2,Vychodiská!$J$9:$BH$15,2,0),HLOOKUP(VALUE(RIGHT($E15,4))+AM$2,Vychodiská!$J$9:$BH$15,2,0)))*-1+($G15*IF(LEN($E15)=4,HLOOKUP($E15+AM$2,Vychodiská!$J$9:$BH$15,3,0),HLOOKUP(VALUE(RIGHT($E15,4))+AM$2,Vychodiská!$J$9:$BH$15,3,0)))*-1+($H15*IF(LEN($E15)=4,HLOOKUP($E15+AM$2,Vychodiská!$J$9:$BH$15,4,0),HLOOKUP(VALUE(RIGHT($E15,4))+AM$2,Vychodiská!$J$9:$BH$15,4,0)))*-1+($I15*IF(LEN($E15)=4,HLOOKUP($E15+AM$2,Vychodiská!$J$9:$BH$15,5,0),HLOOKUP(VALUE(RIGHT($E15,4))+AM$2,Vychodiská!$J$9:$BH$15,5,0)))*-1+($J15*IF(LEN($E15)=4,HLOOKUP($E15+AM$2,Vychodiská!$J$9:$BH$15,6,0),HLOOKUP(VALUE(RIGHT($E15,4))+AM$2,Vychodiská!$J$9:$BH$15,6,0)))*-1+($K15*IF(LEN($E15)=4,HLOOKUP($E15+AM$2,Vychodiská!$J$9:$BH$15,7,0),HLOOKUP(VALUE(RIGHT($E15,4))+AM$2,Vychodiská!$J$9:$BH$15,7,0)))*-1</f>
        <v>0</v>
      </c>
      <c r="AN15" s="62">
        <f>($F15*IF(LEN($E15)=4,HLOOKUP($E15+AN$2,Vychodiská!$J$9:$BH$15,2,0),HLOOKUP(VALUE(RIGHT($E15,4))+AN$2,Vychodiská!$J$9:$BH$15,2,0)))*-1+($G15*IF(LEN($E15)=4,HLOOKUP($E15+AN$2,Vychodiská!$J$9:$BH$15,3,0),HLOOKUP(VALUE(RIGHT($E15,4))+AN$2,Vychodiská!$J$9:$BH$15,3,0)))*-1+($H15*IF(LEN($E15)=4,HLOOKUP($E15+AN$2,Vychodiská!$J$9:$BH$15,4,0),HLOOKUP(VALUE(RIGHT($E15,4))+AN$2,Vychodiská!$J$9:$BH$15,4,0)))*-1+($I15*IF(LEN($E15)=4,HLOOKUP($E15+AN$2,Vychodiská!$J$9:$BH$15,5,0),HLOOKUP(VALUE(RIGHT($E15,4))+AN$2,Vychodiská!$J$9:$BH$15,5,0)))*-1+($J15*IF(LEN($E15)=4,HLOOKUP($E15+AN$2,Vychodiská!$J$9:$BH$15,6,0),HLOOKUP(VALUE(RIGHT($E15,4))+AN$2,Vychodiská!$J$9:$BH$15,6,0)))*-1+($K15*IF(LEN($E15)=4,HLOOKUP($E15+AN$2,Vychodiská!$J$9:$BH$15,7,0),HLOOKUP(VALUE(RIGHT($E15,4))+AN$2,Vychodiská!$J$9:$BH$15,7,0)))*-1</f>
        <v>0</v>
      </c>
      <c r="AO15" s="62">
        <f>($F15*IF(LEN($E15)=4,HLOOKUP($E15+AO$2,Vychodiská!$J$9:$BH$15,2,0),HLOOKUP(VALUE(RIGHT($E15,4))+AO$2,Vychodiská!$J$9:$BH$15,2,0)))*-1+($G15*IF(LEN($E15)=4,HLOOKUP($E15+AO$2,Vychodiská!$J$9:$BH$15,3,0),HLOOKUP(VALUE(RIGHT($E15,4))+AO$2,Vychodiská!$J$9:$BH$15,3,0)))*-1+($H15*IF(LEN($E15)=4,HLOOKUP($E15+AO$2,Vychodiská!$J$9:$BH$15,4,0),HLOOKUP(VALUE(RIGHT($E15,4))+AO$2,Vychodiská!$J$9:$BH$15,4,0)))*-1+($I15*IF(LEN($E15)=4,HLOOKUP($E15+AO$2,Vychodiská!$J$9:$BH$15,5,0),HLOOKUP(VALUE(RIGHT($E15,4))+AO$2,Vychodiská!$J$9:$BH$15,5,0)))*-1+($J15*IF(LEN($E15)=4,HLOOKUP($E15+AO$2,Vychodiská!$J$9:$BH$15,6,0),HLOOKUP(VALUE(RIGHT($E15,4))+AO$2,Vychodiská!$J$9:$BH$15,6,0)))*-1+($K15*IF(LEN($E15)=4,HLOOKUP($E15+AO$2,Vychodiská!$J$9:$BH$15,7,0),HLOOKUP(VALUE(RIGHT($E15,4))+AO$2,Vychodiská!$J$9:$BH$15,7,0)))*-1</f>
        <v>0</v>
      </c>
      <c r="AP15" s="62">
        <f t="shared" si="2"/>
        <v>0</v>
      </c>
      <c r="AQ15" s="62">
        <f>SUM($L15:M15)</f>
        <v>0</v>
      </c>
      <c r="AR15" s="62">
        <f>SUM($L15:N15)</f>
        <v>0</v>
      </c>
      <c r="AS15" s="62">
        <f>SUM($L15:O15)</f>
        <v>0</v>
      </c>
      <c r="AT15" s="62">
        <f>SUM($L15:P15)</f>
        <v>0</v>
      </c>
      <c r="AU15" s="62">
        <f>SUM($L15:Q15)</f>
        <v>0</v>
      </c>
      <c r="AV15" s="62">
        <f>SUM($L15:R15)</f>
        <v>0</v>
      </c>
      <c r="AW15" s="62">
        <f>SUM($L15:S15)</f>
        <v>0</v>
      </c>
      <c r="AX15" s="62">
        <f>SUM($L15:T15)</f>
        <v>0</v>
      </c>
      <c r="AY15" s="62">
        <f>SUM($L15:U15)</f>
        <v>0</v>
      </c>
      <c r="AZ15" s="62">
        <f>SUM($L15:V15)</f>
        <v>0</v>
      </c>
      <c r="BA15" s="62">
        <f>SUM($L15:W15)</f>
        <v>0</v>
      </c>
      <c r="BB15" s="62">
        <f>SUM($L15:X15)</f>
        <v>0</v>
      </c>
      <c r="BC15" s="62">
        <f>SUM($L15:Y15)</f>
        <v>0</v>
      </c>
      <c r="BD15" s="62">
        <f>SUM($L15:Z15)</f>
        <v>0</v>
      </c>
      <c r="BE15" s="62">
        <f>SUM($L15:AA15)</f>
        <v>0</v>
      </c>
      <c r="BF15" s="62">
        <f>SUM($L15:AB15)</f>
        <v>0</v>
      </c>
      <c r="BG15" s="62">
        <f>SUM($L15:AC15)</f>
        <v>0</v>
      </c>
      <c r="BH15" s="62">
        <f>SUM($L15:AD15)</f>
        <v>0</v>
      </c>
      <c r="BI15" s="62">
        <f>SUM($L15:AE15)</f>
        <v>0</v>
      </c>
      <c r="BJ15" s="62">
        <f>SUM($L15:AF15)</f>
        <v>0</v>
      </c>
      <c r="BK15" s="62">
        <f>SUM($L15:AG15)</f>
        <v>0</v>
      </c>
      <c r="BL15" s="62">
        <f>SUM($L15:AH15)</f>
        <v>0</v>
      </c>
      <c r="BM15" s="62">
        <f>SUM($L15:AI15)</f>
        <v>0</v>
      </c>
      <c r="BN15" s="62">
        <f>SUM($L15:AJ15)</f>
        <v>0</v>
      </c>
      <c r="BO15" s="62">
        <f>SUM($L15:AK15)</f>
        <v>0</v>
      </c>
      <c r="BP15" s="62">
        <f>SUM($L15:AL15)</f>
        <v>0</v>
      </c>
      <c r="BQ15" s="62">
        <f>SUM($L15:AM15)</f>
        <v>0</v>
      </c>
      <c r="BR15" s="62">
        <f>SUM($L15:AN15)</f>
        <v>0</v>
      </c>
      <c r="BS15" s="63">
        <f>SUM($L15:AO15)</f>
        <v>0</v>
      </c>
      <c r="BT15" s="65">
        <f>IF(CZ15=0,0,L15/((1+Vychodiská!$C$178)^emisie_ostatné!CZ15))</f>
        <v>0</v>
      </c>
      <c r="BU15" s="62">
        <f>IF(DA15=0,0,M15/((1+Vychodiská!$C$178)^emisie_ostatné!DA15))</f>
        <v>0</v>
      </c>
      <c r="BV15" s="62">
        <f>IF(DB15=0,0,N15/((1+Vychodiská!$C$178)^emisie_ostatné!DB15))</f>
        <v>0</v>
      </c>
      <c r="BW15" s="62">
        <f>IF(DC15=0,0,O15/((1+Vychodiská!$C$178)^emisie_ostatné!DC15))</f>
        <v>0</v>
      </c>
      <c r="BX15" s="62">
        <f>IF(DD15=0,0,P15/((1+Vychodiská!$C$178)^emisie_ostatné!DD15))</f>
        <v>0</v>
      </c>
      <c r="BY15" s="62">
        <f>IF(DE15=0,0,Q15/((1+Vychodiská!$C$178)^emisie_ostatné!DE15))</f>
        <v>0</v>
      </c>
      <c r="BZ15" s="62">
        <f>IF(DF15=0,0,R15/((1+Vychodiská!$C$178)^emisie_ostatné!DF15))</f>
        <v>0</v>
      </c>
      <c r="CA15" s="62">
        <f>IF(DG15=0,0,S15/((1+Vychodiská!$C$178)^emisie_ostatné!DG15))</f>
        <v>0</v>
      </c>
      <c r="CB15" s="62">
        <f>IF(DH15=0,0,T15/((1+Vychodiská!$C$178)^emisie_ostatné!DH15))</f>
        <v>0</v>
      </c>
      <c r="CC15" s="62">
        <f>IF(DI15=0,0,U15/((1+Vychodiská!$C$178)^emisie_ostatné!DI15))</f>
        <v>0</v>
      </c>
      <c r="CD15" s="62">
        <f>IF(DJ15=0,0,V15/((1+Vychodiská!$C$178)^emisie_ostatné!DJ15))</f>
        <v>0</v>
      </c>
      <c r="CE15" s="62">
        <f>IF(DK15=0,0,W15/((1+Vychodiská!$C$178)^emisie_ostatné!DK15))</f>
        <v>0</v>
      </c>
      <c r="CF15" s="62">
        <f>IF(DL15=0,0,X15/((1+Vychodiská!$C$178)^emisie_ostatné!DL15))</f>
        <v>0</v>
      </c>
      <c r="CG15" s="62">
        <f>IF(DM15=0,0,Y15/((1+Vychodiská!$C$178)^emisie_ostatné!DM15))</f>
        <v>0</v>
      </c>
      <c r="CH15" s="62">
        <f>IF(DN15=0,0,Z15/((1+Vychodiská!$C$178)^emisie_ostatné!DN15))</f>
        <v>0</v>
      </c>
      <c r="CI15" s="62">
        <f>IF(DO15=0,0,AA15/((1+Vychodiská!$C$178)^emisie_ostatné!DO15))</f>
        <v>0</v>
      </c>
      <c r="CJ15" s="62">
        <f>IF(DP15=0,0,AB15/((1+Vychodiská!$C$178)^emisie_ostatné!DP15))</f>
        <v>0</v>
      </c>
      <c r="CK15" s="62">
        <f>IF(DQ15=0,0,AC15/((1+Vychodiská!$C$178)^emisie_ostatné!DQ15))</f>
        <v>0</v>
      </c>
      <c r="CL15" s="62">
        <f>IF(DR15=0,0,AD15/((1+Vychodiská!$C$178)^emisie_ostatné!DR15))</f>
        <v>0</v>
      </c>
      <c r="CM15" s="62">
        <f>IF(DS15=0,0,AE15/((1+Vychodiská!$C$178)^emisie_ostatné!DS15))</f>
        <v>0</v>
      </c>
      <c r="CN15" s="62">
        <f>IF(DT15=0,0,AF15/((1+Vychodiská!$C$178)^emisie_ostatné!DT15))</f>
        <v>0</v>
      </c>
      <c r="CO15" s="62">
        <f>IF(DU15=0,0,AG15/((1+Vychodiská!$C$178)^emisie_ostatné!DU15))</f>
        <v>0</v>
      </c>
      <c r="CP15" s="62">
        <f>IF(DV15=0,0,AH15/((1+Vychodiská!$C$178)^emisie_ostatné!DV15))</f>
        <v>0</v>
      </c>
      <c r="CQ15" s="62">
        <f>IF(DW15=0,0,AI15/((1+Vychodiská!$C$178)^emisie_ostatné!DW15))</f>
        <v>0</v>
      </c>
      <c r="CR15" s="62">
        <f>IF(DX15=0,0,AJ15/((1+Vychodiská!$C$178)^emisie_ostatné!DX15))</f>
        <v>0</v>
      </c>
      <c r="CS15" s="62">
        <f>IF(DY15=0,0,AK15/((1+Vychodiská!$C$178)^emisie_ostatné!DY15))</f>
        <v>0</v>
      </c>
      <c r="CT15" s="62">
        <f>IF(DZ15=0,0,AL15/((1+Vychodiská!$C$178)^emisie_ostatné!DZ15))</f>
        <v>0</v>
      </c>
      <c r="CU15" s="62">
        <f>IF(EA15=0,0,AM15/((1+Vychodiská!$C$178)^emisie_ostatné!EA15))</f>
        <v>0</v>
      </c>
      <c r="CV15" s="62">
        <f>IF(EB15=0,0,AN15/((1+Vychodiská!$C$178)^emisie_ostatné!EB15))</f>
        <v>0</v>
      </c>
      <c r="CW15" s="63">
        <f>IF(EC15=0,0,AO15/((1+Vychodiská!$C$178)^emisie_ostatné!EC15))</f>
        <v>0</v>
      </c>
      <c r="CX15" s="66">
        <f t="shared" si="4"/>
        <v>0</v>
      </c>
      <c r="CY15" s="62"/>
      <c r="CZ15" s="67">
        <f t="shared" si="0"/>
        <v>2</v>
      </c>
      <c r="DA15" s="67">
        <f t="shared" ref="DA15:EC15" si="15">IF(CZ15=0,0,IF(DA$2&gt;$D15,0,CZ15+1))</f>
        <v>3</v>
      </c>
      <c r="DB15" s="67">
        <f t="shared" si="15"/>
        <v>4</v>
      </c>
      <c r="DC15" s="67">
        <f t="shared" si="15"/>
        <v>5</v>
      </c>
      <c r="DD15" s="67">
        <f t="shared" si="15"/>
        <v>6</v>
      </c>
      <c r="DE15" s="67">
        <f t="shared" si="15"/>
        <v>7</v>
      </c>
      <c r="DF15" s="67">
        <f t="shared" si="15"/>
        <v>8</v>
      </c>
      <c r="DG15" s="67">
        <f t="shared" si="15"/>
        <v>9</v>
      </c>
      <c r="DH15" s="67">
        <f t="shared" si="15"/>
        <v>10</v>
      </c>
      <c r="DI15" s="67">
        <f t="shared" si="15"/>
        <v>11</v>
      </c>
      <c r="DJ15" s="67">
        <f t="shared" si="15"/>
        <v>12</v>
      </c>
      <c r="DK15" s="67">
        <f t="shared" si="15"/>
        <v>13</v>
      </c>
      <c r="DL15" s="67">
        <f t="shared" si="15"/>
        <v>14</v>
      </c>
      <c r="DM15" s="67">
        <f t="shared" si="15"/>
        <v>15</v>
      </c>
      <c r="DN15" s="67">
        <f t="shared" si="15"/>
        <v>16</v>
      </c>
      <c r="DO15" s="67">
        <f t="shared" si="15"/>
        <v>17</v>
      </c>
      <c r="DP15" s="67">
        <f t="shared" si="15"/>
        <v>18</v>
      </c>
      <c r="DQ15" s="67">
        <f t="shared" si="15"/>
        <v>19</v>
      </c>
      <c r="DR15" s="67">
        <f t="shared" si="15"/>
        <v>20</v>
      </c>
      <c r="DS15" s="67">
        <f t="shared" si="15"/>
        <v>21</v>
      </c>
      <c r="DT15" s="67">
        <f t="shared" si="15"/>
        <v>22</v>
      </c>
      <c r="DU15" s="67">
        <f t="shared" si="15"/>
        <v>23</v>
      </c>
      <c r="DV15" s="67">
        <f t="shared" si="15"/>
        <v>24</v>
      </c>
      <c r="DW15" s="67">
        <f t="shared" si="15"/>
        <v>25</v>
      </c>
      <c r="DX15" s="67">
        <f t="shared" si="15"/>
        <v>26</v>
      </c>
      <c r="DY15" s="67">
        <f t="shared" si="15"/>
        <v>27</v>
      </c>
      <c r="DZ15" s="67">
        <f t="shared" si="15"/>
        <v>28</v>
      </c>
      <c r="EA15" s="67">
        <f t="shared" si="15"/>
        <v>29</v>
      </c>
      <c r="EB15" s="67">
        <f t="shared" si="15"/>
        <v>30</v>
      </c>
      <c r="EC15" s="68">
        <f t="shared" si="15"/>
        <v>31</v>
      </c>
    </row>
    <row r="16" spans="1:133" s="69" customFormat="1" ht="31" customHeight="1" x14ac:dyDescent="0.35">
      <c r="A16" s="59">
        <f>Investície!A16</f>
        <v>14</v>
      </c>
      <c r="B16" s="60" t="str">
        <f>Investície!B16</f>
        <v>MHTH, a.s. - závod Košice</v>
      </c>
      <c r="C16" s="60" t="str">
        <f>Investície!C16</f>
        <v>Napojenie sídliska Podhradová na SCZT</v>
      </c>
      <c r="D16" s="61">
        <f>INDEX(Data!$M:$M,MATCH(emisie_ostatné!A16,Data!$A:$A,0))</f>
        <v>30</v>
      </c>
      <c r="E16" s="61">
        <f>INDEX(Data!$J:$J,MATCH(emisie_ostatné!A16,Data!$A:$A,0))</f>
        <v>2027</v>
      </c>
      <c r="F16" s="61">
        <f>INDEX(Data!$O:$O,MATCH(emisie_ostatné!A16,Data!$A:$A,0))</f>
        <v>0</v>
      </c>
      <c r="G16" s="61">
        <f>INDEX(Data!$P:$P,MATCH(emisie_ostatné!A16,Data!$A:$A,0))</f>
        <v>0</v>
      </c>
      <c r="H16" s="61">
        <f>INDEX(Data!$Q:$Q,MATCH(emisie_ostatné!A16,Data!$A:$A,0))</f>
        <v>0</v>
      </c>
      <c r="I16" s="61">
        <f>INDEX(Data!$R:$R,MATCH(emisie_ostatné!A16,Data!$A:$A,0))</f>
        <v>0</v>
      </c>
      <c r="J16" s="61">
        <f>INDEX(Data!$S:$S,MATCH(emisie_ostatné!A16,Data!$A:$A,0))</f>
        <v>0</v>
      </c>
      <c r="K16" s="63">
        <f>INDEX(Data!$T:$T,MATCH(emisie_ostatné!A16,Data!$A:$A,0))</f>
        <v>0</v>
      </c>
      <c r="L16" s="62">
        <f>($F16*IF(LEN($E16)=4,HLOOKUP($E16+L$2,Vychodiská!$J$9:$BH$15,2,0),HLOOKUP(VALUE(RIGHT($E16,4))+L$2,Vychodiská!$J$9:$BH$15,2,0)))*-1+($G16*IF(LEN($E16)=4,HLOOKUP($E16+L$2,Vychodiská!$J$9:$BH$15,3,0),HLOOKUP(VALUE(RIGHT($E16,4))+L$2,Vychodiská!$J$9:$BH$15,3,0)))*-1+($H16*IF(LEN($E16)=4,HLOOKUP($E16+L$2,Vychodiská!$J$9:$BH$15,4,0),HLOOKUP(VALUE(RIGHT($E16,4))+L$2,Vychodiská!$J$9:$BH$15,4,0)))*-1+($I16*IF(LEN($E16)=4,HLOOKUP($E16+L$2,Vychodiská!$J$9:$BH$15,5,0),HLOOKUP(VALUE(RIGHT($E16,4))+L$2,Vychodiská!$J$9:$BH$15,5,0)))*-1+($J16*IF(LEN($E16)=4,HLOOKUP($E16+L$2,Vychodiská!$J$9:$BH$15,6,0),HLOOKUP(VALUE(RIGHT($E16,4))+L$2,Vychodiská!$J$9:$BH$15,6,0)))*-1+($K16*IF(LEN($E16)=4,HLOOKUP($E16+L$2,Vychodiská!$J$9:$BH$15,7,0),HLOOKUP(VALUE(RIGHT($E16,4))+L$2,Vychodiská!$J$9:$BH$15,7,0)))*-1</f>
        <v>0</v>
      </c>
      <c r="M16" s="62">
        <f>($F16*IF(LEN($E16)=4,HLOOKUP($E16+M$2,Vychodiská!$J$9:$BH$15,2,0),HLOOKUP(VALUE(RIGHT($E16,4))+M$2,Vychodiská!$J$9:$BH$15,2,0)))*-1+($G16*IF(LEN($E16)=4,HLOOKUP($E16+M$2,Vychodiská!$J$9:$BH$15,3,0),HLOOKUP(VALUE(RIGHT($E16,4))+M$2,Vychodiská!$J$9:$BH$15,3,0)))*-1+($H16*IF(LEN($E16)=4,HLOOKUP($E16+M$2,Vychodiská!$J$9:$BH$15,4,0),HLOOKUP(VALUE(RIGHT($E16,4))+M$2,Vychodiská!$J$9:$BH$15,4,0)))*-1+($I16*IF(LEN($E16)=4,HLOOKUP($E16+M$2,Vychodiská!$J$9:$BH$15,5,0),HLOOKUP(VALUE(RIGHT($E16,4))+M$2,Vychodiská!$J$9:$BH$15,5,0)))*-1+($J16*IF(LEN($E16)=4,HLOOKUP($E16+M$2,Vychodiská!$J$9:$BH$15,6,0),HLOOKUP(VALUE(RIGHT($E16,4))+M$2,Vychodiská!$J$9:$BH$15,6,0)))*-1+($K16*IF(LEN($E16)=4,HLOOKUP($E16+M$2,Vychodiská!$J$9:$BH$15,7,0),HLOOKUP(VALUE(RIGHT($E16,4))+M$2,Vychodiská!$J$9:$BH$15,7,0)))*-1</f>
        <v>0</v>
      </c>
      <c r="N16" s="62">
        <f>($F16*IF(LEN($E16)=4,HLOOKUP($E16+N$2,Vychodiská!$J$9:$BH$15,2,0),HLOOKUP(VALUE(RIGHT($E16,4))+N$2,Vychodiská!$J$9:$BH$15,2,0)))*-1+($G16*IF(LEN($E16)=4,HLOOKUP($E16+N$2,Vychodiská!$J$9:$BH$15,3,0),HLOOKUP(VALUE(RIGHT($E16,4))+N$2,Vychodiská!$J$9:$BH$15,3,0)))*-1+($H16*IF(LEN($E16)=4,HLOOKUP($E16+N$2,Vychodiská!$J$9:$BH$15,4,0),HLOOKUP(VALUE(RIGHT($E16,4))+N$2,Vychodiská!$J$9:$BH$15,4,0)))*-1+($I16*IF(LEN($E16)=4,HLOOKUP($E16+N$2,Vychodiská!$J$9:$BH$15,5,0),HLOOKUP(VALUE(RIGHT($E16,4))+N$2,Vychodiská!$J$9:$BH$15,5,0)))*-1+($J16*IF(LEN($E16)=4,HLOOKUP($E16+N$2,Vychodiská!$J$9:$BH$15,6,0),HLOOKUP(VALUE(RIGHT($E16,4))+N$2,Vychodiská!$J$9:$BH$15,6,0)))*-1+($K16*IF(LEN($E16)=4,HLOOKUP($E16+N$2,Vychodiská!$J$9:$BH$15,7,0),HLOOKUP(VALUE(RIGHT($E16,4))+N$2,Vychodiská!$J$9:$BH$15,7,0)))*-1</f>
        <v>0</v>
      </c>
      <c r="O16" s="62">
        <f>($F16*IF(LEN($E16)=4,HLOOKUP($E16+O$2,Vychodiská!$J$9:$BH$15,2,0),HLOOKUP(VALUE(RIGHT($E16,4))+O$2,Vychodiská!$J$9:$BH$15,2,0)))*-1+($G16*IF(LEN($E16)=4,HLOOKUP($E16+O$2,Vychodiská!$J$9:$BH$15,3,0),HLOOKUP(VALUE(RIGHT($E16,4))+O$2,Vychodiská!$J$9:$BH$15,3,0)))*-1+($H16*IF(LEN($E16)=4,HLOOKUP($E16+O$2,Vychodiská!$J$9:$BH$15,4,0),HLOOKUP(VALUE(RIGHT($E16,4))+O$2,Vychodiská!$J$9:$BH$15,4,0)))*-1+($I16*IF(LEN($E16)=4,HLOOKUP($E16+O$2,Vychodiská!$J$9:$BH$15,5,0),HLOOKUP(VALUE(RIGHT($E16,4))+O$2,Vychodiská!$J$9:$BH$15,5,0)))*-1+($J16*IF(LEN($E16)=4,HLOOKUP($E16+O$2,Vychodiská!$J$9:$BH$15,6,0),HLOOKUP(VALUE(RIGHT($E16,4))+O$2,Vychodiská!$J$9:$BH$15,6,0)))*-1+($K16*IF(LEN($E16)=4,HLOOKUP($E16+O$2,Vychodiská!$J$9:$BH$15,7,0),HLOOKUP(VALUE(RIGHT($E16,4))+O$2,Vychodiská!$J$9:$BH$15,7,0)))*-1</f>
        <v>0</v>
      </c>
      <c r="P16" s="62">
        <f>($F16*IF(LEN($E16)=4,HLOOKUP($E16+P$2,Vychodiská!$J$9:$BH$15,2,0),HLOOKUP(VALUE(RIGHT($E16,4))+P$2,Vychodiská!$J$9:$BH$15,2,0)))*-1+($G16*IF(LEN($E16)=4,HLOOKUP($E16+P$2,Vychodiská!$J$9:$BH$15,3,0),HLOOKUP(VALUE(RIGHT($E16,4))+P$2,Vychodiská!$J$9:$BH$15,3,0)))*-1+($H16*IF(LEN($E16)=4,HLOOKUP($E16+P$2,Vychodiská!$J$9:$BH$15,4,0),HLOOKUP(VALUE(RIGHT($E16,4))+P$2,Vychodiská!$J$9:$BH$15,4,0)))*-1+($I16*IF(LEN($E16)=4,HLOOKUP($E16+P$2,Vychodiská!$J$9:$BH$15,5,0),HLOOKUP(VALUE(RIGHT($E16,4))+P$2,Vychodiská!$J$9:$BH$15,5,0)))*-1+($J16*IF(LEN($E16)=4,HLOOKUP($E16+P$2,Vychodiská!$J$9:$BH$15,6,0),HLOOKUP(VALUE(RIGHT($E16,4))+P$2,Vychodiská!$J$9:$BH$15,6,0)))*-1+($K16*IF(LEN($E16)=4,HLOOKUP($E16+P$2,Vychodiská!$J$9:$BH$15,7,0),HLOOKUP(VALUE(RIGHT($E16,4))+P$2,Vychodiská!$J$9:$BH$15,7,0)))*-1</f>
        <v>0</v>
      </c>
      <c r="Q16" s="62">
        <f>($F16*IF(LEN($E16)=4,HLOOKUP($E16+Q$2,Vychodiská!$J$9:$BH$15,2,0),HLOOKUP(VALUE(RIGHT($E16,4))+Q$2,Vychodiská!$J$9:$BH$15,2,0)))*-1+($G16*IF(LEN($E16)=4,HLOOKUP($E16+Q$2,Vychodiská!$J$9:$BH$15,3,0),HLOOKUP(VALUE(RIGHT($E16,4))+Q$2,Vychodiská!$J$9:$BH$15,3,0)))*-1+($H16*IF(LEN($E16)=4,HLOOKUP($E16+Q$2,Vychodiská!$J$9:$BH$15,4,0),HLOOKUP(VALUE(RIGHT($E16,4))+Q$2,Vychodiská!$J$9:$BH$15,4,0)))*-1+($I16*IF(LEN($E16)=4,HLOOKUP($E16+Q$2,Vychodiská!$J$9:$BH$15,5,0),HLOOKUP(VALUE(RIGHT($E16,4))+Q$2,Vychodiská!$J$9:$BH$15,5,0)))*-1+($J16*IF(LEN($E16)=4,HLOOKUP($E16+Q$2,Vychodiská!$J$9:$BH$15,6,0),HLOOKUP(VALUE(RIGHT($E16,4))+Q$2,Vychodiská!$J$9:$BH$15,6,0)))*-1+($K16*IF(LEN($E16)=4,HLOOKUP($E16+Q$2,Vychodiská!$J$9:$BH$15,7,0),HLOOKUP(VALUE(RIGHT($E16,4))+Q$2,Vychodiská!$J$9:$BH$15,7,0)))*-1</f>
        <v>0</v>
      </c>
      <c r="R16" s="62">
        <f>($F16*IF(LEN($E16)=4,HLOOKUP($E16+R$2,Vychodiská!$J$9:$BH$15,2,0),HLOOKUP(VALUE(RIGHT($E16,4))+R$2,Vychodiská!$J$9:$BH$15,2,0)))*-1+($G16*IF(LEN($E16)=4,HLOOKUP($E16+R$2,Vychodiská!$J$9:$BH$15,3,0),HLOOKUP(VALUE(RIGHT($E16,4))+R$2,Vychodiská!$J$9:$BH$15,3,0)))*-1+($H16*IF(LEN($E16)=4,HLOOKUP($E16+R$2,Vychodiská!$J$9:$BH$15,4,0),HLOOKUP(VALUE(RIGHT($E16,4))+R$2,Vychodiská!$J$9:$BH$15,4,0)))*-1+($I16*IF(LEN($E16)=4,HLOOKUP($E16+R$2,Vychodiská!$J$9:$BH$15,5,0),HLOOKUP(VALUE(RIGHT($E16,4))+R$2,Vychodiská!$J$9:$BH$15,5,0)))*-1+($J16*IF(LEN($E16)=4,HLOOKUP($E16+R$2,Vychodiská!$J$9:$BH$15,6,0),HLOOKUP(VALUE(RIGHT($E16,4))+R$2,Vychodiská!$J$9:$BH$15,6,0)))*-1+($K16*IF(LEN($E16)=4,HLOOKUP($E16+R$2,Vychodiská!$J$9:$BH$15,7,0),HLOOKUP(VALUE(RIGHT($E16,4))+R$2,Vychodiská!$J$9:$BH$15,7,0)))*-1</f>
        <v>0</v>
      </c>
      <c r="S16" s="62">
        <f>($F16*IF(LEN($E16)=4,HLOOKUP($E16+S$2,Vychodiská!$J$9:$BH$15,2,0),HLOOKUP(VALUE(RIGHT($E16,4))+S$2,Vychodiská!$J$9:$BH$15,2,0)))*-1+($G16*IF(LEN($E16)=4,HLOOKUP($E16+S$2,Vychodiská!$J$9:$BH$15,3,0),HLOOKUP(VALUE(RIGHT($E16,4))+S$2,Vychodiská!$J$9:$BH$15,3,0)))*-1+($H16*IF(LEN($E16)=4,HLOOKUP($E16+S$2,Vychodiská!$J$9:$BH$15,4,0),HLOOKUP(VALUE(RIGHT($E16,4))+S$2,Vychodiská!$J$9:$BH$15,4,0)))*-1+($I16*IF(LEN($E16)=4,HLOOKUP($E16+S$2,Vychodiská!$J$9:$BH$15,5,0),HLOOKUP(VALUE(RIGHT($E16,4))+S$2,Vychodiská!$J$9:$BH$15,5,0)))*-1+($J16*IF(LEN($E16)=4,HLOOKUP($E16+S$2,Vychodiská!$J$9:$BH$15,6,0),HLOOKUP(VALUE(RIGHT($E16,4))+S$2,Vychodiská!$J$9:$BH$15,6,0)))*-1+($K16*IF(LEN($E16)=4,HLOOKUP($E16+S$2,Vychodiská!$J$9:$BH$15,7,0),HLOOKUP(VALUE(RIGHT($E16,4))+S$2,Vychodiská!$J$9:$BH$15,7,0)))*-1</f>
        <v>0</v>
      </c>
      <c r="T16" s="62">
        <f>($F16*IF(LEN($E16)=4,HLOOKUP($E16+T$2,Vychodiská!$J$9:$BH$15,2,0),HLOOKUP(VALUE(RIGHT($E16,4))+T$2,Vychodiská!$J$9:$BH$15,2,0)))*-1+($G16*IF(LEN($E16)=4,HLOOKUP($E16+T$2,Vychodiská!$J$9:$BH$15,3,0),HLOOKUP(VALUE(RIGHT($E16,4))+T$2,Vychodiská!$J$9:$BH$15,3,0)))*-1+($H16*IF(LEN($E16)=4,HLOOKUP($E16+T$2,Vychodiská!$J$9:$BH$15,4,0),HLOOKUP(VALUE(RIGHT($E16,4))+T$2,Vychodiská!$J$9:$BH$15,4,0)))*-1+($I16*IF(LEN($E16)=4,HLOOKUP($E16+T$2,Vychodiská!$J$9:$BH$15,5,0),HLOOKUP(VALUE(RIGHT($E16,4))+T$2,Vychodiská!$J$9:$BH$15,5,0)))*-1+($J16*IF(LEN($E16)=4,HLOOKUP($E16+T$2,Vychodiská!$J$9:$BH$15,6,0),HLOOKUP(VALUE(RIGHT($E16,4))+T$2,Vychodiská!$J$9:$BH$15,6,0)))*-1+($K16*IF(LEN($E16)=4,HLOOKUP($E16+T$2,Vychodiská!$J$9:$BH$15,7,0),HLOOKUP(VALUE(RIGHT($E16,4))+T$2,Vychodiská!$J$9:$BH$15,7,0)))*-1</f>
        <v>0</v>
      </c>
      <c r="U16" s="62">
        <f>($F16*IF(LEN($E16)=4,HLOOKUP($E16+U$2,Vychodiská!$J$9:$BH$15,2,0),HLOOKUP(VALUE(RIGHT($E16,4))+U$2,Vychodiská!$J$9:$BH$15,2,0)))*-1+($G16*IF(LEN($E16)=4,HLOOKUP($E16+U$2,Vychodiská!$J$9:$BH$15,3,0),HLOOKUP(VALUE(RIGHT($E16,4))+U$2,Vychodiská!$J$9:$BH$15,3,0)))*-1+($H16*IF(LEN($E16)=4,HLOOKUP($E16+U$2,Vychodiská!$J$9:$BH$15,4,0),HLOOKUP(VALUE(RIGHT($E16,4))+U$2,Vychodiská!$J$9:$BH$15,4,0)))*-1+($I16*IF(LEN($E16)=4,HLOOKUP($E16+U$2,Vychodiská!$J$9:$BH$15,5,0),HLOOKUP(VALUE(RIGHT($E16,4))+U$2,Vychodiská!$J$9:$BH$15,5,0)))*-1+($J16*IF(LEN($E16)=4,HLOOKUP($E16+U$2,Vychodiská!$J$9:$BH$15,6,0),HLOOKUP(VALUE(RIGHT($E16,4))+U$2,Vychodiská!$J$9:$BH$15,6,0)))*-1+($K16*IF(LEN($E16)=4,HLOOKUP($E16+U$2,Vychodiská!$J$9:$BH$15,7,0),HLOOKUP(VALUE(RIGHT($E16,4))+U$2,Vychodiská!$J$9:$BH$15,7,0)))*-1</f>
        <v>0</v>
      </c>
      <c r="V16" s="62">
        <f>($F16*IF(LEN($E16)=4,HLOOKUP($E16+V$2,Vychodiská!$J$9:$BH$15,2,0),HLOOKUP(VALUE(RIGHT($E16,4))+V$2,Vychodiská!$J$9:$BH$15,2,0)))*-1+($G16*IF(LEN($E16)=4,HLOOKUP($E16+V$2,Vychodiská!$J$9:$BH$15,3,0),HLOOKUP(VALUE(RIGHT($E16,4))+V$2,Vychodiská!$J$9:$BH$15,3,0)))*-1+($H16*IF(LEN($E16)=4,HLOOKUP($E16+V$2,Vychodiská!$J$9:$BH$15,4,0),HLOOKUP(VALUE(RIGHT($E16,4))+V$2,Vychodiská!$J$9:$BH$15,4,0)))*-1+($I16*IF(LEN($E16)=4,HLOOKUP($E16+V$2,Vychodiská!$J$9:$BH$15,5,0),HLOOKUP(VALUE(RIGHT($E16,4))+V$2,Vychodiská!$J$9:$BH$15,5,0)))*-1+($J16*IF(LEN($E16)=4,HLOOKUP($E16+V$2,Vychodiská!$J$9:$BH$15,6,0),HLOOKUP(VALUE(RIGHT($E16,4))+V$2,Vychodiská!$J$9:$BH$15,6,0)))*-1+($K16*IF(LEN($E16)=4,HLOOKUP($E16+V$2,Vychodiská!$J$9:$BH$15,7,0),HLOOKUP(VALUE(RIGHT($E16,4))+V$2,Vychodiská!$J$9:$BH$15,7,0)))*-1</f>
        <v>0</v>
      </c>
      <c r="W16" s="62">
        <f>($F16*IF(LEN($E16)=4,HLOOKUP($E16+W$2,Vychodiská!$J$9:$BH$15,2,0),HLOOKUP(VALUE(RIGHT($E16,4))+W$2,Vychodiská!$J$9:$BH$15,2,0)))*-1+($G16*IF(LEN($E16)=4,HLOOKUP($E16+W$2,Vychodiská!$J$9:$BH$15,3,0),HLOOKUP(VALUE(RIGHT($E16,4))+W$2,Vychodiská!$J$9:$BH$15,3,0)))*-1+($H16*IF(LEN($E16)=4,HLOOKUP($E16+W$2,Vychodiská!$J$9:$BH$15,4,0),HLOOKUP(VALUE(RIGHT($E16,4))+W$2,Vychodiská!$J$9:$BH$15,4,0)))*-1+($I16*IF(LEN($E16)=4,HLOOKUP($E16+W$2,Vychodiská!$J$9:$BH$15,5,0),HLOOKUP(VALUE(RIGHT($E16,4))+W$2,Vychodiská!$J$9:$BH$15,5,0)))*-1+($J16*IF(LEN($E16)=4,HLOOKUP($E16+W$2,Vychodiská!$J$9:$BH$15,6,0),HLOOKUP(VALUE(RIGHT($E16,4))+W$2,Vychodiská!$J$9:$BH$15,6,0)))*-1+($K16*IF(LEN($E16)=4,HLOOKUP($E16+W$2,Vychodiská!$J$9:$BH$15,7,0),HLOOKUP(VALUE(RIGHT($E16,4))+W$2,Vychodiská!$J$9:$BH$15,7,0)))*-1</f>
        <v>0</v>
      </c>
      <c r="X16" s="62">
        <f>($F16*IF(LEN($E16)=4,HLOOKUP($E16+X$2,Vychodiská!$J$9:$BH$15,2,0),HLOOKUP(VALUE(RIGHT($E16,4))+X$2,Vychodiská!$J$9:$BH$15,2,0)))*-1+($G16*IF(LEN($E16)=4,HLOOKUP($E16+X$2,Vychodiská!$J$9:$BH$15,3,0),HLOOKUP(VALUE(RIGHT($E16,4))+X$2,Vychodiská!$J$9:$BH$15,3,0)))*-1+($H16*IF(LEN($E16)=4,HLOOKUP($E16+X$2,Vychodiská!$J$9:$BH$15,4,0),HLOOKUP(VALUE(RIGHT($E16,4))+X$2,Vychodiská!$J$9:$BH$15,4,0)))*-1+($I16*IF(LEN($E16)=4,HLOOKUP($E16+X$2,Vychodiská!$J$9:$BH$15,5,0),HLOOKUP(VALUE(RIGHT($E16,4))+X$2,Vychodiská!$J$9:$BH$15,5,0)))*-1+($J16*IF(LEN($E16)=4,HLOOKUP($E16+X$2,Vychodiská!$J$9:$BH$15,6,0),HLOOKUP(VALUE(RIGHT($E16,4))+X$2,Vychodiská!$J$9:$BH$15,6,0)))*-1+($K16*IF(LEN($E16)=4,HLOOKUP($E16+X$2,Vychodiská!$J$9:$BH$15,7,0),HLOOKUP(VALUE(RIGHT($E16,4))+X$2,Vychodiská!$J$9:$BH$15,7,0)))*-1</f>
        <v>0</v>
      </c>
      <c r="Y16" s="62">
        <f>($F16*IF(LEN($E16)=4,HLOOKUP($E16+Y$2,Vychodiská!$J$9:$BH$15,2,0),HLOOKUP(VALUE(RIGHT($E16,4))+Y$2,Vychodiská!$J$9:$BH$15,2,0)))*-1+($G16*IF(LEN($E16)=4,HLOOKUP($E16+Y$2,Vychodiská!$J$9:$BH$15,3,0),HLOOKUP(VALUE(RIGHT($E16,4))+Y$2,Vychodiská!$J$9:$BH$15,3,0)))*-1+($H16*IF(LEN($E16)=4,HLOOKUP($E16+Y$2,Vychodiská!$J$9:$BH$15,4,0),HLOOKUP(VALUE(RIGHT($E16,4))+Y$2,Vychodiská!$J$9:$BH$15,4,0)))*-1+($I16*IF(LEN($E16)=4,HLOOKUP($E16+Y$2,Vychodiská!$J$9:$BH$15,5,0),HLOOKUP(VALUE(RIGHT($E16,4))+Y$2,Vychodiská!$J$9:$BH$15,5,0)))*-1+($J16*IF(LEN($E16)=4,HLOOKUP($E16+Y$2,Vychodiská!$J$9:$BH$15,6,0),HLOOKUP(VALUE(RIGHT($E16,4))+Y$2,Vychodiská!$J$9:$BH$15,6,0)))*-1+($K16*IF(LEN($E16)=4,HLOOKUP($E16+Y$2,Vychodiská!$J$9:$BH$15,7,0),HLOOKUP(VALUE(RIGHT($E16,4))+Y$2,Vychodiská!$J$9:$BH$15,7,0)))*-1</f>
        <v>0</v>
      </c>
      <c r="Z16" s="62">
        <f>($F16*IF(LEN($E16)=4,HLOOKUP($E16+Z$2,Vychodiská!$J$9:$BH$15,2,0),HLOOKUP(VALUE(RIGHT($E16,4))+Z$2,Vychodiská!$J$9:$BH$15,2,0)))*-1+($G16*IF(LEN($E16)=4,HLOOKUP($E16+Z$2,Vychodiská!$J$9:$BH$15,3,0),HLOOKUP(VALUE(RIGHT($E16,4))+Z$2,Vychodiská!$J$9:$BH$15,3,0)))*-1+($H16*IF(LEN($E16)=4,HLOOKUP($E16+Z$2,Vychodiská!$J$9:$BH$15,4,0),HLOOKUP(VALUE(RIGHT($E16,4))+Z$2,Vychodiská!$J$9:$BH$15,4,0)))*-1+($I16*IF(LEN($E16)=4,HLOOKUP($E16+Z$2,Vychodiská!$J$9:$BH$15,5,0),HLOOKUP(VALUE(RIGHT($E16,4))+Z$2,Vychodiská!$J$9:$BH$15,5,0)))*-1+($J16*IF(LEN($E16)=4,HLOOKUP($E16+Z$2,Vychodiská!$J$9:$BH$15,6,0),HLOOKUP(VALUE(RIGHT($E16,4))+Z$2,Vychodiská!$J$9:$BH$15,6,0)))*-1+($K16*IF(LEN($E16)=4,HLOOKUP($E16+Z$2,Vychodiská!$J$9:$BH$15,7,0),HLOOKUP(VALUE(RIGHT($E16,4))+Z$2,Vychodiská!$J$9:$BH$15,7,0)))*-1</f>
        <v>0</v>
      </c>
      <c r="AA16" s="62">
        <f>($F16*IF(LEN($E16)=4,HLOOKUP($E16+AA$2,Vychodiská!$J$9:$BH$15,2,0),HLOOKUP(VALUE(RIGHT($E16,4))+AA$2,Vychodiská!$J$9:$BH$15,2,0)))*-1+($G16*IF(LEN($E16)=4,HLOOKUP($E16+AA$2,Vychodiská!$J$9:$BH$15,3,0),HLOOKUP(VALUE(RIGHT($E16,4))+AA$2,Vychodiská!$J$9:$BH$15,3,0)))*-1+($H16*IF(LEN($E16)=4,HLOOKUP($E16+AA$2,Vychodiská!$J$9:$BH$15,4,0),HLOOKUP(VALUE(RIGHT($E16,4))+AA$2,Vychodiská!$J$9:$BH$15,4,0)))*-1+($I16*IF(LEN($E16)=4,HLOOKUP($E16+AA$2,Vychodiská!$J$9:$BH$15,5,0),HLOOKUP(VALUE(RIGHT($E16,4))+AA$2,Vychodiská!$J$9:$BH$15,5,0)))*-1+($J16*IF(LEN($E16)=4,HLOOKUP($E16+AA$2,Vychodiská!$J$9:$BH$15,6,0),HLOOKUP(VALUE(RIGHT($E16,4))+AA$2,Vychodiská!$J$9:$BH$15,6,0)))*-1+($K16*IF(LEN($E16)=4,HLOOKUP($E16+AA$2,Vychodiská!$J$9:$BH$15,7,0),HLOOKUP(VALUE(RIGHT($E16,4))+AA$2,Vychodiská!$J$9:$BH$15,7,0)))*-1</f>
        <v>0</v>
      </c>
      <c r="AB16" s="62">
        <f>($F16*IF(LEN($E16)=4,HLOOKUP($E16+AB$2,Vychodiská!$J$9:$BH$15,2,0),HLOOKUP(VALUE(RIGHT($E16,4))+AB$2,Vychodiská!$J$9:$BH$15,2,0)))*-1+($G16*IF(LEN($E16)=4,HLOOKUP($E16+AB$2,Vychodiská!$J$9:$BH$15,3,0),HLOOKUP(VALUE(RIGHT($E16,4))+AB$2,Vychodiská!$J$9:$BH$15,3,0)))*-1+($H16*IF(LEN($E16)=4,HLOOKUP($E16+AB$2,Vychodiská!$J$9:$BH$15,4,0),HLOOKUP(VALUE(RIGHT($E16,4))+AB$2,Vychodiská!$J$9:$BH$15,4,0)))*-1+($I16*IF(LEN($E16)=4,HLOOKUP($E16+AB$2,Vychodiská!$J$9:$BH$15,5,0),HLOOKUP(VALUE(RIGHT($E16,4))+AB$2,Vychodiská!$J$9:$BH$15,5,0)))*-1+($J16*IF(LEN($E16)=4,HLOOKUP($E16+AB$2,Vychodiská!$J$9:$BH$15,6,0),HLOOKUP(VALUE(RIGHT($E16,4))+AB$2,Vychodiská!$J$9:$BH$15,6,0)))*-1+($K16*IF(LEN($E16)=4,HLOOKUP($E16+AB$2,Vychodiská!$J$9:$BH$15,7,0),HLOOKUP(VALUE(RIGHT($E16,4))+AB$2,Vychodiská!$J$9:$BH$15,7,0)))*-1</f>
        <v>0</v>
      </c>
      <c r="AC16" s="62">
        <f>($F16*IF(LEN($E16)=4,HLOOKUP($E16+AC$2,Vychodiská!$J$9:$BH$15,2,0),HLOOKUP(VALUE(RIGHT($E16,4))+AC$2,Vychodiská!$J$9:$BH$15,2,0)))*-1+($G16*IF(LEN($E16)=4,HLOOKUP($E16+AC$2,Vychodiská!$J$9:$BH$15,3,0),HLOOKUP(VALUE(RIGHT($E16,4))+AC$2,Vychodiská!$J$9:$BH$15,3,0)))*-1+($H16*IF(LEN($E16)=4,HLOOKUP($E16+AC$2,Vychodiská!$J$9:$BH$15,4,0),HLOOKUP(VALUE(RIGHT($E16,4))+AC$2,Vychodiská!$J$9:$BH$15,4,0)))*-1+($I16*IF(LEN($E16)=4,HLOOKUP($E16+AC$2,Vychodiská!$J$9:$BH$15,5,0),HLOOKUP(VALUE(RIGHT($E16,4))+AC$2,Vychodiská!$J$9:$BH$15,5,0)))*-1+($J16*IF(LEN($E16)=4,HLOOKUP($E16+AC$2,Vychodiská!$J$9:$BH$15,6,0),HLOOKUP(VALUE(RIGHT($E16,4))+AC$2,Vychodiská!$J$9:$BH$15,6,0)))*-1+($K16*IF(LEN($E16)=4,HLOOKUP($E16+AC$2,Vychodiská!$J$9:$BH$15,7,0),HLOOKUP(VALUE(RIGHT($E16,4))+AC$2,Vychodiská!$J$9:$BH$15,7,0)))*-1</f>
        <v>0</v>
      </c>
      <c r="AD16" s="62">
        <f>($F16*IF(LEN($E16)=4,HLOOKUP($E16+AD$2,Vychodiská!$J$9:$BH$15,2,0),HLOOKUP(VALUE(RIGHT($E16,4))+AD$2,Vychodiská!$J$9:$BH$15,2,0)))*-1+($G16*IF(LEN($E16)=4,HLOOKUP($E16+AD$2,Vychodiská!$J$9:$BH$15,3,0),HLOOKUP(VALUE(RIGHT($E16,4))+AD$2,Vychodiská!$J$9:$BH$15,3,0)))*-1+($H16*IF(LEN($E16)=4,HLOOKUP($E16+AD$2,Vychodiská!$J$9:$BH$15,4,0),HLOOKUP(VALUE(RIGHT($E16,4))+AD$2,Vychodiská!$J$9:$BH$15,4,0)))*-1+($I16*IF(LEN($E16)=4,HLOOKUP($E16+AD$2,Vychodiská!$J$9:$BH$15,5,0),HLOOKUP(VALUE(RIGHT($E16,4))+AD$2,Vychodiská!$J$9:$BH$15,5,0)))*-1+($J16*IF(LEN($E16)=4,HLOOKUP($E16+AD$2,Vychodiská!$J$9:$BH$15,6,0),HLOOKUP(VALUE(RIGHT($E16,4))+AD$2,Vychodiská!$J$9:$BH$15,6,0)))*-1+($K16*IF(LEN($E16)=4,HLOOKUP($E16+AD$2,Vychodiská!$J$9:$BH$15,7,0),HLOOKUP(VALUE(RIGHT($E16,4))+AD$2,Vychodiská!$J$9:$BH$15,7,0)))*-1</f>
        <v>0</v>
      </c>
      <c r="AE16" s="62">
        <f>($F16*IF(LEN($E16)=4,HLOOKUP($E16+AE$2,Vychodiská!$J$9:$BH$15,2,0),HLOOKUP(VALUE(RIGHT($E16,4))+AE$2,Vychodiská!$J$9:$BH$15,2,0)))*-1+($G16*IF(LEN($E16)=4,HLOOKUP($E16+AE$2,Vychodiská!$J$9:$BH$15,3,0),HLOOKUP(VALUE(RIGHT($E16,4))+AE$2,Vychodiská!$J$9:$BH$15,3,0)))*-1+($H16*IF(LEN($E16)=4,HLOOKUP($E16+AE$2,Vychodiská!$J$9:$BH$15,4,0),HLOOKUP(VALUE(RIGHT($E16,4))+AE$2,Vychodiská!$J$9:$BH$15,4,0)))*-1+($I16*IF(LEN($E16)=4,HLOOKUP($E16+AE$2,Vychodiská!$J$9:$BH$15,5,0),HLOOKUP(VALUE(RIGHT($E16,4))+AE$2,Vychodiská!$J$9:$BH$15,5,0)))*-1+($J16*IF(LEN($E16)=4,HLOOKUP($E16+AE$2,Vychodiská!$J$9:$BH$15,6,0),HLOOKUP(VALUE(RIGHT($E16,4))+AE$2,Vychodiská!$J$9:$BH$15,6,0)))*-1+($K16*IF(LEN($E16)=4,HLOOKUP($E16+AE$2,Vychodiská!$J$9:$BH$15,7,0),HLOOKUP(VALUE(RIGHT($E16,4))+AE$2,Vychodiská!$J$9:$BH$15,7,0)))*-1</f>
        <v>0</v>
      </c>
      <c r="AF16" s="62">
        <f>($F16*IF(LEN($E16)=4,HLOOKUP($E16+AF$2,Vychodiská!$J$9:$BH$15,2,0),HLOOKUP(VALUE(RIGHT($E16,4))+AF$2,Vychodiská!$J$9:$BH$15,2,0)))*-1+($G16*IF(LEN($E16)=4,HLOOKUP($E16+AF$2,Vychodiská!$J$9:$BH$15,3,0),HLOOKUP(VALUE(RIGHT($E16,4))+AF$2,Vychodiská!$J$9:$BH$15,3,0)))*-1+($H16*IF(LEN($E16)=4,HLOOKUP($E16+AF$2,Vychodiská!$J$9:$BH$15,4,0),HLOOKUP(VALUE(RIGHT($E16,4))+AF$2,Vychodiská!$J$9:$BH$15,4,0)))*-1+($I16*IF(LEN($E16)=4,HLOOKUP($E16+AF$2,Vychodiská!$J$9:$BH$15,5,0),HLOOKUP(VALUE(RIGHT($E16,4))+AF$2,Vychodiská!$J$9:$BH$15,5,0)))*-1+($J16*IF(LEN($E16)=4,HLOOKUP($E16+AF$2,Vychodiská!$J$9:$BH$15,6,0),HLOOKUP(VALUE(RIGHT($E16,4))+AF$2,Vychodiská!$J$9:$BH$15,6,0)))*-1+($K16*IF(LEN($E16)=4,HLOOKUP($E16+AF$2,Vychodiská!$J$9:$BH$15,7,0),HLOOKUP(VALUE(RIGHT($E16,4))+AF$2,Vychodiská!$J$9:$BH$15,7,0)))*-1</f>
        <v>0</v>
      </c>
      <c r="AG16" s="62">
        <f>($F16*IF(LEN($E16)=4,HLOOKUP($E16+AG$2,Vychodiská!$J$9:$BH$15,2,0),HLOOKUP(VALUE(RIGHT($E16,4))+AG$2,Vychodiská!$J$9:$BH$15,2,0)))*-1+($G16*IF(LEN($E16)=4,HLOOKUP($E16+AG$2,Vychodiská!$J$9:$BH$15,3,0),HLOOKUP(VALUE(RIGHT($E16,4))+AG$2,Vychodiská!$J$9:$BH$15,3,0)))*-1+($H16*IF(LEN($E16)=4,HLOOKUP($E16+AG$2,Vychodiská!$J$9:$BH$15,4,0),HLOOKUP(VALUE(RIGHT($E16,4))+AG$2,Vychodiská!$J$9:$BH$15,4,0)))*-1+($I16*IF(LEN($E16)=4,HLOOKUP($E16+AG$2,Vychodiská!$J$9:$BH$15,5,0),HLOOKUP(VALUE(RIGHT($E16,4))+AG$2,Vychodiská!$J$9:$BH$15,5,0)))*-1+($J16*IF(LEN($E16)=4,HLOOKUP($E16+AG$2,Vychodiská!$J$9:$BH$15,6,0),HLOOKUP(VALUE(RIGHT($E16,4))+AG$2,Vychodiská!$J$9:$BH$15,6,0)))*-1+($K16*IF(LEN($E16)=4,HLOOKUP($E16+AG$2,Vychodiská!$J$9:$BH$15,7,0),HLOOKUP(VALUE(RIGHT($E16,4))+AG$2,Vychodiská!$J$9:$BH$15,7,0)))*-1</f>
        <v>0</v>
      </c>
      <c r="AH16" s="62">
        <f>($F16*IF(LEN($E16)=4,HLOOKUP($E16+AH$2,Vychodiská!$J$9:$BH$15,2,0),HLOOKUP(VALUE(RIGHT($E16,4))+AH$2,Vychodiská!$J$9:$BH$15,2,0)))*-1+($G16*IF(LEN($E16)=4,HLOOKUP($E16+AH$2,Vychodiská!$J$9:$BH$15,3,0),HLOOKUP(VALUE(RIGHT($E16,4))+AH$2,Vychodiská!$J$9:$BH$15,3,0)))*-1+($H16*IF(LEN($E16)=4,HLOOKUP($E16+AH$2,Vychodiská!$J$9:$BH$15,4,0),HLOOKUP(VALUE(RIGHT($E16,4))+AH$2,Vychodiská!$J$9:$BH$15,4,0)))*-1+($I16*IF(LEN($E16)=4,HLOOKUP($E16+AH$2,Vychodiská!$J$9:$BH$15,5,0),HLOOKUP(VALUE(RIGHT($E16,4))+AH$2,Vychodiská!$J$9:$BH$15,5,0)))*-1+($J16*IF(LEN($E16)=4,HLOOKUP($E16+AH$2,Vychodiská!$J$9:$BH$15,6,0),HLOOKUP(VALUE(RIGHT($E16,4))+AH$2,Vychodiská!$J$9:$BH$15,6,0)))*-1+($K16*IF(LEN($E16)=4,HLOOKUP($E16+AH$2,Vychodiská!$J$9:$BH$15,7,0),HLOOKUP(VALUE(RIGHT($E16,4))+AH$2,Vychodiská!$J$9:$BH$15,7,0)))*-1</f>
        <v>0</v>
      </c>
      <c r="AI16" s="62">
        <f>($F16*IF(LEN($E16)=4,HLOOKUP($E16+AI$2,Vychodiská!$J$9:$BH$15,2,0),HLOOKUP(VALUE(RIGHT($E16,4))+AI$2,Vychodiská!$J$9:$BH$15,2,0)))*-1+($G16*IF(LEN($E16)=4,HLOOKUP($E16+AI$2,Vychodiská!$J$9:$BH$15,3,0),HLOOKUP(VALUE(RIGHT($E16,4))+AI$2,Vychodiská!$J$9:$BH$15,3,0)))*-1+($H16*IF(LEN($E16)=4,HLOOKUP($E16+AI$2,Vychodiská!$J$9:$BH$15,4,0),HLOOKUP(VALUE(RIGHT($E16,4))+AI$2,Vychodiská!$J$9:$BH$15,4,0)))*-1+($I16*IF(LEN($E16)=4,HLOOKUP($E16+AI$2,Vychodiská!$J$9:$BH$15,5,0),HLOOKUP(VALUE(RIGHT($E16,4))+AI$2,Vychodiská!$J$9:$BH$15,5,0)))*-1+($J16*IF(LEN($E16)=4,HLOOKUP($E16+AI$2,Vychodiská!$J$9:$BH$15,6,0),HLOOKUP(VALUE(RIGHT($E16,4))+AI$2,Vychodiská!$J$9:$BH$15,6,0)))*-1+($K16*IF(LEN($E16)=4,HLOOKUP($E16+AI$2,Vychodiská!$J$9:$BH$15,7,0),HLOOKUP(VALUE(RIGHT($E16,4))+AI$2,Vychodiská!$J$9:$BH$15,7,0)))*-1</f>
        <v>0</v>
      </c>
      <c r="AJ16" s="62">
        <f>($F16*IF(LEN($E16)=4,HLOOKUP($E16+AJ$2,Vychodiská!$J$9:$BH$15,2,0),HLOOKUP(VALUE(RIGHT($E16,4))+AJ$2,Vychodiská!$J$9:$BH$15,2,0)))*-1+($G16*IF(LEN($E16)=4,HLOOKUP($E16+AJ$2,Vychodiská!$J$9:$BH$15,3,0),HLOOKUP(VALUE(RIGHT($E16,4))+AJ$2,Vychodiská!$J$9:$BH$15,3,0)))*-1+($H16*IF(LEN($E16)=4,HLOOKUP($E16+AJ$2,Vychodiská!$J$9:$BH$15,4,0),HLOOKUP(VALUE(RIGHT($E16,4))+AJ$2,Vychodiská!$J$9:$BH$15,4,0)))*-1+($I16*IF(LEN($E16)=4,HLOOKUP($E16+AJ$2,Vychodiská!$J$9:$BH$15,5,0),HLOOKUP(VALUE(RIGHT($E16,4))+AJ$2,Vychodiská!$J$9:$BH$15,5,0)))*-1+($J16*IF(LEN($E16)=4,HLOOKUP($E16+AJ$2,Vychodiská!$J$9:$BH$15,6,0),HLOOKUP(VALUE(RIGHT($E16,4))+AJ$2,Vychodiská!$J$9:$BH$15,6,0)))*-1+($K16*IF(LEN($E16)=4,HLOOKUP($E16+AJ$2,Vychodiská!$J$9:$BH$15,7,0),HLOOKUP(VALUE(RIGHT($E16,4))+AJ$2,Vychodiská!$J$9:$BH$15,7,0)))*-1</f>
        <v>0</v>
      </c>
      <c r="AK16" s="62">
        <f>($F16*IF(LEN($E16)=4,HLOOKUP($E16+AK$2,Vychodiská!$J$9:$BH$15,2,0),HLOOKUP(VALUE(RIGHT($E16,4))+AK$2,Vychodiská!$J$9:$BH$15,2,0)))*-1+($G16*IF(LEN($E16)=4,HLOOKUP($E16+AK$2,Vychodiská!$J$9:$BH$15,3,0),HLOOKUP(VALUE(RIGHT($E16,4))+AK$2,Vychodiská!$J$9:$BH$15,3,0)))*-1+($H16*IF(LEN($E16)=4,HLOOKUP($E16+AK$2,Vychodiská!$J$9:$BH$15,4,0),HLOOKUP(VALUE(RIGHT($E16,4))+AK$2,Vychodiská!$J$9:$BH$15,4,0)))*-1+($I16*IF(LEN($E16)=4,HLOOKUP($E16+AK$2,Vychodiská!$J$9:$BH$15,5,0),HLOOKUP(VALUE(RIGHT($E16,4))+AK$2,Vychodiská!$J$9:$BH$15,5,0)))*-1+($J16*IF(LEN($E16)=4,HLOOKUP($E16+AK$2,Vychodiská!$J$9:$BH$15,6,0),HLOOKUP(VALUE(RIGHT($E16,4))+AK$2,Vychodiská!$J$9:$BH$15,6,0)))*-1+($K16*IF(LEN($E16)=4,HLOOKUP($E16+AK$2,Vychodiská!$J$9:$BH$15,7,0),HLOOKUP(VALUE(RIGHT($E16,4))+AK$2,Vychodiská!$J$9:$BH$15,7,0)))*-1</f>
        <v>0</v>
      </c>
      <c r="AL16" s="62">
        <f>($F16*IF(LEN($E16)=4,HLOOKUP($E16+AL$2,Vychodiská!$J$9:$BH$15,2,0),HLOOKUP(VALUE(RIGHT($E16,4))+AL$2,Vychodiská!$J$9:$BH$15,2,0)))*-1+($G16*IF(LEN($E16)=4,HLOOKUP($E16+AL$2,Vychodiská!$J$9:$BH$15,3,0),HLOOKUP(VALUE(RIGHT($E16,4))+AL$2,Vychodiská!$J$9:$BH$15,3,0)))*-1+($H16*IF(LEN($E16)=4,HLOOKUP($E16+AL$2,Vychodiská!$J$9:$BH$15,4,0),HLOOKUP(VALUE(RIGHT($E16,4))+AL$2,Vychodiská!$J$9:$BH$15,4,0)))*-1+($I16*IF(LEN($E16)=4,HLOOKUP($E16+AL$2,Vychodiská!$J$9:$BH$15,5,0),HLOOKUP(VALUE(RIGHT($E16,4))+AL$2,Vychodiská!$J$9:$BH$15,5,0)))*-1+($J16*IF(LEN($E16)=4,HLOOKUP($E16+AL$2,Vychodiská!$J$9:$BH$15,6,0),HLOOKUP(VALUE(RIGHT($E16,4))+AL$2,Vychodiská!$J$9:$BH$15,6,0)))*-1+($K16*IF(LEN($E16)=4,HLOOKUP($E16+AL$2,Vychodiská!$J$9:$BH$15,7,0),HLOOKUP(VALUE(RIGHT($E16,4))+AL$2,Vychodiská!$J$9:$BH$15,7,0)))*-1</f>
        <v>0</v>
      </c>
      <c r="AM16" s="62">
        <f>($F16*IF(LEN($E16)=4,HLOOKUP($E16+AM$2,Vychodiská!$J$9:$BH$15,2,0),HLOOKUP(VALUE(RIGHT($E16,4))+AM$2,Vychodiská!$J$9:$BH$15,2,0)))*-1+($G16*IF(LEN($E16)=4,HLOOKUP($E16+AM$2,Vychodiská!$J$9:$BH$15,3,0),HLOOKUP(VALUE(RIGHT($E16,4))+AM$2,Vychodiská!$J$9:$BH$15,3,0)))*-1+($H16*IF(LEN($E16)=4,HLOOKUP($E16+AM$2,Vychodiská!$J$9:$BH$15,4,0),HLOOKUP(VALUE(RIGHT($E16,4))+AM$2,Vychodiská!$J$9:$BH$15,4,0)))*-1+($I16*IF(LEN($E16)=4,HLOOKUP($E16+AM$2,Vychodiská!$J$9:$BH$15,5,0),HLOOKUP(VALUE(RIGHT($E16,4))+AM$2,Vychodiská!$J$9:$BH$15,5,0)))*-1+($J16*IF(LEN($E16)=4,HLOOKUP($E16+AM$2,Vychodiská!$J$9:$BH$15,6,0),HLOOKUP(VALUE(RIGHT($E16,4))+AM$2,Vychodiská!$J$9:$BH$15,6,0)))*-1+($K16*IF(LEN($E16)=4,HLOOKUP($E16+AM$2,Vychodiská!$J$9:$BH$15,7,0),HLOOKUP(VALUE(RIGHT($E16,4))+AM$2,Vychodiská!$J$9:$BH$15,7,0)))*-1</f>
        <v>0</v>
      </c>
      <c r="AN16" s="62">
        <f>($F16*IF(LEN($E16)=4,HLOOKUP($E16+AN$2,Vychodiská!$J$9:$BH$15,2,0),HLOOKUP(VALUE(RIGHT($E16,4))+AN$2,Vychodiská!$J$9:$BH$15,2,0)))*-1+($G16*IF(LEN($E16)=4,HLOOKUP($E16+AN$2,Vychodiská!$J$9:$BH$15,3,0),HLOOKUP(VALUE(RIGHT($E16,4))+AN$2,Vychodiská!$J$9:$BH$15,3,0)))*-1+($H16*IF(LEN($E16)=4,HLOOKUP($E16+AN$2,Vychodiská!$J$9:$BH$15,4,0),HLOOKUP(VALUE(RIGHT($E16,4))+AN$2,Vychodiská!$J$9:$BH$15,4,0)))*-1+($I16*IF(LEN($E16)=4,HLOOKUP($E16+AN$2,Vychodiská!$J$9:$BH$15,5,0),HLOOKUP(VALUE(RIGHT($E16,4))+AN$2,Vychodiská!$J$9:$BH$15,5,0)))*-1+($J16*IF(LEN($E16)=4,HLOOKUP($E16+AN$2,Vychodiská!$J$9:$BH$15,6,0),HLOOKUP(VALUE(RIGHT($E16,4))+AN$2,Vychodiská!$J$9:$BH$15,6,0)))*-1+($K16*IF(LEN($E16)=4,HLOOKUP($E16+AN$2,Vychodiská!$J$9:$BH$15,7,0),HLOOKUP(VALUE(RIGHT($E16,4))+AN$2,Vychodiská!$J$9:$BH$15,7,0)))*-1</f>
        <v>0</v>
      </c>
      <c r="AO16" s="62">
        <f>($F16*IF(LEN($E16)=4,HLOOKUP($E16+AO$2,Vychodiská!$J$9:$BH$15,2,0),HLOOKUP(VALUE(RIGHT($E16,4))+AO$2,Vychodiská!$J$9:$BH$15,2,0)))*-1+($G16*IF(LEN($E16)=4,HLOOKUP($E16+AO$2,Vychodiská!$J$9:$BH$15,3,0),HLOOKUP(VALUE(RIGHT($E16,4))+AO$2,Vychodiská!$J$9:$BH$15,3,0)))*-1+($H16*IF(LEN($E16)=4,HLOOKUP($E16+AO$2,Vychodiská!$J$9:$BH$15,4,0),HLOOKUP(VALUE(RIGHT($E16,4))+AO$2,Vychodiská!$J$9:$BH$15,4,0)))*-1+($I16*IF(LEN($E16)=4,HLOOKUP($E16+AO$2,Vychodiská!$J$9:$BH$15,5,0),HLOOKUP(VALUE(RIGHT($E16,4))+AO$2,Vychodiská!$J$9:$BH$15,5,0)))*-1+($J16*IF(LEN($E16)=4,HLOOKUP($E16+AO$2,Vychodiská!$J$9:$BH$15,6,0),HLOOKUP(VALUE(RIGHT($E16,4))+AO$2,Vychodiská!$J$9:$BH$15,6,0)))*-1+($K16*IF(LEN($E16)=4,HLOOKUP($E16+AO$2,Vychodiská!$J$9:$BH$15,7,0),HLOOKUP(VALUE(RIGHT($E16,4))+AO$2,Vychodiská!$J$9:$BH$15,7,0)))*-1</f>
        <v>0</v>
      </c>
      <c r="AP16" s="62">
        <f t="shared" si="2"/>
        <v>0</v>
      </c>
      <c r="AQ16" s="62">
        <f>SUM($L16:M16)</f>
        <v>0</v>
      </c>
      <c r="AR16" s="62">
        <f>SUM($L16:N16)</f>
        <v>0</v>
      </c>
      <c r="AS16" s="62">
        <f>SUM($L16:O16)</f>
        <v>0</v>
      </c>
      <c r="AT16" s="62">
        <f>SUM($L16:P16)</f>
        <v>0</v>
      </c>
      <c r="AU16" s="62">
        <f>SUM($L16:Q16)</f>
        <v>0</v>
      </c>
      <c r="AV16" s="62">
        <f>SUM($L16:R16)</f>
        <v>0</v>
      </c>
      <c r="AW16" s="62">
        <f>SUM($L16:S16)</f>
        <v>0</v>
      </c>
      <c r="AX16" s="62">
        <f>SUM($L16:T16)</f>
        <v>0</v>
      </c>
      <c r="AY16" s="62">
        <f>SUM($L16:U16)</f>
        <v>0</v>
      </c>
      <c r="AZ16" s="62">
        <f>SUM($L16:V16)</f>
        <v>0</v>
      </c>
      <c r="BA16" s="62">
        <f>SUM($L16:W16)</f>
        <v>0</v>
      </c>
      <c r="BB16" s="62">
        <f>SUM($L16:X16)</f>
        <v>0</v>
      </c>
      <c r="BC16" s="62">
        <f>SUM($L16:Y16)</f>
        <v>0</v>
      </c>
      <c r="BD16" s="62">
        <f>SUM($L16:Z16)</f>
        <v>0</v>
      </c>
      <c r="BE16" s="62">
        <f>SUM($L16:AA16)</f>
        <v>0</v>
      </c>
      <c r="BF16" s="62">
        <f>SUM($L16:AB16)</f>
        <v>0</v>
      </c>
      <c r="BG16" s="62">
        <f>SUM($L16:AC16)</f>
        <v>0</v>
      </c>
      <c r="BH16" s="62">
        <f>SUM($L16:AD16)</f>
        <v>0</v>
      </c>
      <c r="BI16" s="62">
        <f>SUM($L16:AE16)</f>
        <v>0</v>
      </c>
      <c r="BJ16" s="62">
        <f>SUM($L16:AF16)</f>
        <v>0</v>
      </c>
      <c r="BK16" s="62">
        <f>SUM($L16:AG16)</f>
        <v>0</v>
      </c>
      <c r="BL16" s="62">
        <f>SUM($L16:AH16)</f>
        <v>0</v>
      </c>
      <c r="BM16" s="62">
        <f>SUM($L16:AI16)</f>
        <v>0</v>
      </c>
      <c r="BN16" s="62">
        <f>SUM($L16:AJ16)</f>
        <v>0</v>
      </c>
      <c r="BO16" s="62">
        <f>SUM($L16:AK16)</f>
        <v>0</v>
      </c>
      <c r="BP16" s="62">
        <f>SUM($L16:AL16)</f>
        <v>0</v>
      </c>
      <c r="BQ16" s="62">
        <f>SUM($L16:AM16)</f>
        <v>0</v>
      </c>
      <c r="BR16" s="62">
        <f>SUM($L16:AN16)</f>
        <v>0</v>
      </c>
      <c r="BS16" s="63">
        <f>SUM($L16:AO16)</f>
        <v>0</v>
      </c>
      <c r="BT16" s="65">
        <f>IF(CZ16=0,0,L16/((1+Vychodiská!$C$178)^emisie_ostatné!CZ16))</f>
        <v>0</v>
      </c>
      <c r="BU16" s="62">
        <f>IF(DA16=0,0,M16/((1+Vychodiská!$C$178)^emisie_ostatné!DA16))</f>
        <v>0</v>
      </c>
      <c r="BV16" s="62">
        <f>IF(DB16=0,0,N16/((1+Vychodiská!$C$178)^emisie_ostatné!DB16))</f>
        <v>0</v>
      </c>
      <c r="BW16" s="62">
        <f>IF(DC16=0,0,O16/((1+Vychodiská!$C$178)^emisie_ostatné!DC16))</f>
        <v>0</v>
      </c>
      <c r="BX16" s="62">
        <f>IF(DD16=0,0,P16/((1+Vychodiská!$C$178)^emisie_ostatné!DD16))</f>
        <v>0</v>
      </c>
      <c r="BY16" s="62">
        <f>IF(DE16=0,0,Q16/((1+Vychodiská!$C$178)^emisie_ostatné!DE16))</f>
        <v>0</v>
      </c>
      <c r="BZ16" s="62">
        <f>IF(DF16=0,0,R16/((1+Vychodiská!$C$178)^emisie_ostatné!DF16))</f>
        <v>0</v>
      </c>
      <c r="CA16" s="62">
        <f>IF(DG16=0,0,S16/((1+Vychodiská!$C$178)^emisie_ostatné!DG16))</f>
        <v>0</v>
      </c>
      <c r="CB16" s="62">
        <f>IF(DH16=0,0,T16/((1+Vychodiská!$C$178)^emisie_ostatné!DH16))</f>
        <v>0</v>
      </c>
      <c r="CC16" s="62">
        <f>IF(DI16=0,0,U16/((1+Vychodiská!$C$178)^emisie_ostatné!DI16))</f>
        <v>0</v>
      </c>
      <c r="CD16" s="62">
        <f>IF(DJ16=0,0,V16/((1+Vychodiská!$C$178)^emisie_ostatné!DJ16))</f>
        <v>0</v>
      </c>
      <c r="CE16" s="62">
        <f>IF(DK16=0,0,W16/((1+Vychodiská!$C$178)^emisie_ostatné!DK16))</f>
        <v>0</v>
      </c>
      <c r="CF16" s="62">
        <f>IF(DL16=0,0,X16/((1+Vychodiská!$C$178)^emisie_ostatné!DL16))</f>
        <v>0</v>
      </c>
      <c r="CG16" s="62">
        <f>IF(DM16=0,0,Y16/((1+Vychodiská!$C$178)^emisie_ostatné!DM16))</f>
        <v>0</v>
      </c>
      <c r="CH16" s="62">
        <f>IF(DN16=0,0,Z16/((1+Vychodiská!$C$178)^emisie_ostatné!DN16))</f>
        <v>0</v>
      </c>
      <c r="CI16" s="62">
        <f>IF(DO16=0,0,AA16/((1+Vychodiská!$C$178)^emisie_ostatné!DO16))</f>
        <v>0</v>
      </c>
      <c r="CJ16" s="62">
        <f>IF(DP16=0,0,AB16/((1+Vychodiská!$C$178)^emisie_ostatné!DP16))</f>
        <v>0</v>
      </c>
      <c r="CK16" s="62">
        <f>IF(DQ16=0,0,AC16/((1+Vychodiská!$C$178)^emisie_ostatné!DQ16))</f>
        <v>0</v>
      </c>
      <c r="CL16" s="62">
        <f>IF(DR16=0,0,AD16/((1+Vychodiská!$C$178)^emisie_ostatné!DR16))</f>
        <v>0</v>
      </c>
      <c r="CM16" s="62">
        <f>IF(DS16=0,0,AE16/((1+Vychodiská!$C$178)^emisie_ostatné!DS16))</f>
        <v>0</v>
      </c>
      <c r="CN16" s="62">
        <f>IF(DT16=0,0,AF16/((1+Vychodiská!$C$178)^emisie_ostatné!DT16))</f>
        <v>0</v>
      </c>
      <c r="CO16" s="62">
        <f>IF(DU16=0,0,AG16/((1+Vychodiská!$C$178)^emisie_ostatné!DU16))</f>
        <v>0</v>
      </c>
      <c r="CP16" s="62">
        <f>IF(DV16=0,0,AH16/((1+Vychodiská!$C$178)^emisie_ostatné!DV16))</f>
        <v>0</v>
      </c>
      <c r="CQ16" s="62">
        <f>IF(DW16=0,0,AI16/((1+Vychodiská!$C$178)^emisie_ostatné!DW16))</f>
        <v>0</v>
      </c>
      <c r="CR16" s="62">
        <f>IF(DX16=0,0,AJ16/((1+Vychodiská!$C$178)^emisie_ostatné!DX16))</f>
        <v>0</v>
      </c>
      <c r="CS16" s="62">
        <f>IF(DY16=0,0,AK16/((1+Vychodiská!$C$178)^emisie_ostatné!DY16))</f>
        <v>0</v>
      </c>
      <c r="CT16" s="62">
        <f>IF(DZ16=0,0,AL16/((1+Vychodiská!$C$178)^emisie_ostatné!DZ16))</f>
        <v>0</v>
      </c>
      <c r="CU16" s="62">
        <f>IF(EA16=0,0,AM16/((1+Vychodiská!$C$178)^emisie_ostatné!EA16))</f>
        <v>0</v>
      </c>
      <c r="CV16" s="62">
        <f>IF(EB16=0,0,AN16/((1+Vychodiská!$C$178)^emisie_ostatné!EB16))</f>
        <v>0</v>
      </c>
      <c r="CW16" s="63">
        <f>IF(EC16=0,0,AO16/((1+Vychodiská!$C$178)^emisie_ostatné!EC16))</f>
        <v>0</v>
      </c>
      <c r="CX16" s="66">
        <f t="shared" si="4"/>
        <v>0</v>
      </c>
      <c r="CY16" s="62"/>
      <c r="CZ16" s="67">
        <f t="shared" si="0"/>
        <v>2</v>
      </c>
      <c r="DA16" s="67">
        <f t="shared" ref="DA16:EC16" si="16">IF(CZ16=0,0,IF(DA$2&gt;$D16,0,CZ16+1))</f>
        <v>3</v>
      </c>
      <c r="DB16" s="67">
        <f t="shared" si="16"/>
        <v>4</v>
      </c>
      <c r="DC16" s="67">
        <f t="shared" si="16"/>
        <v>5</v>
      </c>
      <c r="DD16" s="67">
        <f t="shared" si="16"/>
        <v>6</v>
      </c>
      <c r="DE16" s="67">
        <f t="shared" si="16"/>
        <v>7</v>
      </c>
      <c r="DF16" s="67">
        <f t="shared" si="16"/>
        <v>8</v>
      </c>
      <c r="DG16" s="67">
        <f t="shared" si="16"/>
        <v>9</v>
      </c>
      <c r="DH16" s="67">
        <f t="shared" si="16"/>
        <v>10</v>
      </c>
      <c r="DI16" s="67">
        <f t="shared" si="16"/>
        <v>11</v>
      </c>
      <c r="DJ16" s="67">
        <f t="shared" si="16"/>
        <v>12</v>
      </c>
      <c r="DK16" s="67">
        <f t="shared" si="16"/>
        <v>13</v>
      </c>
      <c r="DL16" s="67">
        <f t="shared" si="16"/>
        <v>14</v>
      </c>
      <c r="DM16" s="67">
        <f t="shared" si="16"/>
        <v>15</v>
      </c>
      <c r="DN16" s="67">
        <f t="shared" si="16"/>
        <v>16</v>
      </c>
      <c r="DO16" s="67">
        <f t="shared" si="16"/>
        <v>17</v>
      </c>
      <c r="DP16" s="67">
        <f t="shared" si="16"/>
        <v>18</v>
      </c>
      <c r="DQ16" s="67">
        <f t="shared" si="16"/>
        <v>19</v>
      </c>
      <c r="DR16" s="67">
        <f t="shared" si="16"/>
        <v>20</v>
      </c>
      <c r="DS16" s="67">
        <f t="shared" si="16"/>
        <v>21</v>
      </c>
      <c r="DT16" s="67">
        <f t="shared" si="16"/>
        <v>22</v>
      </c>
      <c r="DU16" s="67">
        <f t="shared" si="16"/>
        <v>23</v>
      </c>
      <c r="DV16" s="67">
        <f t="shared" si="16"/>
        <v>24</v>
      </c>
      <c r="DW16" s="67">
        <f t="shared" si="16"/>
        <v>25</v>
      </c>
      <c r="DX16" s="67">
        <f t="shared" si="16"/>
        <v>26</v>
      </c>
      <c r="DY16" s="67">
        <f t="shared" si="16"/>
        <v>27</v>
      </c>
      <c r="DZ16" s="67">
        <f t="shared" si="16"/>
        <v>28</v>
      </c>
      <c r="EA16" s="67">
        <f t="shared" si="16"/>
        <v>29</v>
      </c>
      <c r="EB16" s="67">
        <f t="shared" si="16"/>
        <v>30</v>
      </c>
      <c r="EC16" s="68">
        <f t="shared" si="16"/>
        <v>31</v>
      </c>
    </row>
    <row r="17" spans="1:133" s="69" customFormat="1" ht="31" customHeight="1" x14ac:dyDescent="0.35">
      <c r="A17" s="59">
        <f>Investície!A17</f>
        <v>15</v>
      </c>
      <c r="B17" s="60" t="str">
        <f>Investície!B17</f>
        <v>MHTH, a.s. - závod Košice</v>
      </c>
      <c r="C17" s="60" t="str">
        <f>Investície!C17</f>
        <v>Zosieťovanie SCZT - Prepojenie sídliska Mier a Ťahanovce</v>
      </c>
      <c r="D17" s="61">
        <f>INDEX(Data!$M:$M,MATCH(emisie_ostatné!A17,Data!$A:$A,0))</f>
        <v>30</v>
      </c>
      <c r="E17" s="61">
        <f>INDEX(Data!$J:$J,MATCH(emisie_ostatné!A17,Data!$A:$A,0))</f>
        <v>2028</v>
      </c>
      <c r="F17" s="61">
        <f>INDEX(Data!$O:$O,MATCH(emisie_ostatné!A17,Data!$A:$A,0))</f>
        <v>0</v>
      </c>
      <c r="G17" s="61">
        <f>INDEX(Data!$P:$P,MATCH(emisie_ostatné!A17,Data!$A:$A,0))</f>
        <v>0</v>
      </c>
      <c r="H17" s="61">
        <f>INDEX(Data!$Q:$Q,MATCH(emisie_ostatné!A17,Data!$A:$A,0))</f>
        <v>0</v>
      </c>
      <c r="I17" s="61">
        <f>INDEX(Data!$R:$R,MATCH(emisie_ostatné!A17,Data!$A:$A,0))</f>
        <v>0</v>
      </c>
      <c r="J17" s="61">
        <f>INDEX(Data!$S:$S,MATCH(emisie_ostatné!A17,Data!$A:$A,0))</f>
        <v>0</v>
      </c>
      <c r="K17" s="63">
        <f>INDEX(Data!$T:$T,MATCH(emisie_ostatné!A17,Data!$A:$A,0))</f>
        <v>0</v>
      </c>
      <c r="L17" s="62">
        <f>($F17*IF(LEN($E17)=4,HLOOKUP($E17+L$2,Vychodiská!$J$9:$BH$15,2,0),HLOOKUP(VALUE(RIGHT($E17,4))+L$2,Vychodiská!$J$9:$BH$15,2,0)))*-1+($G17*IF(LEN($E17)=4,HLOOKUP($E17+L$2,Vychodiská!$J$9:$BH$15,3,0),HLOOKUP(VALUE(RIGHT($E17,4))+L$2,Vychodiská!$J$9:$BH$15,3,0)))*-1+($H17*IF(LEN($E17)=4,HLOOKUP($E17+L$2,Vychodiská!$J$9:$BH$15,4,0),HLOOKUP(VALUE(RIGHT($E17,4))+L$2,Vychodiská!$J$9:$BH$15,4,0)))*-1+($I17*IF(LEN($E17)=4,HLOOKUP($E17+L$2,Vychodiská!$J$9:$BH$15,5,0),HLOOKUP(VALUE(RIGHT($E17,4))+L$2,Vychodiská!$J$9:$BH$15,5,0)))*-1+($J17*IF(LEN($E17)=4,HLOOKUP($E17+L$2,Vychodiská!$J$9:$BH$15,6,0),HLOOKUP(VALUE(RIGHT($E17,4))+L$2,Vychodiská!$J$9:$BH$15,6,0)))*-1+($K17*IF(LEN($E17)=4,HLOOKUP($E17+L$2,Vychodiská!$J$9:$BH$15,7,0),HLOOKUP(VALUE(RIGHT($E17,4))+L$2,Vychodiská!$J$9:$BH$15,7,0)))*-1</f>
        <v>0</v>
      </c>
      <c r="M17" s="62">
        <f>($F17*IF(LEN($E17)=4,HLOOKUP($E17+M$2,Vychodiská!$J$9:$BH$15,2,0),HLOOKUP(VALUE(RIGHT($E17,4))+M$2,Vychodiská!$J$9:$BH$15,2,0)))*-1+($G17*IF(LEN($E17)=4,HLOOKUP($E17+M$2,Vychodiská!$J$9:$BH$15,3,0),HLOOKUP(VALUE(RIGHT($E17,4))+M$2,Vychodiská!$J$9:$BH$15,3,0)))*-1+($H17*IF(LEN($E17)=4,HLOOKUP($E17+M$2,Vychodiská!$J$9:$BH$15,4,0),HLOOKUP(VALUE(RIGHT($E17,4))+M$2,Vychodiská!$J$9:$BH$15,4,0)))*-1+($I17*IF(LEN($E17)=4,HLOOKUP($E17+M$2,Vychodiská!$J$9:$BH$15,5,0),HLOOKUP(VALUE(RIGHT($E17,4))+M$2,Vychodiská!$J$9:$BH$15,5,0)))*-1+($J17*IF(LEN($E17)=4,HLOOKUP($E17+M$2,Vychodiská!$J$9:$BH$15,6,0),HLOOKUP(VALUE(RIGHT($E17,4))+M$2,Vychodiská!$J$9:$BH$15,6,0)))*-1+($K17*IF(LEN($E17)=4,HLOOKUP($E17+M$2,Vychodiská!$J$9:$BH$15,7,0),HLOOKUP(VALUE(RIGHT($E17,4))+M$2,Vychodiská!$J$9:$BH$15,7,0)))*-1</f>
        <v>0</v>
      </c>
      <c r="N17" s="62">
        <f>($F17*IF(LEN($E17)=4,HLOOKUP($E17+N$2,Vychodiská!$J$9:$BH$15,2,0),HLOOKUP(VALUE(RIGHT($E17,4))+N$2,Vychodiská!$J$9:$BH$15,2,0)))*-1+($G17*IF(LEN($E17)=4,HLOOKUP($E17+N$2,Vychodiská!$J$9:$BH$15,3,0),HLOOKUP(VALUE(RIGHT($E17,4))+N$2,Vychodiská!$J$9:$BH$15,3,0)))*-1+($H17*IF(LEN($E17)=4,HLOOKUP($E17+N$2,Vychodiská!$J$9:$BH$15,4,0),HLOOKUP(VALUE(RIGHT($E17,4))+N$2,Vychodiská!$J$9:$BH$15,4,0)))*-1+($I17*IF(LEN($E17)=4,HLOOKUP($E17+N$2,Vychodiská!$J$9:$BH$15,5,0),HLOOKUP(VALUE(RIGHT($E17,4))+N$2,Vychodiská!$J$9:$BH$15,5,0)))*-1+($J17*IF(LEN($E17)=4,HLOOKUP($E17+N$2,Vychodiská!$J$9:$BH$15,6,0),HLOOKUP(VALUE(RIGHT($E17,4))+N$2,Vychodiská!$J$9:$BH$15,6,0)))*-1+($K17*IF(LEN($E17)=4,HLOOKUP($E17+N$2,Vychodiská!$J$9:$BH$15,7,0),HLOOKUP(VALUE(RIGHT($E17,4))+N$2,Vychodiská!$J$9:$BH$15,7,0)))*-1</f>
        <v>0</v>
      </c>
      <c r="O17" s="62">
        <f>($F17*IF(LEN($E17)=4,HLOOKUP($E17+O$2,Vychodiská!$J$9:$BH$15,2,0),HLOOKUP(VALUE(RIGHT($E17,4))+O$2,Vychodiská!$J$9:$BH$15,2,0)))*-1+($G17*IF(LEN($E17)=4,HLOOKUP($E17+O$2,Vychodiská!$J$9:$BH$15,3,0),HLOOKUP(VALUE(RIGHT($E17,4))+O$2,Vychodiská!$J$9:$BH$15,3,0)))*-1+($H17*IF(LEN($E17)=4,HLOOKUP($E17+O$2,Vychodiská!$J$9:$BH$15,4,0),HLOOKUP(VALUE(RIGHT($E17,4))+O$2,Vychodiská!$J$9:$BH$15,4,0)))*-1+($I17*IF(LEN($E17)=4,HLOOKUP($E17+O$2,Vychodiská!$J$9:$BH$15,5,0),HLOOKUP(VALUE(RIGHT($E17,4))+O$2,Vychodiská!$J$9:$BH$15,5,0)))*-1+($J17*IF(LEN($E17)=4,HLOOKUP($E17+O$2,Vychodiská!$J$9:$BH$15,6,0),HLOOKUP(VALUE(RIGHT($E17,4))+O$2,Vychodiská!$J$9:$BH$15,6,0)))*-1+($K17*IF(LEN($E17)=4,HLOOKUP($E17+O$2,Vychodiská!$J$9:$BH$15,7,0),HLOOKUP(VALUE(RIGHT($E17,4))+O$2,Vychodiská!$J$9:$BH$15,7,0)))*-1</f>
        <v>0</v>
      </c>
      <c r="P17" s="62">
        <f>($F17*IF(LEN($E17)=4,HLOOKUP($E17+P$2,Vychodiská!$J$9:$BH$15,2,0),HLOOKUP(VALUE(RIGHT($E17,4))+P$2,Vychodiská!$J$9:$BH$15,2,0)))*-1+($G17*IF(LEN($E17)=4,HLOOKUP($E17+P$2,Vychodiská!$J$9:$BH$15,3,0),HLOOKUP(VALUE(RIGHT($E17,4))+P$2,Vychodiská!$J$9:$BH$15,3,0)))*-1+($H17*IF(LEN($E17)=4,HLOOKUP($E17+P$2,Vychodiská!$J$9:$BH$15,4,0),HLOOKUP(VALUE(RIGHT($E17,4))+P$2,Vychodiská!$J$9:$BH$15,4,0)))*-1+($I17*IF(LEN($E17)=4,HLOOKUP($E17+P$2,Vychodiská!$J$9:$BH$15,5,0),HLOOKUP(VALUE(RIGHT($E17,4))+P$2,Vychodiská!$J$9:$BH$15,5,0)))*-1+($J17*IF(LEN($E17)=4,HLOOKUP($E17+P$2,Vychodiská!$J$9:$BH$15,6,0),HLOOKUP(VALUE(RIGHT($E17,4))+P$2,Vychodiská!$J$9:$BH$15,6,0)))*-1+($K17*IF(LEN($E17)=4,HLOOKUP($E17+P$2,Vychodiská!$J$9:$BH$15,7,0),HLOOKUP(VALUE(RIGHT($E17,4))+P$2,Vychodiská!$J$9:$BH$15,7,0)))*-1</f>
        <v>0</v>
      </c>
      <c r="Q17" s="62">
        <f>($F17*IF(LEN($E17)=4,HLOOKUP($E17+Q$2,Vychodiská!$J$9:$BH$15,2,0),HLOOKUP(VALUE(RIGHT($E17,4))+Q$2,Vychodiská!$J$9:$BH$15,2,0)))*-1+($G17*IF(LEN($E17)=4,HLOOKUP($E17+Q$2,Vychodiská!$J$9:$BH$15,3,0),HLOOKUP(VALUE(RIGHT($E17,4))+Q$2,Vychodiská!$J$9:$BH$15,3,0)))*-1+($H17*IF(LEN($E17)=4,HLOOKUP($E17+Q$2,Vychodiská!$J$9:$BH$15,4,0),HLOOKUP(VALUE(RIGHT($E17,4))+Q$2,Vychodiská!$J$9:$BH$15,4,0)))*-1+($I17*IF(LEN($E17)=4,HLOOKUP($E17+Q$2,Vychodiská!$J$9:$BH$15,5,0),HLOOKUP(VALUE(RIGHT($E17,4))+Q$2,Vychodiská!$J$9:$BH$15,5,0)))*-1+($J17*IF(LEN($E17)=4,HLOOKUP($E17+Q$2,Vychodiská!$J$9:$BH$15,6,0),HLOOKUP(VALUE(RIGHT($E17,4))+Q$2,Vychodiská!$J$9:$BH$15,6,0)))*-1+($K17*IF(LEN($E17)=4,HLOOKUP($E17+Q$2,Vychodiská!$J$9:$BH$15,7,0),HLOOKUP(VALUE(RIGHT($E17,4))+Q$2,Vychodiská!$J$9:$BH$15,7,0)))*-1</f>
        <v>0</v>
      </c>
      <c r="R17" s="62">
        <f>($F17*IF(LEN($E17)=4,HLOOKUP($E17+R$2,Vychodiská!$J$9:$BH$15,2,0),HLOOKUP(VALUE(RIGHT($E17,4))+R$2,Vychodiská!$J$9:$BH$15,2,0)))*-1+($G17*IF(LEN($E17)=4,HLOOKUP($E17+R$2,Vychodiská!$J$9:$BH$15,3,0),HLOOKUP(VALUE(RIGHT($E17,4))+R$2,Vychodiská!$J$9:$BH$15,3,0)))*-1+($H17*IF(LEN($E17)=4,HLOOKUP($E17+R$2,Vychodiská!$J$9:$BH$15,4,0),HLOOKUP(VALUE(RIGHT($E17,4))+R$2,Vychodiská!$J$9:$BH$15,4,0)))*-1+($I17*IF(LEN($E17)=4,HLOOKUP($E17+R$2,Vychodiská!$J$9:$BH$15,5,0),HLOOKUP(VALUE(RIGHT($E17,4))+R$2,Vychodiská!$J$9:$BH$15,5,0)))*-1+($J17*IF(LEN($E17)=4,HLOOKUP($E17+R$2,Vychodiská!$J$9:$BH$15,6,0),HLOOKUP(VALUE(RIGHT($E17,4))+R$2,Vychodiská!$J$9:$BH$15,6,0)))*-1+($K17*IF(LEN($E17)=4,HLOOKUP($E17+R$2,Vychodiská!$J$9:$BH$15,7,0),HLOOKUP(VALUE(RIGHT($E17,4))+R$2,Vychodiská!$J$9:$BH$15,7,0)))*-1</f>
        <v>0</v>
      </c>
      <c r="S17" s="62">
        <f>($F17*IF(LEN($E17)=4,HLOOKUP($E17+S$2,Vychodiská!$J$9:$BH$15,2,0),HLOOKUP(VALUE(RIGHT($E17,4))+S$2,Vychodiská!$J$9:$BH$15,2,0)))*-1+($G17*IF(LEN($E17)=4,HLOOKUP($E17+S$2,Vychodiská!$J$9:$BH$15,3,0),HLOOKUP(VALUE(RIGHT($E17,4))+S$2,Vychodiská!$J$9:$BH$15,3,0)))*-1+($H17*IF(LEN($E17)=4,HLOOKUP($E17+S$2,Vychodiská!$J$9:$BH$15,4,0),HLOOKUP(VALUE(RIGHT($E17,4))+S$2,Vychodiská!$J$9:$BH$15,4,0)))*-1+($I17*IF(LEN($E17)=4,HLOOKUP($E17+S$2,Vychodiská!$J$9:$BH$15,5,0),HLOOKUP(VALUE(RIGHT($E17,4))+S$2,Vychodiská!$J$9:$BH$15,5,0)))*-1+($J17*IF(LEN($E17)=4,HLOOKUP($E17+S$2,Vychodiská!$J$9:$BH$15,6,0),HLOOKUP(VALUE(RIGHT($E17,4))+S$2,Vychodiská!$J$9:$BH$15,6,0)))*-1+($K17*IF(LEN($E17)=4,HLOOKUP($E17+S$2,Vychodiská!$J$9:$BH$15,7,0),HLOOKUP(VALUE(RIGHT($E17,4))+S$2,Vychodiská!$J$9:$BH$15,7,0)))*-1</f>
        <v>0</v>
      </c>
      <c r="T17" s="62">
        <f>($F17*IF(LEN($E17)=4,HLOOKUP($E17+T$2,Vychodiská!$J$9:$BH$15,2,0),HLOOKUP(VALUE(RIGHT($E17,4))+T$2,Vychodiská!$J$9:$BH$15,2,0)))*-1+($G17*IF(LEN($E17)=4,HLOOKUP($E17+T$2,Vychodiská!$J$9:$BH$15,3,0),HLOOKUP(VALUE(RIGHT($E17,4))+T$2,Vychodiská!$J$9:$BH$15,3,0)))*-1+($H17*IF(LEN($E17)=4,HLOOKUP($E17+T$2,Vychodiská!$J$9:$BH$15,4,0),HLOOKUP(VALUE(RIGHT($E17,4))+T$2,Vychodiská!$J$9:$BH$15,4,0)))*-1+($I17*IF(LEN($E17)=4,HLOOKUP($E17+T$2,Vychodiská!$J$9:$BH$15,5,0),HLOOKUP(VALUE(RIGHT($E17,4))+T$2,Vychodiská!$J$9:$BH$15,5,0)))*-1+($J17*IF(LEN($E17)=4,HLOOKUP($E17+T$2,Vychodiská!$J$9:$BH$15,6,0),HLOOKUP(VALUE(RIGHT($E17,4))+T$2,Vychodiská!$J$9:$BH$15,6,0)))*-1+($K17*IF(LEN($E17)=4,HLOOKUP($E17+T$2,Vychodiská!$J$9:$BH$15,7,0),HLOOKUP(VALUE(RIGHT($E17,4))+T$2,Vychodiská!$J$9:$BH$15,7,0)))*-1</f>
        <v>0</v>
      </c>
      <c r="U17" s="62">
        <f>($F17*IF(LEN($E17)=4,HLOOKUP($E17+U$2,Vychodiská!$J$9:$BH$15,2,0),HLOOKUP(VALUE(RIGHT($E17,4))+U$2,Vychodiská!$J$9:$BH$15,2,0)))*-1+($G17*IF(LEN($E17)=4,HLOOKUP($E17+U$2,Vychodiská!$J$9:$BH$15,3,0),HLOOKUP(VALUE(RIGHT($E17,4))+U$2,Vychodiská!$J$9:$BH$15,3,0)))*-1+($H17*IF(LEN($E17)=4,HLOOKUP($E17+U$2,Vychodiská!$J$9:$BH$15,4,0),HLOOKUP(VALUE(RIGHT($E17,4))+U$2,Vychodiská!$J$9:$BH$15,4,0)))*-1+($I17*IF(LEN($E17)=4,HLOOKUP($E17+U$2,Vychodiská!$J$9:$BH$15,5,0),HLOOKUP(VALUE(RIGHT($E17,4))+U$2,Vychodiská!$J$9:$BH$15,5,0)))*-1+($J17*IF(LEN($E17)=4,HLOOKUP($E17+U$2,Vychodiská!$J$9:$BH$15,6,0),HLOOKUP(VALUE(RIGHT($E17,4))+U$2,Vychodiská!$J$9:$BH$15,6,0)))*-1+($K17*IF(LEN($E17)=4,HLOOKUP($E17+U$2,Vychodiská!$J$9:$BH$15,7,0),HLOOKUP(VALUE(RIGHT($E17,4))+U$2,Vychodiská!$J$9:$BH$15,7,0)))*-1</f>
        <v>0</v>
      </c>
      <c r="V17" s="62">
        <f>($F17*IF(LEN($E17)=4,HLOOKUP($E17+V$2,Vychodiská!$J$9:$BH$15,2,0),HLOOKUP(VALUE(RIGHT($E17,4))+V$2,Vychodiská!$J$9:$BH$15,2,0)))*-1+($G17*IF(LEN($E17)=4,HLOOKUP($E17+V$2,Vychodiská!$J$9:$BH$15,3,0),HLOOKUP(VALUE(RIGHT($E17,4))+V$2,Vychodiská!$J$9:$BH$15,3,0)))*-1+($H17*IF(LEN($E17)=4,HLOOKUP($E17+V$2,Vychodiská!$J$9:$BH$15,4,0),HLOOKUP(VALUE(RIGHT($E17,4))+V$2,Vychodiská!$J$9:$BH$15,4,0)))*-1+($I17*IF(LEN($E17)=4,HLOOKUP($E17+V$2,Vychodiská!$J$9:$BH$15,5,0),HLOOKUP(VALUE(RIGHT($E17,4))+V$2,Vychodiská!$J$9:$BH$15,5,0)))*-1+($J17*IF(LEN($E17)=4,HLOOKUP($E17+V$2,Vychodiská!$J$9:$BH$15,6,0),HLOOKUP(VALUE(RIGHT($E17,4))+V$2,Vychodiská!$J$9:$BH$15,6,0)))*-1+($K17*IF(LEN($E17)=4,HLOOKUP($E17+V$2,Vychodiská!$J$9:$BH$15,7,0),HLOOKUP(VALUE(RIGHT($E17,4))+V$2,Vychodiská!$J$9:$BH$15,7,0)))*-1</f>
        <v>0</v>
      </c>
      <c r="W17" s="62">
        <f>($F17*IF(LEN($E17)=4,HLOOKUP($E17+W$2,Vychodiská!$J$9:$BH$15,2,0),HLOOKUP(VALUE(RIGHT($E17,4))+W$2,Vychodiská!$J$9:$BH$15,2,0)))*-1+($G17*IF(LEN($E17)=4,HLOOKUP($E17+W$2,Vychodiská!$J$9:$BH$15,3,0),HLOOKUP(VALUE(RIGHT($E17,4))+W$2,Vychodiská!$J$9:$BH$15,3,0)))*-1+($H17*IF(LEN($E17)=4,HLOOKUP($E17+W$2,Vychodiská!$J$9:$BH$15,4,0),HLOOKUP(VALUE(RIGHT($E17,4))+W$2,Vychodiská!$J$9:$BH$15,4,0)))*-1+($I17*IF(LEN($E17)=4,HLOOKUP($E17+W$2,Vychodiská!$J$9:$BH$15,5,0),HLOOKUP(VALUE(RIGHT($E17,4))+W$2,Vychodiská!$J$9:$BH$15,5,0)))*-1+($J17*IF(LEN($E17)=4,HLOOKUP($E17+W$2,Vychodiská!$J$9:$BH$15,6,0),HLOOKUP(VALUE(RIGHT($E17,4))+W$2,Vychodiská!$J$9:$BH$15,6,0)))*-1+($K17*IF(LEN($E17)=4,HLOOKUP($E17+W$2,Vychodiská!$J$9:$BH$15,7,0),HLOOKUP(VALUE(RIGHT($E17,4))+W$2,Vychodiská!$J$9:$BH$15,7,0)))*-1</f>
        <v>0</v>
      </c>
      <c r="X17" s="62">
        <f>($F17*IF(LEN($E17)=4,HLOOKUP($E17+X$2,Vychodiská!$J$9:$BH$15,2,0),HLOOKUP(VALUE(RIGHT($E17,4))+X$2,Vychodiská!$J$9:$BH$15,2,0)))*-1+($G17*IF(LEN($E17)=4,HLOOKUP($E17+X$2,Vychodiská!$J$9:$BH$15,3,0),HLOOKUP(VALUE(RIGHT($E17,4))+X$2,Vychodiská!$J$9:$BH$15,3,0)))*-1+($H17*IF(LEN($E17)=4,HLOOKUP($E17+X$2,Vychodiská!$J$9:$BH$15,4,0),HLOOKUP(VALUE(RIGHT($E17,4))+X$2,Vychodiská!$J$9:$BH$15,4,0)))*-1+($I17*IF(LEN($E17)=4,HLOOKUP($E17+X$2,Vychodiská!$J$9:$BH$15,5,0),HLOOKUP(VALUE(RIGHT($E17,4))+X$2,Vychodiská!$J$9:$BH$15,5,0)))*-1+($J17*IF(LEN($E17)=4,HLOOKUP($E17+X$2,Vychodiská!$J$9:$BH$15,6,0),HLOOKUP(VALUE(RIGHT($E17,4))+X$2,Vychodiská!$J$9:$BH$15,6,0)))*-1+($K17*IF(LEN($E17)=4,HLOOKUP($E17+X$2,Vychodiská!$J$9:$BH$15,7,0),HLOOKUP(VALUE(RIGHT($E17,4))+X$2,Vychodiská!$J$9:$BH$15,7,0)))*-1</f>
        <v>0</v>
      </c>
      <c r="Y17" s="62">
        <f>($F17*IF(LEN($E17)=4,HLOOKUP($E17+Y$2,Vychodiská!$J$9:$BH$15,2,0),HLOOKUP(VALUE(RIGHT($E17,4))+Y$2,Vychodiská!$J$9:$BH$15,2,0)))*-1+($G17*IF(LEN($E17)=4,HLOOKUP($E17+Y$2,Vychodiská!$J$9:$BH$15,3,0),HLOOKUP(VALUE(RIGHT($E17,4))+Y$2,Vychodiská!$J$9:$BH$15,3,0)))*-1+($H17*IF(LEN($E17)=4,HLOOKUP($E17+Y$2,Vychodiská!$J$9:$BH$15,4,0),HLOOKUP(VALUE(RIGHT($E17,4))+Y$2,Vychodiská!$J$9:$BH$15,4,0)))*-1+($I17*IF(LEN($E17)=4,HLOOKUP($E17+Y$2,Vychodiská!$J$9:$BH$15,5,0),HLOOKUP(VALUE(RIGHT($E17,4))+Y$2,Vychodiská!$J$9:$BH$15,5,0)))*-1+($J17*IF(LEN($E17)=4,HLOOKUP($E17+Y$2,Vychodiská!$J$9:$BH$15,6,0),HLOOKUP(VALUE(RIGHT($E17,4))+Y$2,Vychodiská!$J$9:$BH$15,6,0)))*-1+($K17*IF(LEN($E17)=4,HLOOKUP($E17+Y$2,Vychodiská!$J$9:$BH$15,7,0),HLOOKUP(VALUE(RIGHT($E17,4))+Y$2,Vychodiská!$J$9:$BH$15,7,0)))*-1</f>
        <v>0</v>
      </c>
      <c r="Z17" s="62">
        <f>($F17*IF(LEN($E17)=4,HLOOKUP($E17+Z$2,Vychodiská!$J$9:$BH$15,2,0),HLOOKUP(VALUE(RIGHT($E17,4))+Z$2,Vychodiská!$J$9:$BH$15,2,0)))*-1+($G17*IF(LEN($E17)=4,HLOOKUP($E17+Z$2,Vychodiská!$J$9:$BH$15,3,0),HLOOKUP(VALUE(RIGHT($E17,4))+Z$2,Vychodiská!$J$9:$BH$15,3,0)))*-1+($H17*IF(LEN($E17)=4,HLOOKUP($E17+Z$2,Vychodiská!$J$9:$BH$15,4,0),HLOOKUP(VALUE(RIGHT($E17,4))+Z$2,Vychodiská!$J$9:$BH$15,4,0)))*-1+($I17*IF(LEN($E17)=4,HLOOKUP($E17+Z$2,Vychodiská!$J$9:$BH$15,5,0),HLOOKUP(VALUE(RIGHT($E17,4))+Z$2,Vychodiská!$J$9:$BH$15,5,0)))*-1+($J17*IF(LEN($E17)=4,HLOOKUP($E17+Z$2,Vychodiská!$J$9:$BH$15,6,0),HLOOKUP(VALUE(RIGHT($E17,4))+Z$2,Vychodiská!$J$9:$BH$15,6,0)))*-1+($K17*IF(LEN($E17)=4,HLOOKUP($E17+Z$2,Vychodiská!$J$9:$BH$15,7,0),HLOOKUP(VALUE(RIGHT($E17,4))+Z$2,Vychodiská!$J$9:$BH$15,7,0)))*-1</f>
        <v>0</v>
      </c>
      <c r="AA17" s="62">
        <f>($F17*IF(LEN($E17)=4,HLOOKUP($E17+AA$2,Vychodiská!$J$9:$BH$15,2,0),HLOOKUP(VALUE(RIGHT($E17,4))+AA$2,Vychodiská!$J$9:$BH$15,2,0)))*-1+($G17*IF(LEN($E17)=4,HLOOKUP($E17+AA$2,Vychodiská!$J$9:$BH$15,3,0),HLOOKUP(VALUE(RIGHT($E17,4))+AA$2,Vychodiská!$J$9:$BH$15,3,0)))*-1+($H17*IF(LEN($E17)=4,HLOOKUP($E17+AA$2,Vychodiská!$J$9:$BH$15,4,0),HLOOKUP(VALUE(RIGHT($E17,4))+AA$2,Vychodiská!$J$9:$BH$15,4,0)))*-1+($I17*IF(LEN($E17)=4,HLOOKUP($E17+AA$2,Vychodiská!$J$9:$BH$15,5,0),HLOOKUP(VALUE(RIGHT($E17,4))+AA$2,Vychodiská!$J$9:$BH$15,5,0)))*-1+($J17*IF(LEN($E17)=4,HLOOKUP($E17+AA$2,Vychodiská!$J$9:$BH$15,6,0),HLOOKUP(VALUE(RIGHT($E17,4))+AA$2,Vychodiská!$J$9:$BH$15,6,0)))*-1+($K17*IF(LEN($E17)=4,HLOOKUP($E17+AA$2,Vychodiská!$J$9:$BH$15,7,0),HLOOKUP(VALUE(RIGHT($E17,4))+AA$2,Vychodiská!$J$9:$BH$15,7,0)))*-1</f>
        <v>0</v>
      </c>
      <c r="AB17" s="62">
        <f>($F17*IF(LEN($E17)=4,HLOOKUP($E17+AB$2,Vychodiská!$J$9:$BH$15,2,0),HLOOKUP(VALUE(RIGHT($E17,4))+AB$2,Vychodiská!$J$9:$BH$15,2,0)))*-1+($G17*IF(LEN($E17)=4,HLOOKUP($E17+AB$2,Vychodiská!$J$9:$BH$15,3,0),HLOOKUP(VALUE(RIGHT($E17,4))+AB$2,Vychodiská!$J$9:$BH$15,3,0)))*-1+($H17*IF(LEN($E17)=4,HLOOKUP($E17+AB$2,Vychodiská!$J$9:$BH$15,4,0),HLOOKUP(VALUE(RIGHT($E17,4))+AB$2,Vychodiská!$J$9:$BH$15,4,0)))*-1+($I17*IF(LEN($E17)=4,HLOOKUP($E17+AB$2,Vychodiská!$J$9:$BH$15,5,0),HLOOKUP(VALUE(RIGHT($E17,4))+AB$2,Vychodiská!$J$9:$BH$15,5,0)))*-1+($J17*IF(LEN($E17)=4,HLOOKUP($E17+AB$2,Vychodiská!$J$9:$BH$15,6,0),HLOOKUP(VALUE(RIGHT($E17,4))+AB$2,Vychodiská!$J$9:$BH$15,6,0)))*-1+($K17*IF(LEN($E17)=4,HLOOKUP($E17+AB$2,Vychodiská!$J$9:$BH$15,7,0),HLOOKUP(VALUE(RIGHT($E17,4))+AB$2,Vychodiská!$J$9:$BH$15,7,0)))*-1</f>
        <v>0</v>
      </c>
      <c r="AC17" s="62">
        <f>($F17*IF(LEN($E17)=4,HLOOKUP($E17+AC$2,Vychodiská!$J$9:$BH$15,2,0),HLOOKUP(VALUE(RIGHT($E17,4))+AC$2,Vychodiská!$J$9:$BH$15,2,0)))*-1+($G17*IF(LEN($E17)=4,HLOOKUP($E17+AC$2,Vychodiská!$J$9:$BH$15,3,0),HLOOKUP(VALUE(RIGHT($E17,4))+AC$2,Vychodiská!$J$9:$BH$15,3,0)))*-1+($H17*IF(LEN($E17)=4,HLOOKUP($E17+AC$2,Vychodiská!$J$9:$BH$15,4,0),HLOOKUP(VALUE(RIGHT($E17,4))+AC$2,Vychodiská!$J$9:$BH$15,4,0)))*-1+($I17*IF(LEN($E17)=4,HLOOKUP($E17+AC$2,Vychodiská!$J$9:$BH$15,5,0),HLOOKUP(VALUE(RIGHT($E17,4))+AC$2,Vychodiská!$J$9:$BH$15,5,0)))*-1+($J17*IF(LEN($E17)=4,HLOOKUP($E17+AC$2,Vychodiská!$J$9:$BH$15,6,0),HLOOKUP(VALUE(RIGHT($E17,4))+AC$2,Vychodiská!$J$9:$BH$15,6,0)))*-1+($K17*IF(LEN($E17)=4,HLOOKUP($E17+AC$2,Vychodiská!$J$9:$BH$15,7,0),HLOOKUP(VALUE(RIGHT($E17,4))+AC$2,Vychodiská!$J$9:$BH$15,7,0)))*-1</f>
        <v>0</v>
      </c>
      <c r="AD17" s="62">
        <f>($F17*IF(LEN($E17)=4,HLOOKUP($E17+AD$2,Vychodiská!$J$9:$BH$15,2,0),HLOOKUP(VALUE(RIGHT($E17,4))+AD$2,Vychodiská!$J$9:$BH$15,2,0)))*-1+($G17*IF(LEN($E17)=4,HLOOKUP($E17+AD$2,Vychodiská!$J$9:$BH$15,3,0),HLOOKUP(VALUE(RIGHT($E17,4))+AD$2,Vychodiská!$J$9:$BH$15,3,0)))*-1+($H17*IF(LEN($E17)=4,HLOOKUP($E17+AD$2,Vychodiská!$J$9:$BH$15,4,0),HLOOKUP(VALUE(RIGHT($E17,4))+AD$2,Vychodiská!$J$9:$BH$15,4,0)))*-1+($I17*IF(LEN($E17)=4,HLOOKUP($E17+AD$2,Vychodiská!$J$9:$BH$15,5,0),HLOOKUP(VALUE(RIGHT($E17,4))+AD$2,Vychodiská!$J$9:$BH$15,5,0)))*-1+($J17*IF(LEN($E17)=4,HLOOKUP($E17+AD$2,Vychodiská!$J$9:$BH$15,6,0),HLOOKUP(VALUE(RIGHT($E17,4))+AD$2,Vychodiská!$J$9:$BH$15,6,0)))*-1+($K17*IF(LEN($E17)=4,HLOOKUP($E17+AD$2,Vychodiská!$J$9:$BH$15,7,0),HLOOKUP(VALUE(RIGHT($E17,4))+AD$2,Vychodiská!$J$9:$BH$15,7,0)))*-1</f>
        <v>0</v>
      </c>
      <c r="AE17" s="62">
        <f>($F17*IF(LEN($E17)=4,HLOOKUP($E17+AE$2,Vychodiská!$J$9:$BH$15,2,0),HLOOKUP(VALUE(RIGHT($E17,4))+AE$2,Vychodiská!$J$9:$BH$15,2,0)))*-1+($G17*IF(LEN($E17)=4,HLOOKUP($E17+AE$2,Vychodiská!$J$9:$BH$15,3,0),HLOOKUP(VALUE(RIGHT($E17,4))+AE$2,Vychodiská!$J$9:$BH$15,3,0)))*-1+($H17*IF(LEN($E17)=4,HLOOKUP($E17+AE$2,Vychodiská!$J$9:$BH$15,4,0),HLOOKUP(VALUE(RIGHT($E17,4))+AE$2,Vychodiská!$J$9:$BH$15,4,0)))*-1+($I17*IF(LEN($E17)=4,HLOOKUP($E17+AE$2,Vychodiská!$J$9:$BH$15,5,0),HLOOKUP(VALUE(RIGHT($E17,4))+AE$2,Vychodiská!$J$9:$BH$15,5,0)))*-1+($J17*IF(LEN($E17)=4,HLOOKUP($E17+AE$2,Vychodiská!$J$9:$BH$15,6,0),HLOOKUP(VALUE(RIGHT($E17,4))+AE$2,Vychodiská!$J$9:$BH$15,6,0)))*-1+($K17*IF(LEN($E17)=4,HLOOKUP($E17+AE$2,Vychodiská!$J$9:$BH$15,7,0),HLOOKUP(VALUE(RIGHT($E17,4))+AE$2,Vychodiská!$J$9:$BH$15,7,0)))*-1</f>
        <v>0</v>
      </c>
      <c r="AF17" s="62">
        <f>($F17*IF(LEN($E17)=4,HLOOKUP($E17+AF$2,Vychodiská!$J$9:$BH$15,2,0),HLOOKUP(VALUE(RIGHT($E17,4))+AF$2,Vychodiská!$J$9:$BH$15,2,0)))*-1+($G17*IF(LEN($E17)=4,HLOOKUP($E17+AF$2,Vychodiská!$J$9:$BH$15,3,0),HLOOKUP(VALUE(RIGHT($E17,4))+AF$2,Vychodiská!$J$9:$BH$15,3,0)))*-1+($H17*IF(LEN($E17)=4,HLOOKUP($E17+AF$2,Vychodiská!$J$9:$BH$15,4,0),HLOOKUP(VALUE(RIGHT($E17,4))+AF$2,Vychodiská!$J$9:$BH$15,4,0)))*-1+($I17*IF(LEN($E17)=4,HLOOKUP($E17+AF$2,Vychodiská!$J$9:$BH$15,5,0),HLOOKUP(VALUE(RIGHT($E17,4))+AF$2,Vychodiská!$J$9:$BH$15,5,0)))*-1+($J17*IF(LEN($E17)=4,HLOOKUP($E17+AF$2,Vychodiská!$J$9:$BH$15,6,0),HLOOKUP(VALUE(RIGHT($E17,4))+AF$2,Vychodiská!$J$9:$BH$15,6,0)))*-1+($K17*IF(LEN($E17)=4,HLOOKUP($E17+AF$2,Vychodiská!$J$9:$BH$15,7,0),HLOOKUP(VALUE(RIGHT($E17,4))+AF$2,Vychodiská!$J$9:$BH$15,7,0)))*-1</f>
        <v>0</v>
      </c>
      <c r="AG17" s="62">
        <f>($F17*IF(LEN($E17)=4,HLOOKUP($E17+AG$2,Vychodiská!$J$9:$BH$15,2,0),HLOOKUP(VALUE(RIGHT($E17,4))+AG$2,Vychodiská!$J$9:$BH$15,2,0)))*-1+($G17*IF(LEN($E17)=4,HLOOKUP($E17+AG$2,Vychodiská!$J$9:$BH$15,3,0),HLOOKUP(VALUE(RIGHT($E17,4))+AG$2,Vychodiská!$J$9:$BH$15,3,0)))*-1+($H17*IF(LEN($E17)=4,HLOOKUP($E17+AG$2,Vychodiská!$J$9:$BH$15,4,0),HLOOKUP(VALUE(RIGHT($E17,4))+AG$2,Vychodiská!$J$9:$BH$15,4,0)))*-1+($I17*IF(LEN($E17)=4,HLOOKUP($E17+AG$2,Vychodiská!$J$9:$BH$15,5,0),HLOOKUP(VALUE(RIGHT($E17,4))+AG$2,Vychodiská!$J$9:$BH$15,5,0)))*-1+($J17*IF(LEN($E17)=4,HLOOKUP($E17+AG$2,Vychodiská!$J$9:$BH$15,6,0),HLOOKUP(VALUE(RIGHT($E17,4))+AG$2,Vychodiská!$J$9:$BH$15,6,0)))*-1+($K17*IF(LEN($E17)=4,HLOOKUP($E17+AG$2,Vychodiská!$J$9:$BH$15,7,0),HLOOKUP(VALUE(RIGHT($E17,4))+AG$2,Vychodiská!$J$9:$BH$15,7,0)))*-1</f>
        <v>0</v>
      </c>
      <c r="AH17" s="62">
        <f>($F17*IF(LEN($E17)=4,HLOOKUP($E17+AH$2,Vychodiská!$J$9:$BH$15,2,0),HLOOKUP(VALUE(RIGHT($E17,4))+AH$2,Vychodiská!$J$9:$BH$15,2,0)))*-1+($G17*IF(LEN($E17)=4,HLOOKUP($E17+AH$2,Vychodiská!$J$9:$BH$15,3,0),HLOOKUP(VALUE(RIGHT($E17,4))+AH$2,Vychodiská!$J$9:$BH$15,3,0)))*-1+($H17*IF(LEN($E17)=4,HLOOKUP($E17+AH$2,Vychodiská!$J$9:$BH$15,4,0),HLOOKUP(VALUE(RIGHT($E17,4))+AH$2,Vychodiská!$J$9:$BH$15,4,0)))*-1+($I17*IF(LEN($E17)=4,HLOOKUP($E17+AH$2,Vychodiská!$J$9:$BH$15,5,0),HLOOKUP(VALUE(RIGHT($E17,4))+AH$2,Vychodiská!$J$9:$BH$15,5,0)))*-1+($J17*IF(LEN($E17)=4,HLOOKUP($E17+AH$2,Vychodiská!$J$9:$BH$15,6,0),HLOOKUP(VALUE(RIGHT($E17,4))+AH$2,Vychodiská!$J$9:$BH$15,6,0)))*-1+($K17*IF(LEN($E17)=4,HLOOKUP($E17+AH$2,Vychodiská!$J$9:$BH$15,7,0),HLOOKUP(VALUE(RIGHT($E17,4))+AH$2,Vychodiská!$J$9:$BH$15,7,0)))*-1</f>
        <v>0</v>
      </c>
      <c r="AI17" s="62">
        <f>($F17*IF(LEN($E17)=4,HLOOKUP($E17+AI$2,Vychodiská!$J$9:$BH$15,2,0),HLOOKUP(VALUE(RIGHT($E17,4))+AI$2,Vychodiská!$J$9:$BH$15,2,0)))*-1+($G17*IF(LEN($E17)=4,HLOOKUP($E17+AI$2,Vychodiská!$J$9:$BH$15,3,0),HLOOKUP(VALUE(RIGHT($E17,4))+AI$2,Vychodiská!$J$9:$BH$15,3,0)))*-1+($H17*IF(LEN($E17)=4,HLOOKUP($E17+AI$2,Vychodiská!$J$9:$BH$15,4,0),HLOOKUP(VALUE(RIGHT($E17,4))+AI$2,Vychodiská!$J$9:$BH$15,4,0)))*-1+($I17*IF(LEN($E17)=4,HLOOKUP($E17+AI$2,Vychodiská!$J$9:$BH$15,5,0),HLOOKUP(VALUE(RIGHT($E17,4))+AI$2,Vychodiská!$J$9:$BH$15,5,0)))*-1+($J17*IF(LEN($E17)=4,HLOOKUP($E17+AI$2,Vychodiská!$J$9:$BH$15,6,0),HLOOKUP(VALUE(RIGHT($E17,4))+AI$2,Vychodiská!$J$9:$BH$15,6,0)))*-1+($K17*IF(LEN($E17)=4,HLOOKUP($E17+AI$2,Vychodiská!$J$9:$BH$15,7,0),HLOOKUP(VALUE(RIGHT($E17,4))+AI$2,Vychodiská!$J$9:$BH$15,7,0)))*-1</f>
        <v>0</v>
      </c>
      <c r="AJ17" s="62">
        <f>($F17*IF(LEN($E17)=4,HLOOKUP($E17+AJ$2,Vychodiská!$J$9:$BH$15,2,0),HLOOKUP(VALUE(RIGHT($E17,4))+AJ$2,Vychodiská!$J$9:$BH$15,2,0)))*-1+($G17*IF(LEN($E17)=4,HLOOKUP($E17+AJ$2,Vychodiská!$J$9:$BH$15,3,0),HLOOKUP(VALUE(RIGHT($E17,4))+AJ$2,Vychodiská!$J$9:$BH$15,3,0)))*-1+($H17*IF(LEN($E17)=4,HLOOKUP($E17+AJ$2,Vychodiská!$J$9:$BH$15,4,0),HLOOKUP(VALUE(RIGHT($E17,4))+AJ$2,Vychodiská!$J$9:$BH$15,4,0)))*-1+($I17*IF(LEN($E17)=4,HLOOKUP($E17+AJ$2,Vychodiská!$J$9:$BH$15,5,0),HLOOKUP(VALUE(RIGHT($E17,4))+AJ$2,Vychodiská!$J$9:$BH$15,5,0)))*-1+($J17*IF(LEN($E17)=4,HLOOKUP($E17+AJ$2,Vychodiská!$J$9:$BH$15,6,0),HLOOKUP(VALUE(RIGHT($E17,4))+AJ$2,Vychodiská!$J$9:$BH$15,6,0)))*-1+($K17*IF(LEN($E17)=4,HLOOKUP($E17+AJ$2,Vychodiská!$J$9:$BH$15,7,0),HLOOKUP(VALUE(RIGHT($E17,4))+AJ$2,Vychodiská!$J$9:$BH$15,7,0)))*-1</f>
        <v>0</v>
      </c>
      <c r="AK17" s="62">
        <f>($F17*IF(LEN($E17)=4,HLOOKUP($E17+AK$2,Vychodiská!$J$9:$BH$15,2,0),HLOOKUP(VALUE(RIGHT($E17,4))+AK$2,Vychodiská!$J$9:$BH$15,2,0)))*-1+($G17*IF(LEN($E17)=4,HLOOKUP($E17+AK$2,Vychodiská!$J$9:$BH$15,3,0),HLOOKUP(VALUE(RIGHT($E17,4))+AK$2,Vychodiská!$J$9:$BH$15,3,0)))*-1+($H17*IF(LEN($E17)=4,HLOOKUP($E17+AK$2,Vychodiská!$J$9:$BH$15,4,0),HLOOKUP(VALUE(RIGHT($E17,4))+AK$2,Vychodiská!$J$9:$BH$15,4,0)))*-1+($I17*IF(LEN($E17)=4,HLOOKUP($E17+AK$2,Vychodiská!$J$9:$BH$15,5,0),HLOOKUP(VALUE(RIGHT($E17,4))+AK$2,Vychodiská!$J$9:$BH$15,5,0)))*-1+($J17*IF(LEN($E17)=4,HLOOKUP($E17+AK$2,Vychodiská!$J$9:$BH$15,6,0),HLOOKUP(VALUE(RIGHT($E17,4))+AK$2,Vychodiská!$J$9:$BH$15,6,0)))*-1+($K17*IF(LEN($E17)=4,HLOOKUP($E17+AK$2,Vychodiská!$J$9:$BH$15,7,0),HLOOKUP(VALUE(RIGHT($E17,4))+AK$2,Vychodiská!$J$9:$BH$15,7,0)))*-1</f>
        <v>0</v>
      </c>
      <c r="AL17" s="62">
        <f>($F17*IF(LEN($E17)=4,HLOOKUP($E17+AL$2,Vychodiská!$J$9:$BH$15,2,0),HLOOKUP(VALUE(RIGHT($E17,4))+AL$2,Vychodiská!$J$9:$BH$15,2,0)))*-1+($G17*IF(LEN($E17)=4,HLOOKUP($E17+AL$2,Vychodiská!$J$9:$BH$15,3,0),HLOOKUP(VALUE(RIGHT($E17,4))+AL$2,Vychodiská!$J$9:$BH$15,3,0)))*-1+($H17*IF(LEN($E17)=4,HLOOKUP($E17+AL$2,Vychodiská!$J$9:$BH$15,4,0),HLOOKUP(VALUE(RIGHT($E17,4))+AL$2,Vychodiská!$J$9:$BH$15,4,0)))*-1+($I17*IF(LEN($E17)=4,HLOOKUP($E17+AL$2,Vychodiská!$J$9:$BH$15,5,0),HLOOKUP(VALUE(RIGHT($E17,4))+AL$2,Vychodiská!$J$9:$BH$15,5,0)))*-1+($J17*IF(LEN($E17)=4,HLOOKUP($E17+AL$2,Vychodiská!$J$9:$BH$15,6,0),HLOOKUP(VALUE(RIGHT($E17,4))+AL$2,Vychodiská!$J$9:$BH$15,6,0)))*-1+($K17*IF(LEN($E17)=4,HLOOKUP($E17+AL$2,Vychodiská!$J$9:$BH$15,7,0),HLOOKUP(VALUE(RIGHT($E17,4))+AL$2,Vychodiská!$J$9:$BH$15,7,0)))*-1</f>
        <v>0</v>
      </c>
      <c r="AM17" s="62">
        <f>($F17*IF(LEN($E17)=4,HLOOKUP($E17+AM$2,Vychodiská!$J$9:$BH$15,2,0),HLOOKUP(VALUE(RIGHT($E17,4))+AM$2,Vychodiská!$J$9:$BH$15,2,0)))*-1+($G17*IF(LEN($E17)=4,HLOOKUP($E17+AM$2,Vychodiská!$J$9:$BH$15,3,0),HLOOKUP(VALUE(RIGHT($E17,4))+AM$2,Vychodiská!$J$9:$BH$15,3,0)))*-1+($H17*IF(LEN($E17)=4,HLOOKUP($E17+AM$2,Vychodiská!$J$9:$BH$15,4,0),HLOOKUP(VALUE(RIGHT($E17,4))+AM$2,Vychodiská!$J$9:$BH$15,4,0)))*-1+($I17*IF(LEN($E17)=4,HLOOKUP($E17+AM$2,Vychodiská!$J$9:$BH$15,5,0),HLOOKUP(VALUE(RIGHT($E17,4))+AM$2,Vychodiská!$J$9:$BH$15,5,0)))*-1+($J17*IF(LEN($E17)=4,HLOOKUP($E17+AM$2,Vychodiská!$J$9:$BH$15,6,0),HLOOKUP(VALUE(RIGHT($E17,4))+AM$2,Vychodiská!$J$9:$BH$15,6,0)))*-1+($K17*IF(LEN($E17)=4,HLOOKUP($E17+AM$2,Vychodiská!$J$9:$BH$15,7,0),HLOOKUP(VALUE(RIGHT($E17,4))+AM$2,Vychodiská!$J$9:$BH$15,7,0)))*-1</f>
        <v>0</v>
      </c>
      <c r="AN17" s="62">
        <f>($F17*IF(LEN($E17)=4,HLOOKUP($E17+AN$2,Vychodiská!$J$9:$BH$15,2,0),HLOOKUP(VALUE(RIGHT($E17,4))+AN$2,Vychodiská!$J$9:$BH$15,2,0)))*-1+($G17*IF(LEN($E17)=4,HLOOKUP($E17+AN$2,Vychodiská!$J$9:$BH$15,3,0),HLOOKUP(VALUE(RIGHT($E17,4))+AN$2,Vychodiská!$J$9:$BH$15,3,0)))*-1+($H17*IF(LEN($E17)=4,HLOOKUP($E17+AN$2,Vychodiská!$J$9:$BH$15,4,0),HLOOKUP(VALUE(RIGHT($E17,4))+AN$2,Vychodiská!$J$9:$BH$15,4,0)))*-1+($I17*IF(LEN($E17)=4,HLOOKUP($E17+AN$2,Vychodiská!$J$9:$BH$15,5,0),HLOOKUP(VALUE(RIGHT($E17,4))+AN$2,Vychodiská!$J$9:$BH$15,5,0)))*-1+($J17*IF(LEN($E17)=4,HLOOKUP($E17+AN$2,Vychodiská!$J$9:$BH$15,6,0),HLOOKUP(VALUE(RIGHT($E17,4))+AN$2,Vychodiská!$J$9:$BH$15,6,0)))*-1+($K17*IF(LEN($E17)=4,HLOOKUP($E17+AN$2,Vychodiská!$J$9:$BH$15,7,0),HLOOKUP(VALUE(RIGHT($E17,4))+AN$2,Vychodiská!$J$9:$BH$15,7,0)))*-1</f>
        <v>0</v>
      </c>
      <c r="AO17" s="62">
        <f>($F17*IF(LEN($E17)=4,HLOOKUP($E17+AO$2,Vychodiská!$J$9:$BH$15,2,0),HLOOKUP(VALUE(RIGHT($E17,4))+AO$2,Vychodiská!$J$9:$BH$15,2,0)))*-1+($G17*IF(LEN($E17)=4,HLOOKUP($E17+AO$2,Vychodiská!$J$9:$BH$15,3,0),HLOOKUP(VALUE(RIGHT($E17,4))+AO$2,Vychodiská!$J$9:$BH$15,3,0)))*-1+($H17*IF(LEN($E17)=4,HLOOKUP($E17+AO$2,Vychodiská!$J$9:$BH$15,4,0),HLOOKUP(VALUE(RIGHT($E17,4))+AO$2,Vychodiská!$J$9:$BH$15,4,0)))*-1+($I17*IF(LEN($E17)=4,HLOOKUP($E17+AO$2,Vychodiská!$J$9:$BH$15,5,0),HLOOKUP(VALUE(RIGHT($E17,4))+AO$2,Vychodiská!$J$9:$BH$15,5,0)))*-1+($J17*IF(LEN($E17)=4,HLOOKUP($E17+AO$2,Vychodiská!$J$9:$BH$15,6,0),HLOOKUP(VALUE(RIGHT($E17,4))+AO$2,Vychodiská!$J$9:$BH$15,6,0)))*-1+($K17*IF(LEN($E17)=4,HLOOKUP($E17+AO$2,Vychodiská!$J$9:$BH$15,7,0),HLOOKUP(VALUE(RIGHT($E17,4))+AO$2,Vychodiská!$J$9:$BH$15,7,0)))*-1</f>
        <v>0</v>
      </c>
      <c r="AP17" s="62">
        <f t="shared" si="2"/>
        <v>0</v>
      </c>
      <c r="AQ17" s="62">
        <f>SUM($L17:M17)</f>
        <v>0</v>
      </c>
      <c r="AR17" s="62">
        <f>SUM($L17:N17)</f>
        <v>0</v>
      </c>
      <c r="AS17" s="62">
        <f>SUM($L17:O17)</f>
        <v>0</v>
      </c>
      <c r="AT17" s="62">
        <f>SUM($L17:P17)</f>
        <v>0</v>
      </c>
      <c r="AU17" s="62">
        <f>SUM($L17:Q17)</f>
        <v>0</v>
      </c>
      <c r="AV17" s="62">
        <f>SUM($L17:R17)</f>
        <v>0</v>
      </c>
      <c r="AW17" s="62">
        <f>SUM($L17:S17)</f>
        <v>0</v>
      </c>
      <c r="AX17" s="62">
        <f>SUM($L17:T17)</f>
        <v>0</v>
      </c>
      <c r="AY17" s="62">
        <f>SUM($L17:U17)</f>
        <v>0</v>
      </c>
      <c r="AZ17" s="62">
        <f>SUM($L17:V17)</f>
        <v>0</v>
      </c>
      <c r="BA17" s="62">
        <f>SUM($L17:W17)</f>
        <v>0</v>
      </c>
      <c r="BB17" s="62">
        <f>SUM($L17:X17)</f>
        <v>0</v>
      </c>
      <c r="BC17" s="62">
        <f>SUM($L17:Y17)</f>
        <v>0</v>
      </c>
      <c r="BD17" s="62">
        <f>SUM($L17:Z17)</f>
        <v>0</v>
      </c>
      <c r="BE17" s="62">
        <f>SUM($L17:AA17)</f>
        <v>0</v>
      </c>
      <c r="BF17" s="62">
        <f>SUM($L17:AB17)</f>
        <v>0</v>
      </c>
      <c r="BG17" s="62">
        <f>SUM($L17:AC17)</f>
        <v>0</v>
      </c>
      <c r="BH17" s="62">
        <f>SUM($L17:AD17)</f>
        <v>0</v>
      </c>
      <c r="BI17" s="62">
        <f>SUM($L17:AE17)</f>
        <v>0</v>
      </c>
      <c r="BJ17" s="62">
        <f>SUM($L17:AF17)</f>
        <v>0</v>
      </c>
      <c r="BK17" s="62">
        <f>SUM($L17:AG17)</f>
        <v>0</v>
      </c>
      <c r="BL17" s="62">
        <f>SUM($L17:AH17)</f>
        <v>0</v>
      </c>
      <c r="BM17" s="62">
        <f>SUM($L17:AI17)</f>
        <v>0</v>
      </c>
      <c r="BN17" s="62">
        <f>SUM($L17:AJ17)</f>
        <v>0</v>
      </c>
      <c r="BO17" s="62">
        <f>SUM($L17:AK17)</f>
        <v>0</v>
      </c>
      <c r="BP17" s="62">
        <f>SUM($L17:AL17)</f>
        <v>0</v>
      </c>
      <c r="BQ17" s="62">
        <f>SUM($L17:AM17)</f>
        <v>0</v>
      </c>
      <c r="BR17" s="62">
        <f>SUM($L17:AN17)</f>
        <v>0</v>
      </c>
      <c r="BS17" s="63">
        <f>SUM($L17:AO17)</f>
        <v>0</v>
      </c>
      <c r="BT17" s="65">
        <f>IF(CZ17=0,0,L17/((1+Vychodiská!$C$178)^emisie_ostatné!CZ17))</f>
        <v>0</v>
      </c>
      <c r="BU17" s="62">
        <f>IF(DA17=0,0,M17/((1+Vychodiská!$C$178)^emisie_ostatné!DA17))</f>
        <v>0</v>
      </c>
      <c r="BV17" s="62">
        <f>IF(DB17=0,0,N17/((1+Vychodiská!$C$178)^emisie_ostatné!DB17))</f>
        <v>0</v>
      </c>
      <c r="BW17" s="62">
        <f>IF(DC17=0,0,O17/((1+Vychodiská!$C$178)^emisie_ostatné!DC17))</f>
        <v>0</v>
      </c>
      <c r="BX17" s="62">
        <f>IF(DD17=0,0,P17/((1+Vychodiská!$C$178)^emisie_ostatné!DD17))</f>
        <v>0</v>
      </c>
      <c r="BY17" s="62">
        <f>IF(DE17=0,0,Q17/((1+Vychodiská!$C$178)^emisie_ostatné!DE17))</f>
        <v>0</v>
      </c>
      <c r="BZ17" s="62">
        <f>IF(DF17=0,0,R17/((1+Vychodiská!$C$178)^emisie_ostatné!DF17))</f>
        <v>0</v>
      </c>
      <c r="CA17" s="62">
        <f>IF(DG17=0,0,S17/((1+Vychodiská!$C$178)^emisie_ostatné!DG17))</f>
        <v>0</v>
      </c>
      <c r="CB17" s="62">
        <f>IF(DH17=0,0,T17/((1+Vychodiská!$C$178)^emisie_ostatné!DH17))</f>
        <v>0</v>
      </c>
      <c r="CC17" s="62">
        <f>IF(DI17=0,0,U17/((1+Vychodiská!$C$178)^emisie_ostatné!DI17))</f>
        <v>0</v>
      </c>
      <c r="CD17" s="62">
        <f>IF(DJ17=0,0,V17/((1+Vychodiská!$C$178)^emisie_ostatné!DJ17))</f>
        <v>0</v>
      </c>
      <c r="CE17" s="62">
        <f>IF(DK17=0,0,W17/((1+Vychodiská!$C$178)^emisie_ostatné!DK17))</f>
        <v>0</v>
      </c>
      <c r="CF17" s="62">
        <f>IF(DL17=0,0,X17/((1+Vychodiská!$C$178)^emisie_ostatné!DL17))</f>
        <v>0</v>
      </c>
      <c r="CG17" s="62">
        <f>IF(DM17=0,0,Y17/((1+Vychodiská!$C$178)^emisie_ostatné!DM17))</f>
        <v>0</v>
      </c>
      <c r="CH17" s="62">
        <f>IF(DN17=0,0,Z17/((1+Vychodiská!$C$178)^emisie_ostatné!DN17))</f>
        <v>0</v>
      </c>
      <c r="CI17" s="62">
        <f>IF(DO17=0,0,AA17/((1+Vychodiská!$C$178)^emisie_ostatné!DO17))</f>
        <v>0</v>
      </c>
      <c r="CJ17" s="62">
        <f>IF(DP17=0,0,AB17/((1+Vychodiská!$C$178)^emisie_ostatné!DP17))</f>
        <v>0</v>
      </c>
      <c r="CK17" s="62">
        <f>IF(DQ17=0,0,AC17/((1+Vychodiská!$C$178)^emisie_ostatné!DQ17))</f>
        <v>0</v>
      </c>
      <c r="CL17" s="62">
        <f>IF(DR17=0,0,AD17/((1+Vychodiská!$C$178)^emisie_ostatné!DR17))</f>
        <v>0</v>
      </c>
      <c r="CM17" s="62">
        <f>IF(DS17=0,0,AE17/((1+Vychodiská!$C$178)^emisie_ostatné!DS17))</f>
        <v>0</v>
      </c>
      <c r="CN17" s="62">
        <f>IF(DT17=0,0,AF17/((1+Vychodiská!$C$178)^emisie_ostatné!DT17))</f>
        <v>0</v>
      </c>
      <c r="CO17" s="62">
        <f>IF(DU17=0,0,AG17/((1+Vychodiská!$C$178)^emisie_ostatné!DU17))</f>
        <v>0</v>
      </c>
      <c r="CP17" s="62">
        <f>IF(DV17=0,0,AH17/((1+Vychodiská!$C$178)^emisie_ostatné!DV17))</f>
        <v>0</v>
      </c>
      <c r="CQ17" s="62">
        <f>IF(DW17=0,0,AI17/((1+Vychodiská!$C$178)^emisie_ostatné!DW17))</f>
        <v>0</v>
      </c>
      <c r="CR17" s="62">
        <f>IF(DX17=0,0,AJ17/((1+Vychodiská!$C$178)^emisie_ostatné!DX17))</f>
        <v>0</v>
      </c>
      <c r="CS17" s="62">
        <f>IF(DY17=0,0,AK17/((1+Vychodiská!$C$178)^emisie_ostatné!DY17))</f>
        <v>0</v>
      </c>
      <c r="CT17" s="62">
        <f>IF(DZ17=0,0,AL17/((1+Vychodiská!$C$178)^emisie_ostatné!DZ17))</f>
        <v>0</v>
      </c>
      <c r="CU17" s="62">
        <f>IF(EA17=0,0,AM17/((1+Vychodiská!$C$178)^emisie_ostatné!EA17))</f>
        <v>0</v>
      </c>
      <c r="CV17" s="62">
        <f>IF(EB17=0,0,AN17/((1+Vychodiská!$C$178)^emisie_ostatné!EB17))</f>
        <v>0</v>
      </c>
      <c r="CW17" s="63">
        <f>IF(EC17=0,0,AO17/((1+Vychodiská!$C$178)^emisie_ostatné!EC17))</f>
        <v>0</v>
      </c>
      <c r="CX17" s="66">
        <f t="shared" si="4"/>
        <v>0</v>
      </c>
      <c r="CY17" s="62"/>
      <c r="CZ17" s="67">
        <f t="shared" si="0"/>
        <v>2</v>
      </c>
      <c r="DA17" s="67">
        <f t="shared" ref="DA17:EC17" si="17">IF(CZ17=0,0,IF(DA$2&gt;$D17,0,CZ17+1))</f>
        <v>3</v>
      </c>
      <c r="DB17" s="67">
        <f t="shared" si="17"/>
        <v>4</v>
      </c>
      <c r="DC17" s="67">
        <f t="shared" si="17"/>
        <v>5</v>
      </c>
      <c r="DD17" s="67">
        <f t="shared" si="17"/>
        <v>6</v>
      </c>
      <c r="DE17" s="67">
        <f t="shared" si="17"/>
        <v>7</v>
      </c>
      <c r="DF17" s="67">
        <f t="shared" si="17"/>
        <v>8</v>
      </c>
      <c r="DG17" s="67">
        <f t="shared" si="17"/>
        <v>9</v>
      </c>
      <c r="DH17" s="67">
        <f t="shared" si="17"/>
        <v>10</v>
      </c>
      <c r="DI17" s="67">
        <f t="shared" si="17"/>
        <v>11</v>
      </c>
      <c r="DJ17" s="67">
        <f t="shared" si="17"/>
        <v>12</v>
      </c>
      <c r="DK17" s="67">
        <f t="shared" si="17"/>
        <v>13</v>
      </c>
      <c r="DL17" s="67">
        <f t="shared" si="17"/>
        <v>14</v>
      </c>
      <c r="DM17" s="67">
        <f t="shared" si="17"/>
        <v>15</v>
      </c>
      <c r="DN17" s="67">
        <f t="shared" si="17"/>
        <v>16</v>
      </c>
      <c r="DO17" s="67">
        <f t="shared" si="17"/>
        <v>17</v>
      </c>
      <c r="DP17" s="67">
        <f t="shared" si="17"/>
        <v>18</v>
      </c>
      <c r="DQ17" s="67">
        <f t="shared" si="17"/>
        <v>19</v>
      </c>
      <c r="DR17" s="67">
        <f t="shared" si="17"/>
        <v>20</v>
      </c>
      <c r="DS17" s="67">
        <f t="shared" si="17"/>
        <v>21</v>
      </c>
      <c r="DT17" s="67">
        <f t="shared" si="17"/>
        <v>22</v>
      </c>
      <c r="DU17" s="67">
        <f t="shared" si="17"/>
        <v>23</v>
      </c>
      <c r="DV17" s="67">
        <f t="shared" si="17"/>
        <v>24</v>
      </c>
      <c r="DW17" s="67">
        <f t="shared" si="17"/>
        <v>25</v>
      </c>
      <c r="DX17" s="67">
        <f t="shared" si="17"/>
        <v>26</v>
      </c>
      <c r="DY17" s="67">
        <f t="shared" si="17"/>
        <v>27</v>
      </c>
      <c r="DZ17" s="67">
        <f t="shared" si="17"/>
        <v>28</v>
      </c>
      <c r="EA17" s="67">
        <f t="shared" si="17"/>
        <v>29</v>
      </c>
      <c r="EB17" s="67">
        <f t="shared" si="17"/>
        <v>30</v>
      </c>
      <c r="EC17" s="68">
        <f t="shared" si="17"/>
        <v>31</v>
      </c>
    </row>
    <row r="18" spans="1:133" s="69" customFormat="1" ht="31" customHeight="1" x14ac:dyDescent="0.35">
      <c r="A18" s="59">
        <f>Investície!A18</f>
        <v>16</v>
      </c>
      <c r="B18" s="60" t="str">
        <f>Investície!B18</f>
        <v>MHTH, a.s. - závod Košice</v>
      </c>
      <c r="C18" s="60" t="str">
        <f>Investície!C18</f>
        <v>Rekonštrukcia turbíny TG2</v>
      </c>
      <c r="D18" s="61">
        <f>INDEX(Data!$M:$M,MATCH(emisie_ostatné!A18,Data!$A:$A,0))</f>
        <v>12</v>
      </c>
      <c r="E18" s="61">
        <f>INDEX(Data!$J:$J,MATCH(emisie_ostatné!A18,Data!$A:$A,0))</f>
        <v>2027</v>
      </c>
      <c r="F18" s="61">
        <f>INDEX(Data!$O:$O,MATCH(emisie_ostatné!A18,Data!$A:$A,0))</f>
        <v>0</v>
      </c>
      <c r="G18" s="61">
        <f>INDEX(Data!$P:$P,MATCH(emisie_ostatné!A18,Data!$A:$A,0))</f>
        <v>0</v>
      </c>
      <c r="H18" s="61">
        <f>INDEX(Data!$Q:$Q,MATCH(emisie_ostatné!A18,Data!$A:$A,0))</f>
        <v>0</v>
      </c>
      <c r="I18" s="61">
        <f>INDEX(Data!$R:$R,MATCH(emisie_ostatné!A18,Data!$A:$A,0))</f>
        <v>0</v>
      </c>
      <c r="J18" s="61">
        <f>INDEX(Data!$S:$S,MATCH(emisie_ostatné!A18,Data!$A:$A,0))</f>
        <v>0</v>
      </c>
      <c r="K18" s="63">
        <f>INDEX(Data!$T:$T,MATCH(emisie_ostatné!A18,Data!$A:$A,0))</f>
        <v>0</v>
      </c>
      <c r="L18" s="62">
        <f>($F18*IF(LEN($E18)=4,HLOOKUP($E18+L$2,Vychodiská!$J$9:$BH$15,2,0),HLOOKUP(VALUE(RIGHT($E18,4))+L$2,Vychodiská!$J$9:$BH$15,2,0)))*-1+($G18*IF(LEN($E18)=4,HLOOKUP($E18+L$2,Vychodiská!$J$9:$BH$15,3,0),HLOOKUP(VALUE(RIGHT($E18,4))+L$2,Vychodiská!$J$9:$BH$15,3,0)))*-1+($H18*IF(LEN($E18)=4,HLOOKUP($E18+L$2,Vychodiská!$J$9:$BH$15,4,0),HLOOKUP(VALUE(RIGHT($E18,4))+L$2,Vychodiská!$J$9:$BH$15,4,0)))*-1+($I18*IF(LEN($E18)=4,HLOOKUP($E18+L$2,Vychodiská!$J$9:$BH$15,5,0),HLOOKUP(VALUE(RIGHT($E18,4))+L$2,Vychodiská!$J$9:$BH$15,5,0)))*-1+($J18*IF(LEN($E18)=4,HLOOKUP($E18+L$2,Vychodiská!$J$9:$BH$15,6,0),HLOOKUP(VALUE(RIGHT($E18,4))+L$2,Vychodiská!$J$9:$BH$15,6,0)))*-1+($K18*IF(LEN($E18)=4,HLOOKUP($E18+L$2,Vychodiská!$J$9:$BH$15,7,0),HLOOKUP(VALUE(RIGHT($E18,4))+L$2,Vychodiská!$J$9:$BH$15,7,0)))*-1</f>
        <v>0</v>
      </c>
      <c r="M18" s="62">
        <f>($F18*IF(LEN($E18)=4,HLOOKUP($E18+M$2,Vychodiská!$J$9:$BH$15,2,0),HLOOKUP(VALUE(RIGHT($E18,4))+M$2,Vychodiská!$J$9:$BH$15,2,0)))*-1+($G18*IF(LEN($E18)=4,HLOOKUP($E18+M$2,Vychodiská!$J$9:$BH$15,3,0),HLOOKUP(VALUE(RIGHT($E18,4))+M$2,Vychodiská!$J$9:$BH$15,3,0)))*-1+($H18*IF(LEN($E18)=4,HLOOKUP($E18+M$2,Vychodiská!$J$9:$BH$15,4,0),HLOOKUP(VALUE(RIGHT($E18,4))+M$2,Vychodiská!$J$9:$BH$15,4,0)))*-1+($I18*IF(LEN($E18)=4,HLOOKUP($E18+M$2,Vychodiská!$J$9:$BH$15,5,0),HLOOKUP(VALUE(RIGHT($E18,4))+M$2,Vychodiská!$J$9:$BH$15,5,0)))*-1+($J18*IF(LEN($E18)=4,HLOOKUP($E18+M$2,Vychodiská!$J$9:$BH$15,6,0),HLOOKUP(VALUE(RIGHT($E18,4))+M$2,Vychodiská!$J$9:$BH$15,6,0)))*-1+($K18*IF(LEN($E18)=4,HLOOKUP($E18+M$2,Vychodiská!$J$9:$BH$15,7,0),HLOOKUP(VALUE(RIGHT($E18,4))+M$2,Vychodiská!$J$9:$BH$15,7,0)))*-1</f>
        <v>0</v>
      </c>
      <c r="N18" s="62">
        <f>($F18*IF(LEN($E18)=4,HLOOKUP($E18+N$2,Vychodiská!$J$9:$BH$15,2,0),HLOOKUP(VALUE(RIGHT($E18,4))+N$2,Vychodiská!$J$9:$BH$15,2,0)))*-1+($G18*IF(LEN($E18)=4,HLOOKUP($E18+N$2,Vychodiská!$J$9:$BH$15,3,0),HLOOKUP(VALUE(RIGHT($E18,4))+N$2,Vychodiská!$J$9:$BH$15,3,0)))*-1+($H18*IF(LEN($E18)=4,HLOOKUP($E18+N$2,Vychodiská!$J$9:$BH$15,4,0),HLOOKUP(VALUE(RIGHT($E18,4))+N$2,Vychodiská!$J$9:$BH$15,4,0)))*-1+($I18*IF(LEN($E18)=4,HLOOKUP($E18+N$2,Vychodiská!$J$9:$BH$15,5,0),HLOOKUP(VALUE(RIGHT($E18,4))+N$2,Vychodiská!$J$9:$BH$15,5,0)))*-1+($J18*IF(LEN($E18)=4,HLOOKUP($E18+N$2,Vychodiská!$J$9:$BH$15,6,0),HLOOKUP(VALUE(RIGHT($E18,4))+N$2,Vychodiská!$J$9:$BH$15,6,0)))*-1+($K18*IF(LEN($E18)=4,HLOOKUP($E18+N$2,Vychodiská!$J$9:$BH$15,7,0),HLOOKUP(VALUE(RIGHT($E18,4))+N$2,Vychodiská!$J$9:$BH$15,7,0)))*-1</f>
        <v>0</v>
      </c>
      <c r="O18" s="62">
        <f>($F18*IF(LEN($E18)=4,HLOOKUP($E18+O$2,Vychodiská!$J$9:$BH$15,2,0),HLOOKUP(VALUE(RIGHT($E18,4))+O$2,Vychodiská!$J$9:$BH$15,2,0)))*-1+($G18*IF(LEN($E18)=4,HLOOKUP($E18+O$2,Vychodiská!$J$9:$BH$15,3,0),HLOOKUP(VALUE(RIGHT($E18,4))+O$2,Vychodiská!$J$9:$BH$15,3,0)))*-1+($H18*IF(LEN($E18)=4,HLOOKUP($E18+O$2,Vychodiská!$J$9:$BH$15,4,0),HLOOKUP(VALUE(RIGHT($E18,4))+O$2,Vychodiská!$J$9:$BH$15,4,0)))*-1+($I18*IF(LEN($E18)=4,HLOOKUP($E18+O$2,Vychodiská!$J$9:$BH$15,5,0),HLOOKUP(VALUE(RIGHT($E18,4))+O$2,Vychodiská!$J$9:$BH$15,5,0)))*-1+($J18*IF(LEN($E18)=4,HLOOKUP($E18+O$2,Vychodiská!$J$9:$BH$15,6,0),HLOOKUP(VALUE(RIGHT($E18,4))+O$2,Vychodiská!$J$9:$BH$15,6,0)))*-1+($K18*IF(LEN($E18)=4,HLOOKUP($E18+O$2,Vychodiská!$J$9:$BH$15,7,0),HLOOKUP(VALUE(RIGHT($E18,4))+O$2,Vychodiská!$J$9:$BH$15,7,0)))*-1</f>
        <v>0</v>
      </c>
      <c r="P18" s="62">
        <f>($F18*IF(LEN($E18)=4,HLOOKUP($E18+P$2,Vychodiská!$J$9:$BH$15,2,0),HLOOKUP(VALUE(RIGHT($E18,4))+P$2,Vychodiská!$J$9:$BH$15,2,0)))*-1+($G18*IF(LEN($E18)=4,HLOOKUP($E18+P$2,Vychodiská!$J$9:$BH$15,3,0),HLOOKUP(VALUE(RIGHT($E18,4))+P$2,Vychodiská!$J$9:$BH$15,3,0)))*-1+($H18*IF(LEN($E18)=4,HLOOKUP($E18+P$2,Vychodiská!$J$9:$BH$15,4,0),HLOOKUP(VALUE(RIGHT($E18,4))+P$2,Vychodiská!$J$9:$BH$15,4,0)))*-1+($I18*IF(LEN($E18)=4,HLOOKUP($E18+P$2,Vychodiská!$J$9:$BH$15,5,0),HLOOKUP(VALUE(RIGHT($E18,4))+P$2,Vychodiská!$J$9:$BH$15,5,0)))*-1+($J18*IF(LEN($E18)=4,HLOOKUP($E18+P$2,Vychodiská!$J$9:$BH$15,6,0),HLOOKUP(VALUE(RIGHT($E18,4))+P$2,Vychodiská!$J$9:$BH$15,6,0)))*-1+($K18*IF(LEN($E18)=4,HLOOKUP($E18+P$2,Vychodiská!$J$9:$BH$15,7,0),HLOOKUP(VALUE(RIGHT($E18,4))+P$2,Vychodiská!$J$9:$BH$15,7,0)))*-1</f>
        <v>0</v>
      </c>
      <c r="Q18" s="62">
        <f>($F18*IF(LEN($E18)=4,HLOOKUP($E18+Q$2,Vychodiská!$J$9:$BH$15,2,0),HLOOKUP(VALUE(RIGHT($E18,4))+Q$2,Vychodiská!$J$9:$BH$15,2,0)))*-1+($G18*IF(LEN($E18)=4,HLOOKUP($E18+Q$2,Vychodiská!$J$9:$BH$15,3,0),HLOOKUP(VALUE(RIGHT($E18,4))+Q$2,Vychodiská!$J$9:$BH$15,3,0)))*-1+($H18*IF(LEN($E18)=4,HLOOKUP($E18+Q$2,Vychodiská!$J$9:$BH$15,4,0),HLOOKUP(VALUE(RIGHT($E18,4))+Q$2,Vychodiská!$J$9:$BH$15,4,0)))*-1+($I18*IF(LEN($E18)=4,HLOOKUP($E18+Q$2,Vychodiská!$J$9:$BH$15,5,0),HLOOKUP(VALUE(RIGHT($E18,4))+Q$2,Vychodiská!$J$9:$BH$15,5,0)))*-1+($J18*IF(LEN($E18)=4,HLOOKUP($E18+Q$2,Vychodiská!$J$9:$BH$15,6,0),HLOOKUP(VALUE(RIGHT($E18,4))+Q$2,Vychodiská!$J$9:$BH$15,6,0)))*-1+($K18*IF(LEN($E18)=4,HLOOKUP($E18+Q$2,Vychodiská!$J$9:$BH$15,7,0),HLOOKUP(VALUE(RIGHT($E18,4))+Q$2,Vychodiská!$J$9:$BH$15,7,0)))*-1</f>
        <v>0</v>
      </c>
      <c r="R18" s="62">
        <f>($F18*IF(LEN($E18)=4,HLOOKUP($E18+R$2,Vychodiská!$J$9:$BH$15,2,0),HLOOKUP(VALUE(RIGHT($E18,4))+R$2,Vychodiská!$J$9:$BH$15,2,0)))*-1+($G18*IF(LEN($E18)=4,HLOOKUP($E18+R$2,Vychodiská!$J$9:$BH$15,3,0),HLOOKUP(VALUE(RIGHT($E18,4))+R$2,Vychodiská!$J$9:$BH$15,3,0)))*-1+($H18*IF(LEN($E18)=4,HLOOKUP($E18+R$2,Vychodiská!$J$9:$BH$15,4,0),HLOOKUP(VALUE(RIGHT($E18,4))+R$2,Vychodiská!$J$9:$BH$15,4,0)))*-1+($I18*IF(LEN($E18)=4,HLOOKUP($E18+R$2,Vychodiská!$J$9:$BH$15,5,0),HLOOKUP(VALUE(RIGHT($E18,4))+R$2,Vychodiská!$J$9:$BH$15,5,0)))*-1+($J18*IF(LEN($E18)=4,HLOOKUP($E18+R$2,Vychodiská!$J$9:$BH$15,6,0),HLOOKUP(VALUE(RIGHT($E18,4))+R$2,Vychodiská!$J$9:$BH$15,6,0)))*-1+($K18*IF(LEN($E18)=4,HLOOKUP($E18+R$2,Vychodiská!$J$9:$BH$15,7,0),HLOOKUP(VALUE(RIGHT($E18,4))+R$2,Vychodiská!$J$9:$BH$15,7,0)))*-1</f>
        <v>0</v>
      </c>
      <c r="S18" s="62">
        <f>($F18*IF(LEN($E18)=4,HLOOKUP($E18+S$2,Vychodiská!$J$9:$BH$15,2,0),HLOOKUP(VALUE(RIGHT($E18,4))+S$2,Vychodiská!$J$9:$BH$15,2,0)))*-1+($G18*IF(LEN($E18)=4,HLOOKUP($E18+S$2,Vychodiská!$J$9:$BH$15,3,0),HLOOKUP(VALUE(RIGHT($E18,4))+S$2,Vychodiská!$J$9:$BH$15,3,0)))*-1+($H18*IF(LEN($E18)=4,HLOOKUP($E18+S$2,Vychodiská!$J$9:$BH$15,4,0),HLOOKUP(VALUE(RIGHT($E18,4))+S$2,Vychodiská!$J$9:$BH$15,4,0)))*-1+($I18*IF(LEN($E18)=4,HLOOKUP($E18+S$2,Vychodiská!$J$9:$BH$15,5,0),HLOOKUP(VALUE(RIGHT($E18,4))+S$2,Vychodiská!$J$9:$BH$15,5,0)))*-1+($J18*IF(LEN($E18)=4,HLOOKUP($E18+S$2,Vychodiská!$J$9:$BH$15,6,0),HLOOKUP(VALUE(RIGHT($E18,4))+S$2,Vychodiská!$J$9:$BH$15,6,0)))*-1+($K18*IF(LEN($E18)=4,HLOOKUP($E18+S$2,Vychodiská!$J$9:$BH$15,7,0),HLOOKUP(VALUE(RIGHT($E18,4))+S$2,Vychodiská!$J$9:$BH$15,7,0)))*-1</f>
        <v>0</v>
      </c>
      <c r="T18" s="62">
        <f>($F18*IF(LEN($E18)=4,HLOOKUP($E18+T$2,Vychodiská!$J$9:$BH$15,2,0),HLOOKUP(VALUE(RIGHT($E18,4))+T$2,Vychodiská!$J$9:$BH$15,2,0)))*-1+($G18*IF(LEN($E18)=4,HLOOKUP($E18+T$2,Vychodiská!$J$9:$BH$15,3,0),HLOOKUP(VALUE(RIGHT($E18,4))+T$2,Vychodiská!$J$9:$BH$15,3,0)))*-1+($H18*IF(LEN($E18)=4,HLOOKUP($E18+T$2,Vychodiská!$J$9:$BH$15,4,0),HLOOKUP(VALUE(RIGHT($E18,4))+T$2,Vychodiská!$J$9:$BH$15,4,0)))*-1+($I18*IF(LEN($E18)=4,HLOOKUP($E18+T$2,Vychodiská!$J$9:$BH$15,5,0),HLOOKUP(VALUE(RIGHT($E18,4))+T$2,Vychodiská!$J$9:$BH$15,5,0)))*-1+($J18*IF(LEN($E18)=4,HLOOKUP($E18+T$2,Vychodiská!$J$9:$BH$15,6,0),HLOOKUP(VALUE(RIGHT($E18,4))+T$2,Vychodiská!$J$9:$BH$15,6,0)))*-1+($K18*IF(LEN($E18)=4,HLOOKUP($E18+T$2,Vychodiská!$J$9:$BH$15,7,0),HLOOKUP(VALUE(RIGHT($E18,4))+T$2,Vychodiská!$J$9:$BH$15,7,0)))*-1</f>
        <v>0</v>
      </c>
      <c r="U18" s="62">
        <f>($F18*IF(LEN($E18)=4,HLOOKUP($E18+U$2,Vychodiská!$J$9:$BH$15,2,0),HLOOKUP(VALUE(RIGHT($E18,4))+U$2,Vychodiská!$J$9:$BH$15,2,0)))*-1+($G18*IF(LEN($E18)=4,HLOOKUP($E18+U$2,Vychodiská!$J$9:$BH$15,3,0),HLOOKUP(VALUE(RIGHT($E18,4))+U$2,Vychodiská!$J$9:$BH$15,3,0)))*-1+($H18*IF(LEN($E18)=4,HLOOKUP($E18+U$2,Vychodiská!$J$9:$BH$15,4,0),HLOOKUP(VALUE(RIGHT($E18,4))+U$2,Vychodiská!$J$9:$BH$15,4,0)))*-1+($I18*IF(LEN($E18)=4,HLOOKUP($E18+U$2,Vychodiská!$J$9:$BH$15,5,0),HLOOKUP(VALUE(RIGHT($E18,4))+U$2,Vychodiská!$J$9:$BH$15,5,0)))*-1+($J18*IF(LEN($E18)=4,HLOOKUP($E18+U$2,Vychodiská!$J$9:$BH$15,6,0),HLOOKUP(VALUE(RIGHT($E18,4))+U$2,Vychodiská!$J$9:$BH$15,6,0)))*-1+($K18*IF(LEN($E18)=4,HLOOKUP($E18+U$2,Vychodiská!$J$9:$BH$15,7,0),HLOOKUP(VALUE(RIGHT($E18,4))+U$2,Vychodiská!$J$9:$BH$15,7,0)))*-1</f>
        <v>0</v>
      </c>
      <c r="V18" s="62">
        <f>($F18*IF(LEN($E18)=4,HLOOKUP($E18+V$2,Vychodiská!$J$9:$BH$15,2,0),HLOOKUP(VALUE(RIGHT($E18,4))+V$2,Vychodiská!$J$9:$BH$15,2,0)))*-1+($G18*IF(LEN($E18)=4,HLOOKUP($E18+V$2,Vychodiská!$J$9:$BH$15,3,0),HLOOKUP(VALUE(RIGHT($E18,4))+V$2,Vychodiská!$J$9:$BH$15,3,0)))*-1+($H18*IF(LEN($E18)=4,HLOOKUP($E18+V$2,Vychodiská!$J$9:$BH$15,4,0),HLOOKUP(VALUE(RIGHT($E18,4))+V$2,Vychodiská!$J$9:$BH$15,4,0)))*-1+($I18*IF(LEN($E18)=4,HLOOKUP($E18+V$2,Vychodiská!$J$9:$BH$15,5,0),HLOOKUP(VALUE(RIGHT($E18,4))+V$2,Vychodiská!$J$9:$BH$15,5,0)))*-1+($J18*IF(LEN($E18)=4,HLOOKUP($E18+V$2,Vychodiská!$J$9:$BH$15,6,0),HLOOKUP(VALUE(RIGHT($E18,4))+V$2,Vychodiská!$J$9:$BH$15,6,0)))*-1+($K18*IF(LEN($E18)=4,HLOOKUP($E18+V$2,Vychodiská!$J$9:$BH$15,7,0),HLOOKUP(VALUE(RIGHT($E18,4))+V$2,Vychodiská!$J$9:$BH$15,7,0)))*-1</f>
        <v>0</v>
      </c>
      <c r="W18" s="62">
        <f>($F18*IF(LEN($E18)=4,HLOOKUP($E18+W$2,Vychodiská!$J$9:$BH$15,2,0),HLOOKUP(VALUE(RIGHT($E18,4))+W$2,Vychodiská!$J$9:$BH$15,2,0)))*-1+($G18*IF(LEN($E18)=4,HLOOKUP($E18+W$2,Vychodiská!$J$9:$BH$15,3,0),HLOOKUP(VALUE(RIGHT($E18,4))+W$2,Vychodiská!$J$9:$BH$15,3,0)))*-1+($H18*IF(LEN($E18)=4,HLOOKUP($E18+W$2,Vychodiská!$J$9:$BH$15,4,0),HLOOKUP(VALUE(RIGHT($E18,4))+W$2,Vychodiská!$J$9:$BH$15,4,0)))*-1+($I18*IF(LEN($E18)=4,HLOOKUP($E18+W$2,Vychodiská!$J$9:$BH$15,5,0),HLOOKUP(VALUE(RIGHT($E18,4))+W$2,Vychodiská!$J$9:$BH$15,5,0)))*-1+($J18*IF(LEN($E18)=4,HLOOKUP($E18+W$2,Vychodiská!$J$9:$BH$15,6,0),HLOOKUP(VALUE(RIGHT($E18,4))+W$2,Vychodiská!$J$9:$BH$15,6,0)))*-1+($K18*IF(LEN($E18)=4,HLOOKUP($E18+W$2,Vychodiská!$J$9:$BH$15,7,0),HLOOKUP(VALUE(RIGHT($E18,4))+W$2,Vychodiská!$J$9:$BH$15,7,0)))*-1</f>
        <v>0</v>
      </c>
      <c r="X18" s="62">
        <f>($F18*IF(LEN($E18)=4,HLOOKUP($E18+X$2,Vychodiská!$J$9:$BH$15,2,0),HLOOKUP(VALUE(RIGHT($E18,4))+X$2,Vychodiská!$J$9:$BH$15,2,0)))*-1+($G18*IF(LEN($E18)=4,HLOOKUP($E18+X$2,Vychodiská!$J$9:$BH$15,3,0),HLOOKUP(VALUE(RIGHT($E18,4))+X$2,Vychodiská!$J$9:$BH$15,3,0)))*-1+($H18*IF(LEN($E18)=4,HLOOKUP($E18+X$2,Vychodiská!$J$9:$BH$15,4,0),HLOOKUP(VALUE(RIGHT($E18,4))+X$2,Vychodiská!$J$9:$BH$15,4,0)))*-1+($I18*IF(LEN($E18)=4,HLOOKUP($E18+X$2,Vychodiská!$J$9:$BH$15,5,0),HLOOKUP(VALUE(RIGHT($E18,4))+X$2,Vychodiská!$J$9:$BH$15,5,0)))*-1+($J18*IF(LEN($E18)=4,HLOOKUP($E18+X$2,Vychodiská!$J$9:$BH$15,6,0),HLOOKUP(VALUE(RIGHT($E18,4))+X$2,Vychodiská!$J$9:$BH$15,6,0)))*-1+($K18*IF(LEN($E18)=4,HLOOKUP($E18+X$2,Vychodiská!$J$9:$BH$15,7,0),HLOOKUP(VALUE(RIGHT($E18,4))+X$2,Vychodiská!$J$9:$BH$15,7,0)))*-1</f>
        <v>0</v>
      </c>
      <c r="Y18" s="62">
        <f>($F18*IF(LEN($E18)=4,HLOOKUP($E18+Y$2,Vychodiská!$J$9:$BH$15,2,0),HLOOKUP(VALUE(RIGHT($E18,4))+Y$2,Vychodiská!$J$9:$BH$15,2,0)))*-1+($G18*IF(LEN($E18)=4,HLOOKUP($E18+Y$2,Vychodiská!$J$9:$BH$15,3,0),HLOOKUP(VALUE(RIGHT($E18,4))+Y$2,Vychodiská!$J$9:$BH$15,3,0)))*-1+($H18*IF(LEN($E18)=4,HLOOKUP($E18+Y$2,Vychodiská!$J$9:$BH$15,4,0),HLOOKUP(VALUE(RIGHT($E18,4))+Y$2,Vychodiská!$J$9:$BH$15,4,0)))*-1+($I18*IF(LEN($E18)=4,HLOOKUP($E18+Y$2,Vychodiská!$J$9:$BH$15,5,0),HLOOKUP(VALUE(RIGHT($E18,4))+Y$2,Vychodiská!$J$9:$BH$15,5,0)))*-1+($J18*IF(LEN($E18)=4,HLOOKUP($E18+Y$2,Vychodiská!$J$9:$BH$15,6,0),HLOOKUP(VALUE(RIGHT($E18,4))+Y$2,Vychodiská!$J$9:$BH$15,6,0)))*-1+($K18*IF(LEN($E18)=4,HLOOKUP($E18+Y$2,Vychodiská!$J$9:$BH$15,7,0),HLOOKUP(VALUE(RIGHT($E18,4))+Y$2,Vychodiská!$J$9:$BH$15,7,0)))*-1</f>
        <v>0</v>
      </c>
      <c r="Z18" s="62">
        <f>($F18*IF(LEN($E18)=4,HLOOKUP($E18+Z$2,Vychodiská!$J$9:$BH$15,2,0),HLOOKUP(VALUE(RIGHT($E18,4))+Z$2,Vychodiská!$J$9:$BH$15,2,0)))*-1+($G18*IF(LEN($E18)=4,HLOOKUP($E18+Z$2,Vychodiská!$J$9:$BH$15,3,0),HLOOKUP(VALUE(RIGHT($E18,4))+Z$2,Vychodiská!$J$9:$BH$15,3,0)))*-1+($H18*IF(LEN($E18)=4,HLOOKUP($E18+Z$2,Vychodiská!$J$9:$BH$15,4,0),HLOOKUP(VALUE(RIGHT($E18,4))+Z$2,Vychodiská!$J$9:$BH$15,4,0)))*-1+($I18*IF(LEN($E18)=4,HLOOKUP($E18+Z$2,Vychodiská!$J$9:$BH$15,5,0),HLOOKUP(VALUE(RIGHT($E18,4))+Z$2,Vychodiská!$J$9:$BH$15,5,0)))*-1+($J18*IF(LEN($E18)=4,HLOOKUP($E18+Z$2,Vychodiská!$J$9:$BH$15,6,0),HLOOKUP(VALUE(RIGHT($E18,4))+Z$2,Vychodiská!$J$9:$BH$15,6,0)))*-1+($K18*IF(LEN($E18)=4,HLOOKUP($E18+Z$2,Vychodiská!$J$9:$BH$15,7,0),HLOOKUP(VALUE(RIGHT($E18,4))+Z$2,Vychodiská!$J$9:$BH$15,7,0)))*-1</f>
        <v>0</v>
      </c>
      <c r="AA18" s="62">
        <f>($F18*IF(LEN($E18)=4,HLOOKUP($E18+AA$2,Vychodiská!$J$9:$BH$15,2,0),HLOOKUP(VALUE(RIGHT($E18,4))+AA$2,Vychodiská!$J$9:$BH$15,2,0)))*-1+($G18*IF(LEN($E18)=4,HLOOKUP($E18+AA$2,Vychodiská!$J$9:$BH$15,3,0),HLOOKUP(VALUE(RIGHT($E18,4))+AA$2,Vychodiská!$J$9:$BH$15,3,0)))*-1+($H18*IF(LEN($E18)=4,HLOOKUP($E18+AA$2,Vychodiská!$J$9:$BH$15,4,0),HLOOKUP(VALUE(RIGHT($E18,4))+AA$2,Vychodiská!$J$9:$BH$15,4,0)))*-1+($I18*IF(LEN($E18)=4,HLOOKUP($E18+AA$2,Vychodiská!$J$9:$BH$15,5,0),HLOOKUP(VALUE(RIGHT($E18,4))+AA$2,Vychodiská!$J$9:$BH$15,5,0)))*-1+($J18*IF(LEN($E18)=4,HLOOKUP($E18+AA$2,Vychodiská!$J$9:$BH$15,6,0),HLOOKUP(VALUE(RIGHT($E18,4))+AA$2,Vychodiská!$J$9:$BH$15,6,0)))*-1+($K18*IF(LEN($E18)=4,HLOOKUP($E18+AA$2,Vychodiská!$J$9:$BH$15,7,0),HLOOKUP(VALUE(RIGHT($E18,4))+AA$2,Vychodiská!$J$9:$BH$15,7,0)))*-1</f>
        <v>0</v>
      </c>
      <c r="AB18" s="62">
        <f>($F18*IF(LEN($E18)=4,HLOOKUP($E18+AB$2,Vychodiská!$J$9:$BH$15,2,0),HLOOKUP(VALUE(RIGHT($E18,4))+AB$2,Vychodiská!$J$9:$BH$15,2,0)))*-1+($G18*IF(LEN($E18)=4,HLOOKUP($E18+AB$2,Vychodiská!$J$9:$BH$15,3,0),HLOOKUP(VALUE(RIGHT($E18,4))+AB$2,Vychodiská!$J$9:$BH$15,3,0)))*-1+($H18*IF(LEN($E18)=4,HLOOKUP($E18+AB$2,Vychodiská!$J$9:$BH$15,4,0),HLOOKUP(VALUE(RIGHT($E18,4))+AB$2,Vychodiská!$J$9:$BH$15,4,0)))*-1+($I18*IF(LEN($E18)=4,HLOOKUP($E18+AB$2,Vychodiská!$J$9:$BH$15,5,0),HLOOKUP(VALUE(RIGHT($E18,4))+AB$2,Vychodiská!$J$9:$BH$15,5,0)))*-1+($J18*IF(LEN($E18)=4,HLOOKUP($E18+AB$2,Vychodiská!$J$9:$BH$15,6,0),HLOOKUP(VALUE(RIGHT($E18,4))+AB$2,Vychodiská!$J$9:$BH$15,6,0)))*-1+($K18*IF(LEN($E18)=4,HLOOKUP($E18+AB$2,Vychodiská!$J$9:$BH$15,7,0),HLOOKUP(VALUE(RIGHT($E18,4))+AB$2,Vychodiská!$J$9:$BH$15,7,0)))*-1</f>
        <v>0</v>
      </c>
      <c r="AC18" s="62">
        <f>($F18*IF(LEN($E18)=4,HLOOKUP($E18+AC$2,Vychodiská!$J$9:$BH$15,2,0),HLOOKUP(VALUE(RIGHT($E18,4))+AC$2,Vychodiská!$J$9:$BH$15,2,0)))*-1+($G18*IF(LEN($E18)=4,HLOOKUP($E18+AC$2,Vychodiská!$J$9:$BH$15,3,0),HLOOKUP(VALUE(RIGHT($E18,4))+AC$2,Vychodiská!$J$9:$BH$15,3,0)))*-1+($H18*IF(LEN($E18)=4,HLOOKUP($E18+AC$2,Vychodiská!$J$9:$BH$15,4,0),HLOOKUP(VALUE(RIGHT($E18,4))+AC$2,Vychodiská!$J$9:$BH$15,4,0)))*-1+($I18*IF(LEN($E18)=4,HLOOKUP($E18+AC$2,Vychodiská!$J$9:$BH$15,5,0),HLOOKUP(VALUE(RIGHT($E18,4))+AC$2,Vychodiská!$J$9:$BH$15,5,0)))*-1+($J18*IF(LEN($E18)=4,HLOOKUP($E18+AC$2,Vychodiská!$J$9:$BH$15,6,0),HLOOKUP(VALUE(RIGHT($E18,4))+AC$2,Vychodiská!$J$9:$BH$15,6,0)))*-1+($K18*IF(LEN($E18)=4,HLOOKUP($E18+AC$2,Vychodiská!$J$9:$BH$15,7,0),HLOOKUP(VALUE(RIGHT($E18,4))+AC$2,Vychodiská!$J$9:$BH$15,7,0)))*-1</f>
        <v>0</v>
      </c>
      <c r="AD18" s="62">
        <f>($F18*IF(LEN($E18)=4,HLOOKUP($E18+AD$2,Vychodiská!$J$9:$BH$15,2,0),HLOOKUP(VALUE(RIGHT($E18,4))+AD$2,Vychodiská!$J$9:$BH$15,2,0)))*-1+($G18*IF(LEN($E18)=4,HLOOKUP($E18+AD$2,Vychodiská!$J$9:$BH$15,3,0),HLOOKUP(VALUE(RIGHT($E18,4))+AD$2,Vychodiská!$J$9:$BH$15,3,0)))*-1+($H18*IF(LEN($E18)=4,HLOOKUP($E18+AD$2,Vychodiská!$J$9:$BH$15,4,0),HLOOKUP(VALUE(RIGHT($E18,4))+AD$2,Vychodiská!$J$9:$BH$15,4,0)))*-1+($I18*IF(LEN($E18)=4,HLOOKUP($E18+AD$2,Vychodiská!$J$9:$BH$15,5,0),HLOOKUP(VALUE(RIGHT($E18,4))+AD$2,Vychodiská!$J$9:$BH$15,5,0)))*-1+($J18*IF(LEN($E18)=4,HLOOKUP($E18+AD$2,Vychodiská!$J$9:$BH$15,6,0),HLOOKUP(VALUE(RIGHT($E18,4))+AD$2,Vychodiská!$J$9:$BH$15,6,0)))*-1+($K18*IF(LEN($E18)=4,HLOOKUP($E18+AD$2,Vychodiská!$J$9:$BH$15,7,0),HLOOKUP(VALUE(RIGHT($E18,4))+AD$2,Vychodiská!$J$9:$BH$15,7,0)))*-1</f>
        <v>0</v>
      </c>
      <c r="AE18" s="62">
        <f>($F18*IF(LEN($E18)=4,HLOOKUP($E18+AE$2,Vychodiská!$J$9:$BH$15,2,0),HLOOKUP(VALUE(RIGHT($E18,4))+AE$2,Vychodiská!$J$9:$BH$15,2,0)))*-1+($G18*IF(LEN($E18)=4,HLOOKUP($E18+AE$2,Vychodiská!$J$9:$BH$15,3,0),HLOOKUP(VALUE(RIGHT($E18,4))+AE$2,Vychodiská!$J$9:$BH$15,3,0)))*-1+($H18*IF(LEN($E18)=4,HLOOKUP($E18+AE$2,Vychodiská!$J$9:$BH$15,4,0),HLOOKUP(VALUE(RIGHT($E18,4))+AE$2,Vychodiská!$J$9:$BH$15,4,0)))*-1+($I18*IF(LEN($E18)=4,HLOOKUP($E18+AE$2,Vychodiská!$J$9:$BH$15,5,0),HLOOKUP(VALUE(RIGHT($E18,4))+AE$2,Vychodiská!$J$9:$BH$15,5,0)))*-1+($J18*IF(LEN($E18)=4,HLOOKUP($E18+AE$2,Vychodiská!$J$9:$BH$15,6,0),HLOOKUP(VALUE(RIGHT($E18,4))+AE$2,Vychodiská!$J$9:$BH$15,6,0)))*-1+($K18*IF(LEN($E18)=4,HLOOKUP($E18+AE$2,Vychodiská!$J$9:$BH$15,7,0),HLOOKUP(VALUE(RIGHT($E18,4))+AE$2,Vychodiská!$J$9:$BH$15,7,0)))*-1</f>
        <v>0</v>
      </c>
      <c r="AF18" s="62">
        <f>($F18*IF(LEN($E18)=4,HLOOKUP($E18+AF$2,Vychodiská!$J$9:$BH$15,2,0),HLOOKUP(VALUE(RIGHT($E18,4))+AF$2,Vychodiská!$J$9:$BH$15,2,0)))*-1+($G18*IF(LEN($E18)=4,HLOOKUP($E18+AF$2,Vychodiská!$J$9:$BH$15,3,0),HLOOKUP(VALUE(RIGHT($E18,4))+AF$2,Vychodiská!$J$9:$BH$15,3,0)))*-1+($H18*IF(LEN($E18)=4,HLOOKUP($E18+AF$2,Vychodiská!$J$9:$BH$15,4,0),HLOOKUP(VALUE(RIGHT($E18,4))+AF$2,Vychodiská!$J$9:$BH$15,4,0)))*-1+($I18*IF(LEN($E18)=4,HLOOKUP($E18+AF$2,Vychodiská!$J$9:$BH$15,5,0),HLOOKUP(VALUE(RIGHT($E18,4))+AF$2,Vychodiská!$J$9:$BH$15,5,0)))*-1+($J18*IF(LEN($E18)=4,HLOOKUP($E18+AF$2,Vychodiská!$J$9:$BH$15,6,0),HLOOKUP(VALUE(RIGHT($E18,4))+AF$2,Vychodiská!$J$9:$BH$15,6,0)))*-1+($K18*IF(LEN($E18)=4,HLOOKUP($E18+AF$2,Vychodiská!$J$9:$BH$15,7,0),HLOOKUP(VALUE(RIGHT($E18,4))+AF$2,Vychodiská!$J$9:$BH$15,7,0)))*-1</f>
        <v>0</v>
      </c>
      <c r="AG18" s="62">
        <f>($F18*IF(LEN($E18)=4,HLOOKUP($E18+AG$2,Vychodiská!$J$9:$BH$15,2,0),HLOOKUP(VALUE(RIGHT($E18,4))+AG$2,Vychodiská!$J$9:$BH$15,2,0)))*-1+($G18*IF(LEN($E18)=4,HLOOKUP($E18+AG$2,Vychodiská!$J$9:$BH$15,3,0),HLOOKUP(VALUE(RIGHT($E18,4))+AG$2,Vychodiská!$J$9:$BH$15,3,0)))*-1+($H18*IF(LEN($E18)=4,HLOOKUP($E18+AG$2,Vychodiská!$J$9:$BH$15,4,0),HLOOKUP(VALUE(RIGHT($E18,4))+AG$2,Vychodiská!$J$9:$BH$15,4,0)))*-1+($I18*IF(LEN($E18)=4,HLOOKUP($E18+AG$2,Vychodiská!$J$9:$BH$15,5,0),HLOOKUP(VALUE(RIGHT($E18,4))+AG$2,Vychodiská!$J$9:$BH$15,5,0)))*-1+($J18*IF(LEN($E18)=4,HLOOKUP($E18+AG$2,Vychodiská!$J$9:$BH$15,6,0),HLOOKUP(VALUE(RIGHT($E18,4))+AG$2,Vychodiská!$J$9:$BH$15,6,0)))*-1+($K18*IF(LEN($E18)=4,HLOOKUP($E18+AG$2,Vychodiská!$J$9:$BH$15,7,0),HLOOKUP(VALUE(RIGHT($E18,4))+AG$2,Vychodiská!$J$9:$BH$15,7,0)))*-1</f>
        <v>0</v>
      </c>
      <c r="AH18" s="62">
        <f>($F18*IF(LEN($E18)=4,HLOOKUP($E18+AH$2,Vychodiská!$J$9:$BH$15,2,0),HLOOKUP(VALUE(RIGHT($E18,4))+AH$2,Vychodiská!$J$9:$BH$15,2,0)))*-1+($G18*IF(LEN($E18)=4,HLOOKUP($E18+AH$2,Vychodiská!$J$9:$BH$15,3,0),HLOOKUP(VALUE(RIGHT($E18,4))+AH$2,Vychodiská!$J$9:$BH$15,3,0)))*-1+($H18*IF(LEN($E18)=4,HLOOKUP($E18+AH$2,Vychodiská!$J$9:$BH$15,4,0),HLOOKUP(VALUE(RIGHT($E18,4))+AH$2,Vychodiská!$J$9:$BH$15,4,0)))*-1+($I18*IF(LEN($E18)=4,HLOOKUP($E18+AH$2,Vychodiská!$J$9:$BH$15,5,0),HLOOKUP(VALUE(RIGHT($E18,4))+AH$2,Vychodiská!$J$9:$BH$15,5,0)))*-1+($J18*IF(LEN($E18)=4,HLOOKUP($E18+AH$2,Vychodiská!$J$9:$BH$15,6,0),HLOOKUP(VALUE(RIGHT($E18,4))+AH$2,Vychodiská!$J$9:$BH$15,6,0)))*-1+($K18*IF(LEN($E18)=4,HLOOKUP($E18+AH$2,Vychodiská!$J$9:$BH$15,7,0),HLOOKUP(VALUE(RIGHT($E18,4))+AH$2,Vychodiská!$J$9:$BH$15,7,0)))*-1</f>
        <v>0</v>
      </c>
      <c r="AI18" s="62">
        <f>($F18*IF(LEN($E18)=4,HLOOKUP($E18+AI$2,Vychodiská!$J$9:$BH$15,2,0),HLOOKUP(VALUE(RIGHT($E18,4))+AI$2,Vychodiská!$J$9:$BH$15,2,0)))*-1+($G18*IF(LEN($E18)=4,HLOOKUP($E18+AI$2,Vychodiská!$J$9:$BH$15,3,0),HLOOKUP(VALUE(RIGHT($E18,4))+AI$2,Vychodiská!$J$9:$BH$15,3,0)))*-1+($H18*IF(LEN($E18)=4,HLOOKUP($E18+AI$2,Vychodiská!$J$9:$BH$15,4,0),HLOOKUP(VALUE(RIGHT($E18,4))+AI$2,Vychodiská!$J$9:$BH$15,4,0)))*-1+($I18*IF(LEN($E18)=4,HLOOKUP($E18+AI$2,Vychodiská!$J$9:$BH$15,5,0),HLOOKUP(VALUE(RIGHT($E18,4))+AI$2,Vychodiská!$J$9:$BH$15,5,0)))*-1+($J18*IF(LEN($E18)=4,HLOOKUP($E18+AI$2,Vychodiská!$J$9:$BH$15,6,0),HLOOKUP(VALUE(RIGHT($E18,4))+AI$2,Vychodiská!$J$9:$BH$15,6,0)))*-1+($K18*IF(LEN($E18)=4,HLOOKUP($E18+AI$2,Vychodiská!$J$9:$BH$15,7,0),HLOOKUP(VALUE(RIGHT($E18,4))+AI$2,Vychodiská!$J$9:$BH$15,7,0)))*-1</f>
        <v>0</v>
      </c>
      <c r="AJ18" s="62">
        <f>($F18*IF(LEN($E18)=4,HLOOKUP($E18+AJ$2,Vychodiská!$J$9:$BH$15,2,0),HLOOKUP(VALUE(RIGHT($E18,4))+AJ$2,Vychodiská!$J$9:$BH$15,2,0)))*-1+($G18*IF(LEN($E18)=4,HLOOKUP($E18+AJ$2,Vychodiská!$J$9:$BH$15,3,0),HLOOKUP(VALUE(RIGHT($E18,4))+AJ$2,Vychodiská!$J$9:$BH$15,3,0)))*-1+($H18*IF(LEN($E18)=4,HLOOKUP($E18+AJ$2,Vychodiská!$J$9:$BH$15,4,0),HLOOKUP(VALUE(RIGHT($E18,4))+AJ$2,Vychodiská!$J$9:$BH$15,4,0)))*-1+($I18*IF(LEN($E18)=4,HLOOKUP($E18+AJ$2,Vychodiská!$J$9:$BH$15,5,0),HLOOKUP(VALUE(RIGHT($E18,4))+AJ$2,Vychodiská!$J$9:$BH$15,5,0)))*-1+($J18*IF(LEN($E18)=4,HLOOKUP($E18+AJ$2,Vychodiská!$J$9:$BH$15,6,0),HLOOKUP(VALUE(RIGHT($E18,4))+AJ$2,Vychodiská!$J$9:$BH$15,6,0)))*-1+($K18*IF(LEN($E18)=4,HLOOKUP($E18+AJ$2,Vychodiská!$J$9:$BH$15,7,0),HLOOKUP(VALUE(RIGHT($E18,4))+AJ$2,Vychodiská!$J$9:$BH$15,7,0)))*-1</f>
        <v>0</v>
      </c>
      <c r="AK18" s="62">
        <f>($F18*IF(LEN($E18)=4,HLOOKUP($E18+AK$2,Vychodiská!$J$9:$BH$15,2,0),HLOOKUP(VALUE(RIGHT($E18,4))+AK$2,Vychodiská!$J$9:$BH$15,2,0)))*-1+($G18*IF(LEN($E18)=4,HLOOKUP($E18+AK$2,Vychodiská!$J$9:$BH$15,3,0),HLOOKUP(VALUE(RIGHT($E18,4))+AK$2,Vychodiská!$J$9:$BH$15,3,0)))*-1+($H18*IF(LEN($E18)=4,HLOOKUP($E18+AK$2,Vychodiská!$J$9:$BH$15,4,0),HLOOKUP(VALUE(RIGHT($E18,4))+AK$2,Vychodiská!$J$9:$BH$15,4,0)))*-1+($I18*IF(LEN($E18)=4,HLOOKUP($E18+AK$2,Vychodiská!$J$9:$BH$15,5,0),HLOOKUP(VALUE(RIGHT($E18,4))+AK$2,Vychodiská!$J$9:$BH$15,5,0)))*-1+($J18*IF(LEN($E18)=4,HLOOKUP($E18+AK$2,Vychodiská!$J$9:$BH$15,6,0),HLOOKUP(VALUE(RIGHT($E18,4))+AK$2,Vychodiská!$J$9:$BH$15,6,0)))*-1+($K18*IF(LEN($E18)=4,HLOOKUP($E18+AK$2,Vychodiská!$J$9:$BH$15,7,0),HLOOKUP(VALUE(RIGHT($E18,4))+AK$2,Vychodiská!$J$9:$BH$15,7,0)))*-1</f>
        <v>0</v>
      </c>
      <c r="AL18" s="62">
        <f>($F18*IF(LEN($E18)=4,HLOOKUP($E18+AL$2,Vychodiská!$J$9:$BH$15,2,0),HLOOKUP(VALUE(RIGHT($E18,4))+AL$2,Vychodiská!$J$9:$BH$15,2,0)))*-1+($G18*IF(LEN($E18)=4,HLOOKUP($E18+AL$2,Vychodiská!$J$9:$BH$15,3,0),HLOOKUP(VALUE(RIGHT($E18,4))+AL$2,Vychodiská!$J$9:$BH$15,3,0)))*-1+($H18*IF(LEN($E18)=4,HLOOKUP($E18+AL$2,Vychodiská!$J$9:$BH$15,4,0),HLOOKUP(VALUE(RIGHT($E18,4))+AL$2,Vychodiská!$J$9:$BH$15,4,0)))*-1+($I18*IF(LEN($E18)=4,HLOOKUP($E18+AL$2,Vychodiská!$J$9:$BH$15,5,0),HLOOKUP(VALUE(RIGHT($E18,4))+AL$2,Vychodiská!$J$9:$BH$15,5,0)))*-1+($J18*IF(LEN($E18)=4,HLOOKUP($E18+AL$2,Vychodiská!$J$9:$BH$15,6,0),HLOOKUP(VALUE(RIGHT($E18,4))+AL$2,Vychodiská!$J$9:$BH$15,6,0)))*-1+($K18*IF(LEN($E18)=4,HLOOKUP($E18+AL$2,Vychodiská!$J$9:$BH$15,7,0),HLOOKUP(VALUE(RIGHT($E18,4))+AL$2,Vychodiská!$J$9:$BH$15,7,0)))*-1</f>
        <v>0</v>
      </c>
      <c r="AM18" s="62">
        <f>($F18*IF(LEN($E18)=4,HLOOKUP($E18+AM$2,Vychodiská!$J$9:$BH$15,2,0),HLOOKUP(VALUE(RIGHT($E18,4))+AM$2,Vychodiská!$J$9:$BH$15,2,0)))*-1+($G18*IF(LEN($E18)=4,HLOOKUP($E18+AM$2,Vychodiská!$J$9:$BH$15,3,0),HLOOKUP(VALUE(RIGHT($E18,4))+AM$2,Vychodiská!$J$9:$BH$15,3,0)))*-1+($H18*IF(LEN($E18)=4,HLOOKUP($E18+AM$2,Vychodiská!$J$9:$BH$15,4,0),HLOOKUP(VALUE(RIGHT($E18,4))+AM$2,Vychodiská!$J$9:$BH$15,4,0)))*-1+($I18*IF(LEN($E18)=4,HLOOKUP($E18+AM$2,Vychodiská!$J$9:$BH$15,5,0),HLOOKUP(VALUE(RIGHT($E18,4))+AM$2,Vychodiská!$J$9:$BH$15,5,0)))*-1+($J18*IF(LEN($E18)=4,HLOOKUP($E18+AM$2,Vychodiská!$J$9:$BH$15,6,0),HLOOKUP(VALUE(RIGHT($E18,4))+AM$2,Vychodiská!$J$9:$BH$15,6,0)))*-1+($K18*IF(LEN($E18)=4,HLOOKUP($E18+AM$2,Vychodiská!$J$9:$BH$15,7,0),HLOOKUP(VALUE(RIGHT($E18,4))+AM$2,Vychodiská!$J$9:$BH$15,7,0)))*-1</f>
        <v>0</v>
      </c>
      <c r="AN18" s="62">
        <f>($F18*IF(LEN($E18)=4,HLOOKUP($E18+AN$2,Vychodiská!$J$9:$BH$15,2,0),HLOOKUP(VALUE(RIGHT($E18,4))+AN$2,Vychodiská!$J$9:$BH$15,2,0)))*-1+($G18*IF(LEN($E18)=4,HLOOKUP($E18+AN$2,Vychodiská!$J$9:$BH$15,3,0),HLOOKUP(VALUE(RIGHT($E18,4))+AN$2,Vychodiská!$J$9:$BH$15,3,0)))*-1+($H18*IF(LEN($E18)=4,HLOOKUP($E18+AN$2,Vychodiská!$J$9:$BH$15,4,0),HLOOKUP(VALUE(RIGHT($E18,4))+AN$2,Vychodiská!$J$9:$BH$15,4,0)))*-1+($I18*IF(LEN($E18)=4,HLOOKUP($E18+AN$2,Vychodiská!$J$9:$BH$15,5,0),HLOOKUP(VALUE(RIGHT($E18,4))+AN$2,Vychodiská!$J$9:$BH$15,5,0)))*-1+($J18*IF(LEN($E18)=4,HLOOKUP($E18+AN$2,Vychodiská!$J$9:$BH$15,6,0),HLOOKUP(VALUE(RIGHT($E18,4))+AN$2,Vychodiská!$J$9:$BH$15,6,0)))*-1+($K18*IF(LEN($E18)=4,HLOOKUP($E18+AN$2,Vychodiská!$J$9:$BH$15,7,0),HLOOKUP(VALUE(RIGHT($E18,4))+AN$2,Vychodiská!$J$9:$BH$15,7,0)))*-1</f>
        <v>0</v>
      </c>
      <c r="AO18" s="62">
        <f>($F18*IF(LEN($E18)=4,HLOOKUP($E18+AO$2,Vychodiská!$J$9:$BH$15,2,0),HLOOKUP(VALUE(RIGHT($E18,4))+AO$2,Vychodiská!$J$9:$BH$15,2,0)))*-1+($G18*IF(LEN($E18)=4,HLOOKUP($E18+AO$2,Vychodiská!$J$9:$BH$15,3,0),HLOOKUP(VALUE(RIGHT($E18,4))+AO$2,Vychodiská!$J$9:$BH$15,3,0)))*-1+($H18*IF(LEN($E18)=4,HLOOKUP($E18+AO$2,Vychodiská!$J$9:$BH$15,4,0),HLOOKUP(VALUE(RIGHT($E18,4))+AO$2,Vychodiská!$J$9:$BH$15,4,0)))*-1+($I18*IF(LEN($E18)=4,HLOOKUP($E18+AO$2,Vychodiská!$J$9:$BH$15,5,0),HLOOKUP(VALUE(RIGHT($E18,4))+AO$2,Vychodiská!$J$9:$BH$15,5,0)))*-1+($J18*IF(LEN($E18)=4,HLOOKUP($E18+AO$2,Vychodiská!$J$9:$BH$15,6,0),HLOOKUP(VALUE(RIGHT($E18,4))+AO$2,Vychodiská!$J$9:$BH$15,6,0)))*-1+($K18*IF(LEN($E18)=4,HLOOKUP($E18+AO$2,Vychodiská!$J$9:$BH$15,7,0),HLOOKUP(VALUE(RIGHT($E18,4))+AO$2,Vychodiská!$J$9:$BH$15,7,0)))*-1</f>
        <v>0</v>
      </c>
      <c r="AP18" s="62">
        <f t="shared" si="2"/>
        <v>0</v>
      </c>
      <c r="AQ18" s="62">
        <f>SUM($L18:M18)</f>
        <v>0</v>
      </c>
      <c r="AR18" s="62">
        <f>SUM($L18:N18)</f>
        <v>0</v>
      </c>
      <c r="AS18" s="62">
        <f>SUM($L18:O18)</f>
        <v>0</v>
      </c>
      <c r="AT18" s="62">
        <f>SUM($L18:P18)</f>
        <v>0</v>
      </c>
      <c r="AU18" s="62">
        <f>SUM($L18:Q18)</f>
        <v>0</v>
      </c>
      <c r="AV18" s="62">
        <f>SUM($L18:R18)</f>
        <v>0</v>
      </c>
      <c r="AW18" s="62">
        <f>SUM($L18:S18)</f>
        <v>0</v>
      </c>
      <c r="AX18" s="62">
        <f>SUM($L18:T18)</f>
        <v>0</v>
      </c>
      <c r="AY18" s="62">
        <f>SUM($L18:U18)</f>
        <v>0</v>
      </c>
      <c r="AZ18" s="62">
        <f>SUM($L18:V18)</f>
        <v>0</v>
      </c>
      <c r="BA18" s="62">
        <f>SUM($L18:W18)</f>
        <v>0</v>
      </c>
      <c r="BB18" s="62">
        <f>SUM($L18:X18)</f>
        <v>0</v>
      </c>
      <c r="BC18" s="62">
        <f>SUM($L18:Y18)</f>
        <v>0</v>
      </c>
      <c r="BD18" s="62">
        <f>SUM($L18:Z18)</f>
        <v>0</v>
      </c>
      <c r="BE18" s="62">
        <f>SUM($L18:AA18)</f>
        <v>0</v>
      </c>
      <c r="BF18" s="62">
        <f>SUM($L18:AB18)</f>
        <v>0</v>
      </c>
      <c r="BG18" s="62">
        <f>SUM($L18:AC18)</f>
        <v>0</v>
      </c>
      <c r="BH18" s="62">
        <f>SUM($L18:AD18)</f>
        <v>0</v>
      </c>
      <c r="BI18" s="62">
        <f>SUM($L18:AE18)</f>
        <v>0</v>
      </c>
      <c r="BJ18" s="62">
        <f>SUM($L18:AF18)</f>
        <v>0</v>
      </c>
      <c r="BK18" s="62">
        <f>SUM($L18:AG18)</f>
        <v>0</v>
      </c>
      <c r="BL18" s="62">
        <f>SUM($L18:AH18)</f>
        <v>0</v>
      </c>
      <c r="BM18" s="62">
        <f>SUM($L18:AI18)</f>
        <v>0</v>
      </c>
      <c r="BN18" s="62">
        <f>SUM($L18:AJ18)</f>
        <v>0</v>
      </c>
      <c r="BO18" s="62">
        <f>SUM($L18:AK18)</f>
        <v>0</v>
      </c>
      <c r="BP18" s="62">
        <f>SUM($L18:AL18)</f>
        <v>0</v>
      </c>
      <c r="BQ18" s="62">
        <f>SUM($L18:AM18)</f>
        <v>0</v>
      </c>
      <c r="BR18" s="62">
        <f>SUM($L18:AN18)</f>
        <v>0</v>
      </c>
      <c r="BS18" s="63">
        <f>SUM($L18:AO18)</f>
        <v>0</v>
      </c>
      <c r="BT18" s="65">
        <f>IF(CZ18=0,0,L18/((1+Vychodiská!$C$178)^emisie_ostatné!CZ18))</f>
        <v>0</v>
      </c>
      <c r="BU18" s="62">
        <f>IF(DA18=0,0,M18/((1+Vychodiská!$C$178)^emisie_ostatné!DA18))</f>
        <v>0</v>
      </c>
      <c r="BV18" s="62">
        <f>IF(DB18=0,0,N18/((1+Vychodiská!$C$178)^emisie_ostatné!DB18))</f>
        <v>0</v>
      </c>
      <c r="BW18" s="62">
        <f>IF(DC18=0,0,O18/((1+Vychodiská!$C$178)^emisie_ostatné!DC18))</f>
        <v>0</v>
      </c>
      <c r="BX18" s="62">
        <f>IF(DD18=0,0,P18/((1+Vychodiská!$C$178)^emisie_ostatné!DD18))</f>
        <v>0</v>
      </c>
      <c r="BY18" s="62">
        <f>IF(DE18=0,0,Q18/((1+Vychodiská!$C$178)^emisie_ostatné!DE18))</f>
        <v>0</v>
      </c>
      <c r="BZ18" s="62">
        <f>IF(DF18=0,0,R18/((1+Vychodiská!$C$178)^emisie_ostatné!DF18))</f>
        <v>0</v>
      </c>
      <c r="CA18" s="62">
        <f>IF(DG18=0,0,S18/((1+Vychodiská!$C$178)^emisie_ostatné!DG18))</f>
        <v>0</v>
      </c>
      <c r="CB18" s="62">
        <f>IF(DH18=0,0,T18/((1+Vychodiská!$C$178)^emisie_ostatné!DH18))</f>
        <v>0</v>
      </c>
      <c r="CC18" s="62">
        <f>IF(DI18=0,0,U18/((1+Vychodiská!$C$178)^emisie_ostatné!DI18))</f>
        <v>0</v>
      </c>
      <c r="CD18" s="62">
        <f>IF(DJ18=0,0,V18/((1+Vychodiská!$C$178)^emisie_ostatné!DJ18))</f>
        <v>0</v>
      </c>
      <c r="CE18" s="62">
        <f>IF(DK18=0,0,W18/((1+Vychodiská!$C$178)^emisie_ostatné!DK18))</f>
        <v>0</v>
      </c>
      <c r="CF18" s="62">
        <f>IF(DL18=0,0,X18/((1+Vychodiská!$C$178)^emisie_ostatné!DL18))</f>
        <v>0</v>
      </c>
      <c r="CG18" s="62">
        <f>IF(DM18=0,0,Y18/((1+Vychodiská!$C$178)^emisie_ostatné!DM18))</f>
        <v>0</v>
      </c>
      <c r="CH18" s="62">
        <f>IF(DN18=0,0,Z18/((1+Vychodiská!$C$178)^emisie_ostatné!DN18))</f>
        <v>0</v>
      </c>
      <c r="CI18" s="62">
        <f>IF(DO18=0,0,AA18/((1+Vychodiská!$C$178)^emisie_ostatné!DO18))</f>
        <v>0</v>
      </c>
      <c r="CJ18" s="62">
        <f>IF(DP18=0,0,AB18/((1+Vychodiská!$C$178)^emisie_ostatné!DP18))</f>
        <v>0</v>
      </c>
      <c r="CK18" s="62">
        <f>IF(DQ18=0,0,AC18/((1+Vychodiská!$C$178)^emisie_ostatné!DQ18))</f>
        <v>0</v>
      </c>
      <c r="CL18" s="62">
        <f>IF(DR18=0,0,AD18/((1+Vychodiská!$C$178)^emisie_ostatné!DR18))</f>
        <v>0</v>
      </c>
      <c r="CM18" s="62">
        <f>IF(DS18=0,0,AE18/((1+Vychodiská!$C$178)^emisie_ostatné!DS18))</f>
        <v>0</v>
      </c>
      <c r="CN18" s="62">
        <f>IF(DT18=0,0,AF18/((1+Vychodiská!$C$178)^emisie_ostatné!DT18))</f>
        <v>0</v>
      </c>
      <c r="CO18" s="62">
        <f>IF(DU18=0,0,AG18/((1+Vychodiská!$C$178)^emisie_ostatné!DU18))</f>
        <v>0</v>
      </c>
      <c r="CP18" s="62">
        <f>IF(DV18=0,0,AH18/((1+Vychodiská!$C$178)^emisie_ostatné!DV18))</f>
        <v>0</v>
      </c>
      <c r="CQ18" s="62">
        <f>IF(DW18=0,0,AI18/((1+Vychodiská!$C$178)^emisie_ostatné!DW18))</f>
        <v>0</v>
      </c>
      <c r="CR18" s="62">
        <f>IF(DX18=0,0,AJ18/((1+Vychodiská!$C$178)^emisie_ostatné!DX18))</f>
        <v>0</v>
      </c>
      <c r="CS18" s="62">
        <f>IF(DY18=0,0,AK18/((1+Vychodiská!$C$178)^emisie_ostatné!DY18))</f>
        <v>0</v>
      </c>
      <c r="CT18" s="62">
        <f>IF(DZ18=0,0,AL18/((1+Vychodiská!$C$178)^emisie_ostatné!DZ18))</f>
        <v>0</v>
      </c>
      <c r="CU18" s="62">
        <f>IF(EA18=0,0,AM18/((1+Vychodiská!$C$178)^emisie_ostatné!EA18))</f>
        <v>0</v>
      </c>
      <c r="CV18" s="62">
        <f>IF(EB18=0,0,AN18/((1+Vychodiská!$C$178)^emisie_ostatné!EB18))</f>
        <v>0</v>
      </c>
      <c r="CW18" s="63">
        <f>IF(EC18=0,0,AO18/((1+Vychodiská!$C$178)^emisie_ostatné!EC18))</f>
        <v>0</v>
      </c>
      <c r="CX18" s="66">
        <f t="shared" si="4"/>
        <v>0</v>
      </c>
      <c r="CY18" s="62"/>
      <c r="CZ18" s="67">
        <f t="shared" si="0"/>
        <v>2</v>
      </c>
      <c r="DA18" s="67">
        <f t="shared" ref="DA18:EC18" si="18">IF(CZ18=0,0,IF(DA$2&gt;$D18,0,CZ18+1))</f>
        <v>3</v>
      </c>
      <c r="DB18" s="67">
        <f t="shared" si="18"/>
        <v>4</v>
      </c>
      <c r="DC18" s="67">
        <f t="shared" si="18"/>
        <v>5</v>
      </c>
      <c r="DD18" s="67">
        <f t="shared" si="18"/>
        <v>6</v>
      </c>
      <c r="DE18" s="67">
        <f t="shared" si="18"/>
        <v>7</v>
      </c>
      <c r="DF18" s="67">
        <f t="shared" si="18"/>
        <v>8</v>
      </c>
      <c r="DG18" s="67">
        <f t="shared" si="18"/>
        <v>9</v>
      </c>
      <c r="DH18" s="67">
        <f t="shared" si="18"/>
        <v>10</v>
      </c>
      <c r="DI18" s="67">
        <f t="shared" si="18"/>
        <v>11</v>
      </c>
      <c r="DJ18" s="67">
        <f t="shared" si="18"/>
        <v>12</v>
      </c>
      <c r="DK18" s="67">
        <f t="shared" si="18"/>
        <v>13</v>
      </c>
      <c r="DL18" s="67">
        <f t="shared" si="18"/>
        <v>0</v>
      </c>
      <c r="DM18" s="67">
        <f t="shared" si="18"/>
        <v>0</v>
      </c>
      <c r="DN18" s="67">
        <f t="shared" si="18"/>
        <v>0</v>
      </c>
      <c r="DO18" s="67">
        <f t="shared" si="18"/>
        <v>0</v>
      </c>
      <c r="DP18" s="67">
        <f t="shared" si="18"/>
        <v>0</v>
      </c>
      <c r="DQ18" s="67">
        <f t="shared" si="18"/>
        <v>0</v>
      </c>
      <c r="DR18" s="67">
        <f t="shared" si="18"/>
        <v>0</v>
      </c>
      <c r="DS18" s="67">
        <f t="shared" si="18"/>
        <v>0</v>
      </c>
      <c r="DT18" s="67">
        <f t="shared" si="18"/>
        <v>0</v>
      </c>
      <c r="DU18" s="67">
        <f t="shared" si="18"/>
        <v>0</v>
      </c>
      <c r="DV18" s="67">
        <f t="shared" si="18"/>
        <v>0</v>
      </c>
      <c r="DW18" s="67">
        <f t="shared" si="18"/>
        <v>0</v>
      </c>
      <c r="DX18" s="67">
        <f t="shared" si="18"/>
        <v>0</v>
      </c>
      <c r="DY18" s="67">
        <f t="shared" si="18"/>
        <v>0</v>
      </c>
      <c r="DZ18" s="67">
        <f t="shared" si="18"/>
        <v>0</v>
      </c>
      <c r="EA18" s="67">
        <f t="shared" si="18"/>
        <v>0</v>
      </c>
      <c r="EB18" s="67">
        <f t="shared" si="18"/>
        <v>0</v>
      </c>
      <c r="EC18" s="68">
        <f t="shared" si="18"/>
        <v>0</v>
      </c>
    </row>
    <row r="19" spans="1:133" s="69" customFormat="1" ht="31" customHeight="1" x14ac:dyDescent="0.35">
      <c r="A19" s="59">
        <f>Investície!A19</f>
        <v>17</v>
      </c>
      <c r="B19" s="60" t="str">
        <f>Investície!B19</f>
        <v>MHTH, a.s. - závod Košice</v>
      </c>
      <c r="C19" s="60" t="str">
        <f>Investície!C19</f>
        <v>Zosieťovanie SCZT - Prepojenie sídliska KVP a Terasa</v>
      </c>
      <c r="D19" s="61">
        <f>INDEX(Data!$M:$M,MATCH(emisie_ostatné!A19,Data!$A:$A,0))</f>
        <v>30</v>
      </c>
      <c r="E19" s="61">
        <f>INDEX(Data!$J:$J,MATCH(emisie_ostatné!A19,Data!$A:$A,0))</f>
        <v>2028</v>
      </c>
      <c r="F19" s="61">
        <f>INDEX(Data!$O:$O,MATCH(emisie_ostatné!A19,Data!$A:$A,0))</f>
        <v>0</v>
      </c>
      <c r="G19" s="61">
        <f>INDEX(Data!$P:$P,MATCH(emisie_ostatné!A19,Data!$A:$A,0))</f>
        <v>0</v>
      </c>
      <c r="H19" s="61">
        <f>INDEX(Data!$Q:$Q,MATCH(emisie_ostatné!A19,Data!$A:$A,0))</f>
        <v>0</v>
      </c>
      <c r="I19" s="61">
        <f>INDEX(Data!$R:$R,MATCH(emisie_ostatné!A19,Data!$A:$A,0))</f>
        <v>0</v>
      </c>
      <c r="J19" s="61">
        <f>INDEX(Data!$S:$S,MATCH(emisie_ostatné!A19,Data!$A:$A,0))</f>
        <v>0</v>
      </c>
      <c r="K19" s="63">
        <f>INDEX(Data!$T:$T,MATCH(emisie_ostatné!A19,Data!$A:$A,0))</f>
        <v>0</v>
      </c>
      <c r="L19" s="62">
        <f>($F19*IF(LEN($E19)=4,HLOOKUP($E19+L$2,Vychodiská!$J$9:$BH$15,2,0),HLOOKUP(VALUE(RIGHT($E19,4))+L$2,Vychodiská!$J$9:$BH$15,2,0)))*-1+($G19*IF(LEN($E19)=4,HLOOKUP($E19+L$2,Vychodiská!$J$9:$BH$15,3,0),HLOOKUP(VALUE(RIGHT($E19,4))+L$2,Vychodiská!$J$9:$BH$15,3,0)))*-1+($H19*IF(LEN($E19)=4,HLOOKUP($E19+L$2,Vychodiská!$J$9:$BH$15,4,0),HLOOKUP(VALUE(RIGHT($E19,4))+L$2,Vychodiská!$J$9:$BH$15,4,0)))*-1+($I19*IF(LEN($E19)=4,HLOOKUP($E19+L$2,Vychodiská!$J$9:$BH$15,5,0),HLOOKUP(VALUE(RIGHT($E19,4))+L$2,Vychodiská!$J$9:$BH$15,5,0)))*-1+($J19*IF(LEN($E19)=4,HLOOKUP($E19+L$2,Vychodiská!$J$9:$BH$15,6,0),HLOOKUP(VALUE(RIGHT($E19,4))+L$2,Vychodiská!$J$9:$BH$15,6,0)))*-1+($K19*IF(LEN($E19)=4,HLOOKUP($E19+L$2,Vychodiská!$J$9:$BH$15,7,0),HLOOKUP(VALUE(RIGHT($E19,4))+L$2,Vychodiská!$J$9:$BH$15,7,0)))*-1</f>
        <v>0</v>
      </c>
      <c r="M19" s="62">
        <f>($F19*IF(LEN($E19)=4,HLOOKUP($E19+M$2,Vychodiská!$J$9:$BH$15,2,0),HLOOKUP(VALUE(RIGHT($E19,4))+M$2,Vychodiská!$J$9:$BH$15,2,0)))*-1+($G19*IF(LEN($E19)=4,HLOOKUP($E19+M$2,Vychodiská!$J$9:$BH$15,3,0),HLOOKUP(VALUE(RIGHT($E19,4))+M$2,Vychodiská!$J$9:$BH$15,3,0)))*-1+($H19*IF(LEN($E19)=4,HLOOKUP($E19+M$2,Vychodiská!$J$9:$BH$15,4,0),HLOOKUP(VALUE(RIGHT($E19,4))+M$2,Vychodiská!$J$9:$BH$15,4,0)))*-1+($I19*IF(LEN($E19)=4,HLOOKUP($E19+M$2,Vychodiská!$J$9:$BH$15,5,0),HLOOKUP(VALUE(RIGHT($E19,4))+M$2,Vychodiská!$J$9:$BH$15,5,0)))*-1+($J19*IF(LEN($E19)=4,HLOOKUP($E19+M$2,Vychodiská!$J$9:$BH$15,6,0),HLOOKUP(VALUE(RIGHT($E19,4))+M$2,Vychodiská!$J$9:$BH$15,6,0)))*-1+($K19*IF(LEN($E19)=4,HLOOKUP($E19+M$2,Vychodiská!$J$9:$BH$15,7,0),HLOOKUP(VALUE(RIGHT($E19,4))+M$2,Vychodiská!$J$9:$BH$15,7,0)))*-1</f>
        <v>0</v>
      </c>
      <c r="N19" s="62">
        <f>($F19*IF(LEN($E19)=4,HLOOKUP($E19+N$2,Vychodiská!$J$9:$BH$15,2,0),HLOOKUP(VALUE(RIGHT($E19,4))+N$2,Vychodiská!$J$9:$BH$15,2,0)))*-1+($G19*IF(LEN($E19)=4,HLOOKUP($E19+N$2,Vychodiská!$J$9:$BH$15,3,0),HLOOKUP(VALUE(RIGHT($E19,4))+N$2,Vychodiská!$J$9:$BH$15,3,0)))*-1+($H19*IF(LEN($E19)=4,HLOOKUP($E19+N$2,Vychodiská!$J$9:$BH$15,4,0),HLOOKUP(VALUE(RIGHT($E19,4))+N$2,Vychodiská!$J$9:$BH$15,4,0)))*-1+($I19*IF(LEN($E19)=4,HLOOKUP($E19+N$2,Vychodiská!$J$9:$BH$15,5,0),HLOOKUP(VALUE(RIGHT($E19,4))+N$2,Vychodiská!$J$9:$BH$15,5,0)))*-1+($J19*IF(LEN($E19)=4,HLOOKUP($E19+N$2,Vychodiská!$J$9:$BH$15,6,0),HLOOKUP(VALUE(RIGHT($E19,4))+N$2,Vychodiská!$J$9:$BH$15,6,0)))*-1+($K19*IF(LEN($E19)=4,HLOOKUP($E19+N$2,Vychodiská!$J$9:$BH$15,7,0),HLOOKUP(VALUE(RIGHT($E19,4))+N$2,Vychodiská!$J$9:$BH$15,7,0)))*-1</f>
        <v>0</v>
      </c>
      <c r="O19" s="62">
        <f>($F19*IF(LEN($E19)=4,HLOOKUP($E19+O$2,Vychodiská!$J$9:$BH$15,2,0),HLOOKUP(VALUE(RIGHT($E19,4))+O$2,Vychodiská!$J$9:$BH$15,2,0)))*-1+($G19*IF(LEN($E19)=4,HLOOKUP($E19+O$2,Vychodiská!$J$9:$BH$15,3,0),HLOOKUP(VALUE(RIGHT($E19,4))+O$2,Vychodiská!$J$9:$BH$15,3,0)))*-1+($H19*IF(LEN($E19)=4,HLOOKUP($E19+O$2,Vychodiská!$J$9:$BH$15,4,0),HLOOKUP(VALUE(RIGHT($E19,4))+O$2,Vychodiská!$J$9:$BH$15,4,0)))*-1+($I19*IF(LEN($E19)=4,HLOOKUP($E19+O$2,Vychodiská!$J$9:$BH$15,5,0),HLOOKUP(VALUE(RIGHT($E19,4))+O$2,Vychodiská!$J$9:$BH$15,5,0)))*-1+($J19*IF(LEN($E19)=4,HLOOKUP($E19+O$2,Vychodiská!$J$9:$BH$15,6,0),HLOOKUP(VALUE(RIGHT($E19,4))+O$2,Vychodiská!$J$9:$BH$15,6,0)))*-1+($K19*IF(LEN($E19)=4,HLOOKUP($E19+O$2,Vychodiská!$J$9:$BH$15,7,0),HLOOKUP(VALUE(RIGHT($E19,4))+O$2,Vychodiská!$J$9:$BH$15,7,0)))*-1</f>
        <v>0</v>
      </c>
      <c r="P19" s="62">
        <f>($F19*IF(LEN($E19)=4,HLOOKUP($E19+P$2,Vychodiská!$J$9:$BH$15,2,0),HLOOKUP(VALUE(RIGHT($E19,4))+P$2,Vychodiská!$J$9:$BH$15,2,0)))*-1+($G19*IF(LEN($E19)=4,HLOOKUP($E19+P$2,Vychodiská!$J$9:$BH$15,3,0),HLOOKUP(VALUE(RIGHT($E19,4))+P$2,Vychodiská!$J$9:$BH$15,3,0)))*-1+($H19*IF(LEN($E19)=4,HLOOKUP($E19+P$2,Vychodiská!$J$9:$BH$15,4,0),HLOOKUP(VALUE(RIGHT($E19,4))+P$2,Vychodiská!$J$9:$BH$15,4,0)))*-1+($I19*IF(LEN($E19)=4,HLOOKUP($E19+P$2,Vychodiská!$J$9:$BH$15,5,0),HLOOKUP(VALUE(RIGHT($E19,4))+P$2,Vychodiská!$J$9:$BH$15,5,0)))*-1+($J19*IF(LEN($E19)=4,HLOOKUP($E19+P$2,Vychodiská!$J$9:$BH$15,6,0),HLOOKUP(VALUE(RIGHT($E19,4))+P$2,Vychodiská!$J$9:$BH$15,6,0)))*-1+($K19*IF(LEN($E19)=4,HLOOKUP($E19+P$2,Vychodiská!$J$9:$BH$15,7,0),HLOOKUP(VALUE(RIGHT($E19,4))+P$2,Vychodiská!$J$9:$BH$15,7,0)))*-1</f>
        <v>0</v>
      </c>
      <c r="Q19" s="62">
        <f>($F19*IF(LEN($E19)=4,HLOOKUP($E19+Q$2,Vychodiská!$J$9:$BH$15,2,0),HLOOKUP(VALUE(RIGHT($E19,4))+Q$2,Vychodiská!$J$9:$BH$15,2,0)))*-1+($G19*IF(LEN($E19)=4,HLOOKUP($E19+Q$2,Vychodiská!$J$9:$BH$15,3,0),HLOOKUP(VALUE(RIGHT($E19,4))+Q$2,Vychodiská!$J$9:$BH$15,3,0)))*-1+($H19*IF(LEN($E19)=4,HLOOKUP($E19+Q$2,Vychodiská!$J$9:$BH$15,4,0),HLOOKUP(VALUE(RIGHT($E19,4))+Q$2,Vychodiská!$J$9:$BH$15,4,0)))*-1+($I19*IF(LEN($E19)=4,HLOOKUP($E19+Q$2,Vychodiská!$J$9:$BH$15,5,0),HLOOKUP(VALUE(RIGHT($E19,4))+Q$2,Vychodiská!$J$9:$BH$15,5,0)))*-1+($J19*IF(LEN($E19)=4,HLOOKUP($E19+Q$2,Vychodiská!$J$9:$BH$15,6,0),HLOOKUP(VALUE(RIGHT($E19,4))+Q$2,Vychodiská!$J$9:$BH$15,6,0)))*-1+($K19*IF(LEN($E19)=4,HLOOKUP($E19+Q$2,Vychodiská!$J$9:$BH$15,7,0),HLOOKUP(VALUE(RIGHT($E19,4))+Q$2,Vychodiská!$J$9:$BH$15,7,0)))*-1</f>
        <v>0</v>
      </c>
      <c r="R19" s="62">
        <f>($F19*IF(LEN($E19)=4,HLOOKUP($E19+R$2,Vychodiská!$J$9:$BH$15,2,0),HLOOKUP(VALUE(RIGHT($E19,4))+R$2,Vychodiská!$J$9:$BH$15,2,0)))*-1+($G19*IF(LEN($E19)=4,HLOOKUP($E19+R$2,Vychodiská!$J$9:$BH$15,3,0),HLOOKUP(VALUE(RIGHT($E19,4))+R$2,Vychodiská!$J$9:$BH$15,3,0)))*-1+($H19*IF(LEN($E19)=4,HLOOKUP($E19+R$2,Vychodiská!$J$9:$BH$15,4,0),HLOOKUP(VALUE(RIGHT($E19,4))+R$2,Vychodiská!$J$9:$BH$15,4,0)))*-1+($I19*IF(LEN($E19)=4,HLOOKUP($E19+R$2,Vychodiská!$J$9:$BH$15,5,0),HLOOKUP(VALUE(RIGHT($E19,4))+R$2,Vychodiská!$J$9:$BH$15,5,0)))*-1+($J19*IF(LEN($E19)=4,HLOOKUP($E19+R$2,Vychodiská!$J$9:$BH$15,6,0),HLOOKUP(VALUE(RIGHT($E19,4))+R$2,Vychodiská!$J$9:$BH$15,6,0)))*-1+($K19*IF(LEN($E19)=4,HLOOKUP($E19+R$2,Vychodiská!$J$9:$BH$15,7,0),HLOOKUP(VALUE(RIGHT($E19,4))+R$2,Vychodiská!$J$9:$BH$15,7,0)))*-1</f>
        <v>0</v>
      </c>
      <c r="S19" s="62">
        <f>($F19*IF(LEN($E19)=4,HLOOKUP($E19+S$2,Vychodiská!$J$9:$BH$15,2,0),HLOOKUP(VALUE(RIGHT($E19,4))+S$2,Vychodiská!$J$9:$BH$15,2,0)))*-1+($G19*IF(LEN($E19)=4,HLOOKUP($E19+S$2,Vychodiská!$J$9:$BH$15,3,0),HLOOKUP(VALUE(RIGHT($E19,4))+S$2,Vychodiská!$J$9:$BH$15,3,0)))*-1+($H19*IF(LEN($E19)=4,HLOOKUP($E19+S$2,Vychodiská!$J$9:$BH$15,4,0),HLOOKUP(VALUE(RIGHT($E19,4))+S$2,Vychodiská!$J$9:$BH$15,4,0)))*-1+($I19*IF(LEN($E19)=4,HLOOKUP($E19+S$2,Vychodiská!$J$9:$BH$15,5,0),HLOOKUP(VALUE(RIGHT($E19,4))+S$2,Vychodiská!$J$9:$BH$15,5,0)))*-1+($J19*IF(LEN($E19)=4,HLOOKUP($E19+S$2,Vychodiská!$J$9:$BH$15,6,0),HLOOKUP(VALUE(RIGHT($E19,4))+S$2,Vychodiská!$J$9:$BH$15,6,0)))*-1+($K19*IF(LEN($E19)=4,HLOOKUP($E19+S$2,Vychodiská!$J$9:$BH$15,7,0),HLOOKUP(VALUE(RIGHT($E19,4))+S$2,Vychodiská!$J$9:$BH$15,7,0)))*-1</f>
        <v>0</v>
      </c>
      <c r="T19" s="62">
        <f>($F19*IF(LEN($E19)=4,HLOOKUP($E19+T$2,Vychodiská!$J$9:$BH$15,2,0),HLOOKUP(VALUE(RIGHT($E19,4))+T$2,Vychodiská!$J$9:$BH$15,2,0)))*-1+($G19*IF(LEN($E19)=4,HLOOKUP($E19+T$2,Vychodiská!$J$9:$BH$15,3,0),HLOOKUP(VALUE(RIGHT($E19,4))+T$2,Vychodiská!$J$9:$BH$15,3,0)))*-1+($H19*IF(LEN($E19)=4,HLOOKUP($E19+T$2,Vychodiská!$J$9:$BH$15,4,0),HLOOKUP(VALUE(RIGHT($E19,4))+T$2,Vychodiská!$J$9:$BH$15,4,0)))*-1+($I19*IF(LEN($E19)=4,HLOOKUP($E19+T$2,Vychodiská!$J$9:$BH$15,5,0),HLOOKUP(VALUE(RIGHT($E19,4))+T$2,Vychodiská!$J$9:$BH$15,5,0)))*-1+($J19*IF(LEN($E19)=4,HLOOKUP($E19+T$2,Vychodiská!$J$9:$BH$15,6,0),HLOOKUP(VALUE(RIGHT($E19,4))+T$2,Vychodiská!$J$9:$BH$15,6,0)))*-1+($K19*IF(LEN($E19)=4,HLOOKUP($E19+T$2,Vychodiská!$J$9:$BH$15,7,0),HLOOKUP(VALUE(RIGHT($E19,4))+T$2,Vychodiská!$J$9:$BH$15,7,0)))*-1</f>
        <v>0</v>
      </c>
      <c r="U19" s="62">
        <f>($F19*IF(LEN($E19)=4,HLOOKUP($E19+U$2,Vychodiská!$J$9:$BH$15,2,0),HLOOKUP(VALUE(RIGHT($E19,4))+U$2,Vychodiská!$J$9:$BH$15,2,0)))*-1+($G19*IF(LEN($E19)=4,HLOOKUP($E19+U$2,Vychodiská!$J$9:$BH$15,3,0),HLOOKUP(VALUE(RIGHT($E19,4))+U$2,Vychodiská!$J$9:$BH$15,3,0)))*-1+($H19*IF(LEN($E19)=4,HLOOKUP($E19+U$2,Vychodiská!$J$9:$BH$15,4,0),HLOOKUP(VALUE(RIGHT($E19,4))+U$2,Vychodiská!$J$9:$BH$15,4,0)))*-1+($I19*IF(LEN($E19)=4,HLOOKUP($E19+U$2,Vychodiská!$J$9:$BH$15,5,0),HLOOKUP(VALUE(RIGHT($E19,4))+U$2,Vychodiská!$J$9:$BH$15,5,0)))*-1+($J19*IF(LEN($E19)=4,HLOOKUP($E19+U$2,Vychodiská!$J$9:$BH$15,6,0),HLOOKUP(VALUE(RIGHT($E19,4))+U$2,Vychodiská!$J$9:$BH$15,6,0)))*-1+($K19*IF(LEN($E19)=4,HLOOKUP($E19+U$2,Vychodiská!$J$9:$BH$15,7,0),HLOOKUP(VALUE(RIGHT($E19,4))+U$2,Vychodiská!$J$9:$BH$15,7,0)))*-1</f>
        <v>0</v>
      </c>
      <c r="V19" s="62">
        <f>($F19*IF(LEN($E19)=4,HLOOKUP($E19+V$2,Vychodiská!$J$9:$BH$15,2,0),HLOOKUP(VALUE(RIGHT($E19,4))+V$2,Vychodiská!$J$9:$BH$15,2,0)))*-1+($G19*IF(LEN($E19)=4,HLOOKUP($E19+V$2,Vychodiská!$J$9:$BH$15,3,0),HLOOKUP(VALUE(RIGHT($E19,4))+V$2,Vychodiská!$J$9:$BH$15,3,0)))*-1+($H19*IF(LEN($E19)=4,HLOOKUP($E19+V$2,Vychodiská!$J$9:$BH$15,4,0),HLOOKUP(VALUE(RIGHT($E19,4))+V$2,Vychodiská!$J$9:$BH$15,4,0)))*-1+($I19*IF(LEN($E19)=4,HLOOKUP($E19+V$2,Vychodiská!$J$9:$BH$15,5,0),HLOOKUP(VALUE(RIGHT($E19,4))+V$2,Vychodiská!$J$9:$BH$15,5,0)))*-1+($J19*IF(LEN($E19)=4,HLOOKUP($E19+V$2,Vychodiská!$J$9:$BH$15,6,0),HLOOKUP(VALUE(RIGHT($E19,4))+V$2,Vychodiská!$J$9:$BH$15,6,0)))*-1+($K19*IF(LEN($E19)=4,HLOOKUP($E19+V$2,Vychodiská!$J$9:$BH$15,7,0),HLOOKUP(VALUE(RIGHT($E19,4))+V$2,Vychodiská!$J$9:$BH$15,7,0)))*-1</f>
        <v>0</v>
      </c>
      <c r="W19" s="62">
        <f>($F19*IF(LEN($E19)=4,HLOOKUP($E19+W$2,Vychodiská!$J$9:$BH$15,2,0),HLOOKUP(VALUE(RIGHT($E19,4))+W$2,Vychodiská!$J$9:$BH$15,2,0)))*-1+($G19*IF(LEN($E19)=4,HLOOKUP($E19+W$2,Vychodiská!$J$9:$BH$15,3,0),HLOOKUP(VALUE(RIGHT($E19,4))+W$2,Vychodiská!$J$9:$BH$15,3,0)))*-1+($H19*IF(LEN($E19)=4,HLOOKUP($E19+W$2,Vychodiská!$J$9:$BH$15,4,0),HLOOKUP(VALUE(RIGHT($E19,4))+W$2,Vychodiská!$J$9:$BH$15,4,0)))*-1+($I19*IF(LEN($E19)=4,HLOOKUP($E19+W$2,Vychodiská!$J$9:$BH$15,5,0),HLOOKUP(VALUE(RIGHT($E19,4))+W$2,Vychodiská!$J$9:$BH$15,5,0)))*-1+($J19*IF(LEN($E19)=4,HLOOKUP($E19+W$2,Vychodiská!$J$9:$BH$15,6,0),HLOOKUP(VALUE(RIGHT($E19,4))+W$2,Vychodiská!$J$9:$BH$15,6,0)))*-1+($K19*IF(LEN($E19)=4,HLOOKUP($E19+W$2,Vychodiská!$J$9:$BH$15,7,0),HLOOKUP(VALUE(RIGHT($E19,4))+W$2,Vychodiská!$J$9:$BH$15,7,0)))*-1</f>
        <v>0</v>
      </c>
      <c r="X19" s="62">
        <f>($F19*IF(LEN($E19)=4,HLOOKUP($E19+X$2,Vychodiská!$J$9:$BH$15,2,0),HLOOKUP(VALUE(RIGHT($E19,4))+X$2,Vychodiská!$J$9:$BH$15,2,0)))*-1+($G19*IF(LEN($E19)=4,HLOOKUP($E19+X$2,Vychodiská!$J$9:$BH$15,3,0),HLOOKUP(VALUE(RIGHT($E19,4))+X$2,Vychodiská!$J$9:$BH$15,3,0)))*-1+($H19*IF(LEN($E19)=4,HLOOKUP($E19+X$2,Vychodiská!$J$9:$BH$15,4,0),HLOOKUP(VALUE(RIGHT($E19,4))+X$2,Vychodiská!$J$9:$BH$15,4,0)))*-1+($I19*IF(LEN($E19)=4,HLOOKUP($E19+X$2,Vychodiská!$J$9:$BH$15,5,0),HLOOKUP(VALUE(RIGHT($E19,4))+X$2,Vychodiská!$J$9:$BH$15,5,0)))*-1+($J19*IF(LEN($E19)=4,HLOOKUP($E19+X$2,Vychodiská!$J$9:$BH$15,6,0),HLOOKUP(VALUE(RIGHT($E19,4))+X$2,Vychodiská!$J$9:$BH$15,6,0)))*-1+($K19*IF(LEN($E19)=4,HLOOKUP($E19+X$2,Vychodiská!$J$9:$BH$15,7,0),HLOOKUP(VALUE(RIGHT($E19,4))+X$2,Vychodiská!$J$9:$BH$15,7,0)))*-1</f>
        <v>0</v>
      </c>
      <c r="Y19" s="62">
        <f>($F19*IF(LEN($E19)=4,HLOOKUP($E19+Y$2,Vychodiská!$J$9:$BH$15,2,0),HLOOKUP(VALUE(RIGHT($E19,4))+Y$2,Vychodiská!$J$9:$BH$15,2,0)))*-1+($G19*IF(LEN($E19)=4,HLOOKUP($E19+Y$2,Vychodiská!$J$9:$BH$15,3,0),HLOOKUP(VALUE(RIGHT($E19,4))+Y$2,Vychodiská!$J$9:$BH$15,3,0)))*-1+($H19*IF(LEN($E19)=4,HLOOKUP($E19+Y$2,Vychodiská!$J$9:$BH$15,4,0),HLOOKUP(VALUE(RIGHT($E19,4))+Y$2,Vychodiská!$J$9:$BH$15,4,0)))*-1+($I19*IF(LEN($E19)=4,HLOOKUP($E19+Y$2,Vychodiská!$J$9:$BH$15,5,0),HLOOKUP(VALUE(RIGHT($E19,4))+Y$2,Vychodiská!$J$9:$BH$15,5,0)))*-1+($J19*IF(LEN($E19)=4,HLOOKUP($E19+Y$2,Vychodiská!$J$9:$BH$15,6,0),HLOOKUP(VALUE(RIGHT($E19,4))+Y$2,Vychodiská!$J$9:$BH$15,6,0)))*-1+($K19*IF(LEN($E19)=4,HLOOKUP($E19+Y$2,Vychodiská!$J$9:$BH$15,7,0),HLOOKUP(VALUE(RIGHT($E19,4))+Y$2,Vychodiská!$J$9:$BH$15,7,0)))*-1</f>
        <v>0</v>
      </c>
      <c r="Z19" s="62">
        <f>($F19*IF(LEN($E19)=4,HLOOKUP($E19+Z$2,Vychodiská!$J$9:$BH$15,2,0),HLOOKUP(VALUE(RIGHT($E19,4))+Z$2,Vychodiská!$J$9:$BH$15,2,0)))*-1+($G19*IF(LEN($E19)=4,HLOOKUP($E19+Z$2,Vychodiská!$J$9:$BH$15,3,0),HLOOKUP(VALUE(RIGHT($E19,4))+Z$2,Vychodiská!$J$9:$BH$15,3,0)))*-1+($H19*IF(LEN($E19)=4,HLOOKUP($E19+Z$2,Vychodiská!$J$9:$BH$15,4,0),HLOOKUP(VALUE(RIGHT($E19,4))+Z$2,Vychodiská!$J$9:$BH$15,4,0)))*-1+($I19*IF(LEN($E19)=4,HLOOKUP($E19+Z$2,Vychodiská!$J$9:$BH$15,5,0),HLOOKUP(VALUE(RIGHT($E19,4))+Z$2,Vychodiská!$J$9:$BH$15,5,0)))*-1+($J19*IF(LEN($E19)=4,HLOOKUP($E19+Z$2,Vychodiská!$J$9:$BH$15,6,0),HLOOKUP(VALUE(RIGHT($E19,4))+Z$2,Vychodiská!$J$9:$BH$15,6,0)))*-1+($K19*IF(LEN($E19)=4,HLOOKUP($E19+Z$2,Vychodiská!$J$9:$BH$15,7,0),HLOOKUP(VALUE(RIGHT($E19,4))+Z$2,Vychodiská!$J$9:$BH$15,7,0)))*-1</f>
        <v>0</v>
      </c>
      <c r="AA19" s="62">
        <f>($F19*IF(LEN($E19)=4,HLOOKUP($E19+AA$2,Vychodiská!$J$9:$BH$15,2,0),HLOOKUP(VALUE(RIGHT($E19,4))+AA$2,Vychodiská!$J$9:$BH$15,2,0)))*-1+($G19*IF(LEN($E19)=4,HLOOKUP($E19+AA$2,Vychodiská!$J$9:$BH$15,3,0),HLOOKUP(VALUE(RIGHT($E19,4))+AA$2,Vychodiská!$J$9:$BH$15,3,0)))*-1+($H19*IF(LEN($E19)=4,HLOOKUP($E19+AA$2,Vychodiská!$J$9:$BH$15,4,0),HLOOKUP(VALUE(RIGHT($E19,4))+AA$2,Vychodiská!$J$9:$BH$15,4,0)))*-1+($I19*IF(LEN($E19)=4,HLOOKUP($E19+AA$2,Vychodiská!$J$9:$BH$15,5,0),HLOOKUP(VALUE(RIGHT($E19,4))+AA$2,Vychodiská!$J$9:$BH$15,5,0)))*-1+($J19*IF(LEN($E19)=4,HLOOKUP($E19+AA$2,Vychodiská!$J$9:$BH$15,6,0),HLOOKUP(VALUE(RIGHT($E19,4))+AA$2,Vychodiská!$J$9:$BH$15,6,0)))*-1+($K19*IF(LEN($E19)=4,HLOOKUP($E19+AA$2,Vychodiská!$J$9:$BH$15,7,0),HLOOKUP(VALUE(RIGHT($E19,4))+AA$2,Vychodiská!$J$9:$BH$15,7,0)))*-1</f>
        <v>0</v>
      </c>
      <c r="AB19" s="62">
        <f>($F19*IF(LEN($E19)=4,HLOOKUP($E19+AB$2,Vychodiská!$J$9:$BH$15,2,0),HLOOKUP(VALUE(RIGHT($E19,4))+AB$2,Vychodiská!$J$9:$BH$15,2,0)))*-1+($G19*IF(LEN($E19)=4,HLOOKUP($E19+AB$2,Vychodiská!$J$9:$BH$15,3,0),HLOOKUP(VALUE(RIGHT($E19,4))+AB$2,Vychodiská!$J$9:$BH$15,3,0)))*-1+($H19*IF(LEN($E19)=4,HLOOKUP($E19+AB$2,Vychodiská!$J$9:$BH$15,4,0),HLOOKUP(VALUE(RIGHT($E19,4))+AB$2,Vychodiská!$J$9:$BH$15,4,0)))*-1+($I19*IF(LEN($E19)=4,HLOOKUP($E19+AB$2,Vychodiská!$J$9:$BH$15,5,0),HLOOKUP(VALUE(RIGHT($E19,4))+AB$2,Vychodiská!$J$9:$BH$15,5,0)))*-1+($J19*IF(LEN($E19)=4,HLOOKUP($E19+AB$2,Vychodiská!$J$9:$BH$15,6,0),HLOOKUP(VALUE(RIGHT($E19,4))+AB$2,Vychodiská!$J$9:$BH$15,6,0)))*-1+($K19*IF(LEN($E19)=4,HLOOKUP($E19+AB$2,Vychodiská!$J$9:$BH$15,7,0),HLOOKUP(VALUE(RIGHT($E19,4))+AB$2,Vychodiská!$J$9:$BH$15,7,0)))*-1</f>
        <v>0</v>
      </c>
      <c r="AC19" s="62">
        <f>($F19*IF(LEN($E19)=4,HLOOKUP($E19+AC$2,Vychodiská!$J$9:$BH$15,2,0),HLOOKUP(VALUE(RIGHT($E19,4))+AC$2,Vychodiská!$J$9:$BH$15,2,0)))*-1+($G19*IF(LEN($E19)=4,HLOOKUP($E19+AC$2,Vychodiská!$J$9:$BH$15,3,0),HLOOKUP(VALUE(RIGHT($E19,4))+AC$2,Vychodiská!$J$9:$BH$15,3,0)))*-1+($H19*IF(LEN($E19)=4,HLOOKUP($E19+AC$2,Vychodiská!$J$9:$BH$15,4,0),HLOOKUP(VALUE(RIGHT($E19,4))+AC$2,Vychodiská!$J$9:$BH$15,4,0)))*-1+($I19*IF(LEN($E19)=4,HLOOKUP($E19+AC$2,Vychodiská!$J$9:$BH$15,5,0),HLOOKUP(VALUE(RIGHT($E19,4))+AC$2,Vychodiská!$J$9:$BH$15,5,0)))*-1+($J19*IF(LEN($E19)=4,HLOOKUP($E19+AC$2,Vychodiská!$J$9:$BH$15,6,0),HLOOKUP(VALUE(RIGHT($E19,4))+AC$2,Vychodiská!$J$9:$BH$15,6,0)))*-1+($K19*IF(LEN($E19)=4,HLOOKUP($E19+AC$2,Vychodiská!$J$9:$BH$15,7,0),HLOOKUP(VALUE(RIGHT($E19,4))+AC$2,Vychodiská!$J$9:$BH$15,7,0)))*-1</f>
        <v>0</v>
      </c>
      <c r="AD19" s="62">
        <f>($F19*IF(LEN($E19)=4,HLOOKUP($E19+AD$2,Vychodiská!$J$9:$BH$15,2,0),HLOOKUP(VALUE(RIGHT($E19,4))+AD$2,Vychodiská!$J$9:$BH$15,2,0)))*-1+($G19*IF(LEN($E19)=4,HLOOKUP($E19+AD$2,Vychodiská!$J$9:$BH$15,3,0),HLOOKUP(VALUE(RIGHT($E19,4))+AD$2,Vychodiská!$J$9:$BH$15,3,0)))*-1+($H19*IF(LEN($E19)=4,HLOOKUP($E19+AD$2,Vychodiská!$J$9:$BH$15,4,0),HLOOKUP(VALUE(RIGHT($E19,4))+AD$2,Vychodiská!$J$9:$BH$15,4,0)))*-1+($I19*IF(LEN($E19)=4,HLOOKUP($E19+AD$2,Vychodiská!$J$9:$BH$15,5,0),HLOOKUP(VALUE(RIGHT($E19,4))+AD$2,Vychodiská!$J$9:$BH$15,5,0)))*-1+($J19*IF(LEN($E19)=4,HLOOKUP($E19+AD$2,Vychodiská!$J$9:$BH$15,6,0),HLOOKUP(VALUE(RIGHT($E19,4))+AD$2,Vychodiská!$J$9:$BH$15,6,0)))*-1+($K19*IF(LEN($E19)=4,HLOOKUP($E19+AD$2,Vychodiská!$J$9:$BH$15,7,0),HLOOKUP(VALUE(RIGHT($E19,4))+AD$2,Vychodiská!$J$9:$BH$15,7,0)))*-1</f>
        <v>0</v>
      </c>
      <c r="AE19" s="62">
        <f>($F19*IF(LEN($E19)=4,HLOOKUP($E19+AE$2,Vychodiská!$J$9:$BH$15,2,0),HLOOKUP(VALUE(RIGHT($E19,4))+AE$2,Vychodiská!$J$9:$BH$15,2,0)))*-1+($G19*IF(LEN($E19)=4,HLOOKUP($E19+AE$2,Vychodiská!$J$9:$BH$15,3,0),HLOOKUP(VALUE(RIGHT($E19,4))+AE$2,Vychodiská!$J$9:$BH$15,3,0)))*-1+($H19*IF(LEN($E19)=4,HLOOKUP($E19+AE$2,Vychodiská!$J$9:$BH$15,4,0),HLOOKUP(VALUE(RIGHT($E19,4))+AE$2,Vychodiská!$J$9:$BH$15,4,0)))*-1+($I19*IF(LEN($E19)=4,HLOOKUP($E19+AE$2,Vychodiská!$J$9:$BH$15,5,0),HLOOKUP(VALUE(RIGHT($E19,4))+AE$2,Vychodiská!$J$9:$BH$15,5,0)))*-1+($J19*IF(LEN($E19)=4,HLOOKUP($E19+AE$2,Vychodiská!$J$9:$BH$15,6,0),HLOOKUP(VALUE(RIGHT($E19,4))+AE$2,Vychodiská!$J$9:$BH$15,6,0)))*-1+($K19*IF(LEN($E19)=4,HLOOKUP($E19+AE$2,Vychodiská!$J$9:$BH$15,7,0),HLOOKUP(VALUE(RIGHT($E19,4))+AE$2,Vychodiská!$J$9:$BH$15,7,0)))*-1</f>
        <v>0</v>
      </c>
      <c r="AF19" s="62">
        <f>($F19*IF(LEN($E19)=4,HLOOKUP($E19+AF$2,Vychodiská!$J$9:$BH$15,2,0),HLOOKUP(VALUE(RIGHT($E19,4))+AF$2,Vychodiská!$J$9:$BH$15,2,0)))*-1+($G19*IF(LEN($E19)=4,HLOOKUP($E19+AF$2,Vychodiská!$J$9:$BH$15,3,0),HLOOKUP(VALUE(RIGHT($E19,4))+AF$2,Vychodiská!$J$9:$BH$15,3,0)))*-1+($H19*IF(LEN($E19)=4,HLOOKUP($E19+AF$2,Vychodiská!$J$9:$BH$15,4,0),HLOOKUP(VALUE(RIGHT($E19,4))+AF$2,Vychodiská!$J$9:$BH$15,4,0)))*-1+($I19*IF(LEN($E19)=4,HLOOKUP($E19+AF$2,Vychodiská!$J$9:$BH$15,5,0),HLOOKUP(VALUE(RIGHT($E19,4))+AF$2,Vychodiská!$J$9:$BH$15,5,0)))*-1+($J19*IF(LEN($E19)=4,HLOOKUP($E19+AF$2,Vychodiská!$J$9:$BH$15,6,0),HLOOKUP(VALUE(RIGHT($E19,4))+AF$2,Vychodiská!$J$9:$BH$15,6,0)))*-1+($K19*IF(LEN($E19)=4,HLOOKUP($E19+AF$2,Vychodiská!$J$9:$BH$15,7,0),HLOOKUP(VALUE(RIGHT($E19,4))+AF$2,Vychodiská!$J$9:$BH$15,7,0)))*-1</f>
        <v>0</v>
      </c>
      <c r="AG19" s="62">
        <f>($F19*IF(LEN($E19)=4,HLOOKUP($E19+AG$2,Vychodiská!$J$9:$BH$15,2,0),HLOOKUP(VALUE(RIGHT($E19,4))+AG$2,Vychodiská!$J$9:$BH$15,2,0)))*-1+($G19*IF(LEN($E19)=4,HLOOKUP($E19+AG$2,Vychodiská!$J$9:$BH$15,3,0),HLOOKUP(VALUE(RIGHT($E19,4))+AG$2,Vychodiská!$J$9:$BH$15,3,0)))*-1+($H19*IF(LEN($E19)=4,HLOOKUP($E19+AG$2,Vychodiská!$J$9:$BH$15,4,0),HLOOKUP(VALUE(RIGHT($E19,4))+AG$2,Vychodiská!$J$9:$BH$15,4,0)))*-1+($I19*IF(LEN($E19)=4,HLOOKUP($E19+AG$2,Vychodiská!$J$9:$BH$15,5,0),HLOOKUP(VALUE(RIGHT($E19,4))+AG$2,Vychodiská!$J$9:$BH$15,5,0)))*-1+($J19*IF(LEN($E19)=4,HLOOKUP($E19+AG$2,Vychodiská!$J$9:$BH$15,6,0),HLOOKUP(VALUE(RIGHT($E19,4))+AG$2,Vychodiská!$J$9:$BH$15,6,0)))*-1+($K19*IF(LEN($E19)=4,HLOOKUP($E19+AG$2,Vychodiská!$J$9:$BH$15,7,0),HLOOKUP(VALUE(RIGHT($E19,4))+AG$2,Vychodiská!$J$9:$BH$15,7,0)))*-1</f>
        <v>0</v>
      </c>
      <c r="AH19" s="62">
        <f>($F19*IF(LEN($E19)=4,HLOOKUP($E19+AH$2,Vychodiská!$J$9:$BH$15,2,0),HLOOKUP(VALUE(RIGHT($E19,4))+AH$2,Vychodiská!$J$9:$BH$15,2,0)))*-1+($G19*IF(LEN($E19)=4,HLOOKUP($E19+AH$2,Vychodiská!$J$9:$BH$15,3,0),HLOOKUP(VALUE(RIGHT($E19,4))+AH$2,Vychodiská!$J$9:$BH$15,3,0)))*-1+($H19*IF(LEN($E19)=4,HLOOKUP($E19+AH$2,Vychodiská!$J$9:$BH$15,4,0),HLOOKUP(VALUE(RIGHT($E19,4))+AH$2,Vychodiská!$J$9:$BH$15,4,0)))*-1+($I19*IF(LEN($E19)=4,HLOOKUP($E19+AH$2,Vychodiská!$J$9:$BH$15,5,0),HLOOKUP(VALUE(RIGHT($E19,4))+AH$2,Vychodiská!$J$9:$BH$15,5,0)))*-1+($J19*IF(LEN($E19)=4,HLOOKUP($E19+AH$2,Vychodiská!$J$9:$BH$15,6,0),HLOOKUP(VALUE(RIGHT($E19,4))+AH$2,Vychodiská!$J$9:$BH$15,6,0)))*-1+($K19*IF(LEN($E19)=4,HLOOKUP($E19+AH$2,Vychodiská!$J$9:$BH$15,7,0),HLOOKUP(VALUE(RIGHT($E19,4))+AH$2,Vychodiská!$J$9:$BH$15,7,0)))*-1</f>
        <v>0</v>
      </c>
      <c r="AI19" s="62">
        <f>($F19*IF(LEN($E19)=4,HLOOKUP($E19+AI$2,Vychodiská!$J$9:$BH$15,2,0),HLOOKUP(VALUE(RIGHT($E19,4))+AI$2,Vychodiská!$J$9:$BH$15,2,0)))*-1+($G19*IF(LEN($E19)=4,HLOOKUP($E19+AI$2,Vychodiská!$J$9:$BH$15,3,0),HLOOKUP(VALUE(RIGHT($E19,4))+AI$2,Vychodiská!$J$9:$BH$15,3,0)))*-1+($H19*IF(LEN($E19)=4,HLOOKUP($E19+AI$2,Vychodiská!$J$9:$BH$15,4,0),HLOOKUP(VALUE(RIGHT($E19,4))+AI$2,Vychodiská!$J$9:$BH$15,4,0)))*-1+($I19*IF(LEN($E19)=4,HLOOKUP($E19+AI$2,Vychodiská!$J$9:$BH$15,5,0),HLOOKUP(VALUE(RIGHT($E19,4))+AI$2,Vychodiská!$J$9:$BH$15,5,0)))*-1+($J19*IF(LEN($E19)=4,HLOOKUP($E19+AI$2,Vychodiská!$J$9:$BH$15,6,0),HLOOKUP(VALUE(RIGHT($E19,4))+AI$2,Vychodiská!$J$9:$BH$15,6,0)))*-1+($K19*IF(LEN($E19)=4,HLOOKUP($E19+AI$2,Vychodiská!$J$9:$BH$15,7,0),HLOOKUP(VALUE(RIGHT($E19,4))+AI$2,Vychodiská!$J$9:$BH$15,7,0)))*-1</f>
        <v>0</v>
      </c>
      <c r="AJ19" s="62">
        <f>($F19*IF(LEN($E19)=4,HLOOKUP($E19+AJ$2,Vychodiská!$J$9:$BH$15,2,0),HLOOKUP(VALUE(RIGHT($E19,4))+AJ$2,Vychodiská!$J$9:$BH$15,2,0)))*-1+($G19*IF(LEN($E19)=4,HLOOKUP($E19+AJ$2,Vychodiská!$J$9:$BH$15,3,0),HLOOKUP(VALUE(RIGHT($E19,4))+AJ$2,Vychodiská!$J$9:$BH$15,3,0)))*-1+($H19*IF(LEN($E19)=4,HLOOKUP($E19+AJ$2,Vychodiská!$J$9:$BH$15,4,0),HLOOKUP(VALUE(RIGHT($E19,4))+AJ$2,Vychodiská!$J$9:$BH$15,4,0)))*-1+($I19*IF(LEN($E19)=4,HLOOKUP($E19+AJ$2,Vychodiská!$J$9:$BH$15,5,0),HLOOKUP(VALUE(RIGHT($E19,4))+AJ$2,Vychodiská!$J$9:$BH$15,5,0)))*-1+($J19*IF(LEN($E19)=4,HLOOKUP($E19+AJ$2,Vychodiská!$J$9:$BH$15,6,0),HLOOKUP(VALUE(RIGHT($E19,4))+AJ$2,Vychodiská!$J$9:$BH$15,6,0)))*-1+($K19*IF(LEN($E19)=4,HLOOKUP($E19+AJ$2,Vychodiská!$J$9:$BH$15,7,0),HLOOKUP(VALUE(RIGHT($E19,4))+AJ$2,Vychodiská!$J$9:$BH$15,7,0)))*-1</f>
        <v>0</v>
      </c>
      <c r="AK19" s="62">
        <f>($F19*IF(LEN($E19)=4,HLOOKUP($E19+AK$2,Vychodiská!$J$9:$BH$15,2,0),HLOOKUP(VALUE(RIGHT($E19,4))+AK$2,Vychodiská!$J$9:$BH$15,2,0)))*-1+($G19*IF(LEN($E19)=4,HLOOKUP($E19+AK$2,Vychodiská!$J$9:$BH$15,3,0),HLOOKUP(VALUE(RIGHT($E19,4))+AK$2,Vychodiská!$J$9:$BH$15,3,0)))*-1+($H19*IF(LEN($E19)=4,HLOOKUP($E19+AK$2,Vychodiská!$J$9:$BH$15,4,0),HLOOKUP(VALUE(RIGHT($E19,4))+AK$2,Vychodiská!$J$9:$BH$15,4,0)))*-1+($I19*IF(LEN($E19)=4,HLOOKUP($E19+AK$2,Vychodiská!$J$9:$BH$15,5,0),HLOOKUP(VALUE(RIGHT($E19,4))+AK$2,Vychodiská!$J$9:$BH$15,5,0)))*-1+($J19*IF(LEN($E19)=4,HLOOKUP($E19+AK$2,Vychodiská!$J$9:$BH$15,6,0),HLOOKUP(VALUE(RIGHT($E19,4))+AK$2,Vychodiská!$J$9:$BH$15,6,0)))*-1+($K19*IF(LEN($E19)=4,HLOOKUP($E19+AK$2,Vychodiská!$J$9:$BH$15,7,0),HLOOKUP(VALUE(RIGHT($E19,4))+AK$2,Vychodiská!$J$9:$BH$15,7,0)))*-1</f>
        <v>0</v>
      </c>
      <c r="AL19" s="62">
        <f>($F19*IF(LEN($E19)=4,HLOOKUP($E19+AL$2,Vychodiská!$J$9:$BH$15,2,0),HLOOKUP(VALUE(RIGHT($E19,4))+AL$2,Vychodiská!$J$9:$BH$15,2,0)))*-1+($G19*IF(LEN($E19)=4,HLOOKUP($E19+AL$2,Vychodiská!$J$9:$BH$15,3,0),HLOOKUP(VALUE(RIGHT($E19,4))+AL$2,Vychodiská!$J$9:$BH$15,3,0)))*-1+($H19*IF(LEN($E19)=4,HLOOKUP($E19+AL$2,Vychodiská!$J$9:$BH$15,4,0),HLOOKUP(VALUE(RIGHT($E19,4))+AL$2,Vychodiská!$J$9:$BH$15,4,0)))*-1+($I19*IF(LEN($E19)=4,HLOOKUP($E19+AL$2,Vychodiská!$J$9:$BH$15,5,0),HLOOKUP(VALUE(RIGHT($E19,4))+AL$2,Vychodiská!$J$9:$BH$15,5,0)))*-1+($J19*IF(LEN($E19)=4,HLOOKUP($E19+AL$2,Vychodiská!$J$9:$BH$15,6,0),HLOOKUP(VALUE(RIGHT($E19,4))+AL$2,Vychodiská!$J$9:$BH$15,6,0)))*-1+($K19*IF(LEN($E19)=4,HLOOKUP($E19+AL$2,Vychodiská!$J$9:$BH$15,7,0),HLOOKUP(VALUE(RIGHT($E19,4))+AL$2,Vychodiská!$J$9:$BH$15,7,0)))*-1</f>
        <v>0</v>
      </c>
      <c r="AM19" s="62">
        <f>($F19*IF(LEN($E19)=4,HLOOKUP($E19+AM$2,Vychodiská!$J$9:$BH$15,2,0),HLOOKUP(VALUE(RIGHT($E19,4))+AM$2,Vychodiská!$J$9:$BH$15,2,0)))*-1+($G19*IF(LEN($E19)=4,HLOOKUP($E19+AM$2,Vychodiská!$J$9:$BH$15,3,0),HLOOKUP(VALUE(RIGHT($E19,4))+AM$2,Vychodiská!$J$9:$BH$15,3,0)))*-1+($H19*IF(LEN($E19)=4,HLOOKUP($E19+AM$2,Vychodiská!$J$9:$BH$15,4,0),HLOOKUP(VALUE(RIGHT($E19,4))+AM$2,Vychodiská!$J$9:$BH$15,4,0)))*-1+($I19*IF(LEN($E19)=4,HLOOKUP($E19+AM$2,Vychodiská!$J$9:$BH$15,5,0),HLOOKUP(VALUE(RIGHT($E19,4))+AM$2,Vychodiská!$J$9:$BH$15,5,0)))*-1+($J19*IF(LEN($E19)=4,HLOOKUP($E19+AM$2,Vychodiská!$J$9:$BH$15,6,0),HLOOKUP(VALUE(RIGHT($E19,4))+AM$2,Vychodiská!$J$9:$BH$15,6,0)))*-1+($K19*IF(LEN($E19)=4,HLOOKUP($E19+AM$2,Vychodiská!$J$9:$BH$15,7,0),HLOOKUP(VALUE(RIGHT($E19,4))+AM$2,Vychodiská!$J$9:$BH$15,7,0)))*-1</f>
        <v>0</v>
      </c>
      <c r="AN19" s="62">
        <f>($F19*IF(LEN($E19)=4,HLOOKUP($E19+AN$2,Vychodiská!$J$9:$BH$15,2,0),HLOOKUP(VALUE(RIGHT($E19,4))+AN$2,Vychodiská!$J$9:$BH$15,2,0)))*-1+($G19*IF(LEN($E19)=4,HLOOKUP($E19+AN$2,Vychodiská!$J$9:$BH$15,3,0),HLOOKUP(VALUE(RIGHT($E19,4))+AN$2,Vychodiská!$J$9:$BH$15,3,0)))*-1+($H19*IF(LEN($E19)=4,HLOOKUP($E19+AN$2,Vychodiská!$J$9:$BH$15,4,0),HLOOKUP(VALUE(RIGHT($E19,4))+AN$2,Vychodiská!$J$9:$BH$15,4,0)))*-1+($I19*IF(LEN($E19)=4,HLOOKUP($E19+AN$2,Vychodiská!$J$9:$BH$15,5,0),HLOOKUP(VALUE(RIGHT($E19,4))+AN$2,Vychodiská!$J$9:$BH$15,5,0)))*-1+($J19*IF(LEN($E19)=4,HLOOKUP($E19+AN$2,Vychodiská!$J$9:$BH$15,6,0),HLOOKUP(VALUE(RIGHT($E19,4))+AN$2,Vychodiská!$J$9:$BH$15,6,0)))*-1+($K19*IF(LEN($E19)=4,HLOOKUP($E19+AN$2,Vychodiská!$J$9:$BH$15,7,0),HLOOKUP(VALUE(RIGHT($E19,4))+AN$2,Vychodiská!$J$9:$BH$15,7,0)))*-1</f>
        <v>0</v>
      </c>
      <c r="AO19" s="62">
        <f>($F19*IF(LEN($E19)=4,HLOOKUP($E19+AO$2,Vychodiská!$J$9:$BH$15,2,0),HLOOKUP(VALUE(RIGHT($E19,4))+AO$2,Vychodiská!$J$9:$BH$15,2,0)))*-1+($G19*IF(LEN($E19)=4,HLOOKUP($E19+AO$2,Vychodiská!$J$9:$BH$15,3,0),HLOOKUP(VALUE(RIGHT($E19,4))+AO$2,Vychodiská!$J$9:$BH$15,3,0)))*-1+($H19*IF(LEN($E19)=4,HLOOKUP($E19+AO$2,Vychodiská!$J$9:$BH$15,4,0),HLOOKUP(VALUE(RIGHT($E19,4))+AO$2,Vychodiská!$J$9:$BH$15,4,0)))*-1+($I19*IF(LEN($E19)=4,HLOOKUP($E19+AO$2,Vychodiská!$J$9:$BH$15,5,0),HLOOKUP(VALUE(RIGHT($E19,4))+AO$2,Vychodiská!$J$9:$BH$15,5,0)))*-1+($J19*IF(LEN($E19)=4,HLOOKUP($E19+AO$2,Vychodiská!$J$9:$BH$15,6,0),HLOOKUP(VALUE(RIGHT($E19,4))+AO$2,Vychodiská!$J$9:$BH$15,6,0)))*-1+($K19*IF(LEN($E19)=4,HLOOKUP($E19+AO$2,Vychodiská!$J$9:$BH$15,7,0),HLOOKUP(VALUE(RIGHT($E19,4))+AO$2,Vychodiská!$J$9:$BH$15,7,0)))*-1</f>
        <v>0</v>
      </c>
      <c r="AP19" s="62">
        <f t="shared" si="2"/>
        <v>0</v>
      </c>
      <c r="AQ19" s="62">
        <f>SUM($L19:M19)</f>
        <v>0</v>
      </c>
      <c r="AR19" s="62">
        <f>SUM($L19:N19)</f>
        <v>0</v>
      </c>
      <c r="AS19" s="62">
        <f>SUM($L19:O19)</f>
        <v>0</v>
      </c>
      <c r="AT19" s="62">
        <f>SUM($L19:P19)</f>
        <v>0</v>
      </c>
      <c r="AU19" s="62">
        <f>SUM($L19:Q19)</f>
        <v>0</v>
      </c>
      <c r="AV19" s="62">
        <f>SUM($L19:R19)</f>
        <v>0</v>
      </c>
      <c r="AW19" s="62">
        <f>SUM($L19:S19)</f>
        <v>0</v>
      </c>
      <c r="AX19" s="62">
        <f>SUM($L19:T19)</f>
        <v>0</v>
      </c>
      <c r="AY19" s="62">
        <f>SUM($L19:U19)</f>
        <v>0</v>
      </c>
      <c r="AZ19" s="62">
        <f>SUM($L19:V19)</f>
        <v>0</v>
      </c>
      <c r="BA19" s="62">
        <f>SUM($L19:W19)</f>
        <v>0</v>
      </c>
      <c r="BB19" s="62">
        <f>SUM($L19:X19)</f>
        <v>0</v>
      </c>
      <c r="BC19" s="62">
        <f>SUM($L19:Y19)</f>
        <v>0</v>
      </c>
      <c r="BD19" s="62">
        <f>SUM($L19:Z19)</f>
        <v>0</v>
      </c>
      <c r="BE19" s="62">
        <f>SUM($L19:AA19)</f>
        <v>0</v>
      </c>
      <c r="BF19" s="62">
        <f>SUM($L19:AB19)</f>
        <v>0</v>
      </c>
      <c r="BG19" s="62">
        <f>SUM($L19:AC19)</f>
        <v>0</v>
      </c>
      <c r="BH19" s="62">
        <f>SUM($L19:AD19)</f>
        <v>0</v>
      </c>
      <c r="BI19" s="62">
        <f>SUM($L19:AE19)</f>
        <v>0</v>
      </c>
      <c r="BJ19" s="62">
        <f>SUM($L19:AF19)</f>
        <v>0</v>
      </c>
      <c r="BK19" s="62">
        <f>SUM($L19:AG19)</f>
        <v>0</v>
      </c>
      <c r="BL19" s="62">
        <f>SUM($L19:AH19)</f>
        <v>0</v>
      </c>
      <c r="BM19" s="62">
        <f>SUM($L19:AI19)</f>
        <v>0</v>
      </c>
      <c r="BN19" s="62">
        <f>SUM($L19:AJ19)</f>
        <v>0</v>
      </c>
      <c r="BO19" s="62">
        <f>SUM($L19:AK19)</f>
        <v>0</v>
      </c>
      <c r="BP19" s="62">
        <f>SUM($L19:AL19)</f>
        <v>0</v>
      </c>
      <c r="BQ19" s="62">
        <f>SUM($L19:AM19)</f>
        <v>0</v>
      </c>
      <c r="BR19" s="62">
        <f>SUM($L19:AN19)</f>
        <v>0</v>
      </c>
      <c r="BS19" s="63">
        <f>SUM($L19:AO19)</f>
        <v>0</v>
      </c>
      <c r="BT19" s="65">
        <f>IF(CZ19=0,0,L19/((1+Vychodiská!$C$178)^emisie_ostatné!CZ19))</f>
        <v>0</v>
      </c>
      <c r="BU19" s="62">
        <f>IF(DA19=0,0,M19/((1+Vychodiská!$C$178)^emisie_ostatné!DA19))</f>
        <v>0</v>
      </c>
      <c r="BV19" s="62">
        <f>IF(DB19=0,0,N19/((1+Vychodiská!$C$178)^emisie_ostatné!DB19))</f>
        <v>0</v>
      </c>
      <c r="BW19" s="62">
        <f>IF(DC19=0,0,O19/((1+Vychodiská!$C$178)^emisie_ostatné!DC19))</f>
        <v>0</v>
      </c>
      <c r="BX19" s="62">
        <f>IF(DD19=0,0,P19/((1+Vychodiská!$C$178)^emisie_ostatné!DD19))</f>
        <v>0</v>
      </c>
      <c r="BY19" s="62">
        <f>IF(DE19=0,0,Q19/((1+Vychodiská!$C$178)^emisie_ostatné!DE19))</f>
        <v>0</v>
      </c>
      <c r="BZ19" s="62">
        <f>IF(DF19=0,0,R19/((1+Vychodiská!$C$178)^emisie_ostatné!DF19))</f>
        <v>0</v>
      </c>
      <c r="CA19" s="62">
        <f>IF(DG19=0,0,S19/((1+Vychodiská!$C$178)^emisie_ostatné!DG19))</f>
        <v>0</v>
      </c>
      <c r="CB19" s="62">
        <f>IF(DH19=0,0,T19/((1+Vychodiská!$C$178)^emisie_ostatné!DH19))</f>
        <v>0</v>
      </c>
      <c r="CC19" s="62">
        <f>IF(DI19=0,0,U19/((1+Vychodiská!$C$178)^emisie_ostatné!DI19))</f>
        <v>0</v>
      </c>
      <c r="CD19" s="62">
        <f>IF(DJ19=0,0,V19/((1+Vychodiská!$C$178)^emisie_ostatné!DJ19))</f>
        <v>0</v>
      </c>
      <c r="CE19" s="62">
        <f>IF(DK19=0,0,W19/((1+Vychodiská!$C$178)^emisie_ostatné!DK19))</f>
        <v>0</v>
      </c>
      <c r="CF19" s="62">
        <f>IF(DL19=0,0,X19/((1+Vychodiská!$C$178)^emisie_ostatné!DL19))</f>
        <v>0</v>
      </c>
      <c r="CG19" s="62">
        <f>IF(DM19=0,0,Y19/((1+Vychodiská!$C$178)^emisie_ostatné!DM19))</f>
        <v>0</v>
      </c>
      <c r="CH19" s="62">
        <f>IF(DN19=0,0,Z19/((1+Vychodiská!$C$178)^emisie_ostatné!DN19))</f>
        <v>0</v>
      </c>
      <c r="CI19" s="62">
        <f>IF(DO19=0,0,AA19/((1+Vychodiská!$C$178)^emisie_ostatné!DO19))</f>
        <v>0</v>
      </c>
      <c r="CJ19" s="62">
        <f>IF(DP19=0,0,AB19/((1+Vychodiská!$C$178)^emisie_ostatné!DP19))</f>
        <v>0</v>
      </c>
      <c r="CK19" s="62">
        <f>IF(DQ19=0,0,AC19/((1+Vychodiská!$C$178)^emisie_ostatné!DQ19))</f>
        <v>0</v>
      </c>
      <c r="CL19" s="62">
        <f>IF(DR19=0,0,AD19/((1+Vychodiská!$C$178)^emisie_ostatné!DR19))</f>
        <v>0</v>
      </c>
      <c r="CM19" s="62">
        <f>IF(DS19=0,0,AE19/((1+Vychodiská!$C$178)^emisie_ostatné!DS19))</f>
        <v>0</v>
      </c>
      <c r="CN19" s="62">
        <f>IF(DT19=0,0,AF19/((1+Vychodiská!$C$178)^emisie_ostatné!DT19))</f>
        <v>0</v>
      </c>
      <c r="CO19" s="62">
        <f>IF(DU19=0,0,AG19/((1+Vychodiská!$C$178)^emisie_ostatné!DU19))</f>
        <v>0</v>
      </c>
      <c r="CP19" s="62">
        <f>IF(DV19=0,0,AH19/((1+Vychodiská!$C$178)^emisie_ostatné!DV19))</f>
        <v>0</v>
      </c>
      <c r="CQ19" s="62">
        <f>IF(DW19=0,0,AI19/((1+Vychodiská!$C$178)^emisie_ostatné!DW19))</f>
        <v>0</v>
      </c>
      <c r="CR19" s="62">
        <f>IF(DX19=0,0,AJ19/((1+Vychodiská!$C$178)^emisie_ostatné!DX19))</f>
        <v>0</v>
      </c>
      <c r="CS19" s="62">
        <f>IF(DY19=0,0,AK19/((1+Vychodiská!$C$178)^emisie_ostatné!DY19))</f>
        <v>0</v>
      </c>
      <c r="CT19" s="62">
        <f>IF(DZ19=0,0,AL19/((1+Vychodiská!$C$178)^emisie_ostatné!DZ19))</f>
        <v>0</v>
      </c>
      <c r="CU19" s="62">
        <f>IF(EA19=0,0,AM19/((1+Vychodiská!$C$178)^emisie_ostatné!EA19))</f>
        <v>0</v>
      </c>
      <c r="CV19" s="62">
        <f>IF(EB19=0,0,AN19/((1+Vychodiská!$C$178)^emisie_ostatné!EB19))</f>
        <v>0</v>
      </c>
      <c r="CW19" s="63">
        <f>IF(EC19=0,0,AO19/((1+Vychodiská!$C$178)^emisie_ostatné!EC19))</f>
        <v>0</v>
      </c>
      <c r="CX19" s="66">
        <f t="shared" si="4"/>
        <v>0</v>
      </c>
      <c r="CY19" s="62"/>
      <c r="CZ19" s="67">
        <f t="shared" si="0"/>
        <v>2</v>
      </c>
      <c r="DA19" s="67">
        <f t="shared" ref="DA19:EC19" si="19">IF(CZ19=0,0,IF(DA$2&gt;$D19,0,CZ19+1))</f>
        <v>3</v>
      </c>
      <c r="DB19" s="67">
        <f t="shared" si="19"/>
        <v>4</v>
      </c>
      <c r="DC19" s="67">
        <f t="shared" si="19"/>
        <v>5</v>
      </c>
      <c r="DD19" s="67">
        <f t="shared" si="19"/>
        <v>6</v>
      </c>
      <c r="DE19" s="67">
        <f t="shared" si="19"/>
        <v>7</v>
      </c>
      <c r="DF19" s="67">
        <f t="shared" si="19"/>
        <v>8</v>
      </c>
      <c r="DG19" s="67">
        <f t="shared" si="19"/>
        <v>9</v>
      </c>
      <c r="DH19" s="67">
        <f t="shared" si="19"/>
        <v>10</v>
      </c>
      <c r="DI19" s="67">
        <f t="shared" si="19"/>
        <v>11</v>
      </c>
      <c r="DJ19" s="67">
        <f t="shared" si="19"/>
        <v>12</v>
      </c>
      <c r="DK19" s="67">
        <f t="shared" si="19"/>
        <v>13</v>
      </c>
      <c r="DL19" s="67">
        <f t="shared" si="19"/>
        <v>14</v>
      </c>
      <c r="DM19" s="67">
        <f t="shared" si="19"/>
        <v>15</v>
      </c>
      <c r="DN19" s="67">
        <f t="shared" si="19"/>
        <v>16</v>
      </c>
      <c r="DO19" s="67">
        <f t="shared" si="19"/>
        <v>17</v>
      </c>
      <c r="DP19" s="67">
        <f t="shared" si="19"/>
        <v>18</v>
      </c>
      <c r="DQ19" s="67">
        <f t="shared" si="19"/>
        <v>19</v>
      </c>
      <c r="DR19" s="67">
        <f t="shared" si="19"/>
        <v>20</v>
      </c>
      <c r="DS19" s="67">
        <f t="shared" si="19"/>
        <v>21</v>
      </c>
      <c r="DT19" s="67">
        <f t="shared" si="19"/>
        <v>22</v>
      </c>
      <c r="DU19" s="67">
        <f t="shared" si="19"/>
        <v>23</v>
      </c>
      <c r="DV19" s="67">
        <f t="shared" si="19"/>
        <v>24</v>
      </c>
      <c r="DW19" s="67">
        <f t="shared" si="19"/>
        <v>25</v>
      </c>
      <c r="DX19" s="67">
        <f t="shared" si="19"/>
        <v>26</v>
      </c>
      <c r="DY19" s="67">
        <f t="shared" si="19"/>
        <v>27</v>
      </c>
      <c r="DZ19" s="67">
        <f t="shared" si="19"/>
        <v>28</v>
      </c>
      <c r="EA19" s="67">
        <f t="shared" si="19"/>
        <v>29</v>
      </c>
      <c r="EB19" s="67">
        <f t="shared" si="19"/>
        <v>30</v>
      </c>
      <c r="EC19" s="68">
        <f t="shared" si="19"/>
        <v>31</v>
      </c>
    </row>
    <row r="20" spans="1:133" s="69" customFormat="1" ht="31" customHeight="1" x14ac:dyDescent="0.35">
      <c r="A20" s="59">
        <f>Investície!A20</f>
        <v>18</v>
      </c>
      <c r="B20" s="60" t="str">
        <f>Investície!B20</f>
        <v>MHTH, a.s. - závod Žilina</v>
      </c>
      <c r="C20" s="60" t="str">
        <f>Investície!C20</f>
        <v>Nový zdroj tepla a elektrickej energie - plynové motory a transformátor T10</v>
      </c>
      <c r="D20" s="61">
        <f>INDEX(Data!$M:$M,MATCH(emisie_ostatné!A20,Data!$A:$A,0))</f>
        <v>12</v>
      </c>
      <c r="E20" s="61" t="str">
        <f>INDEX(Data!$J:$J,MATCH(emisie_ostatné!A20,Data!$A:$A,0))</f>
        <v>2024-2026</v>
      </c>
      <c r="F20" s="61">
        <f>INDEX(Data!$O:$O,MATCH(emisie_ostatné!A20,Data!$A:$A,0))</f>
        <v>0</v>
      </c>
      <c r="G20" s="61">
        <f>INDEX(Data!$P:$P,MATCH(emisie_ostatné!A20,Data!$A:$A,0))</f>
        <v>-28.1</v>
      </c>
      <c r="H20" s="61">
        <f>INDEX(Data!$Q:$Q,MATCH(emisie_ostatné!A20,Data!$A:$A,0))</f>
        <v>-18.8</v>
      </c>
      <c r="I20" s="61">
        <f>INDEX(Data!$R:$R,MATCH(emisie_ostatné!A20,Data!$A:$A,0))</f>
        <v>-1.7</v>
      </c>
      <c r="J20" s="61">
        <f>INDEX(Data!$S:$S,MATCH(emisie_ostatné!A20,Data!$A:$A,0))</f>
        <v>0</v>
      </c>
      <c r="K20" s="63">
        <f>INDEX(Data!$T:$T,MATCH(emisie_ostatné!A20,Data!$A:$A,0))</f>
        <v>0</v>
      </c>
      <c r="L20" s="62">
        <f>($F20*IF(LEN($E20)=4,HLOOKUP($E20+L$2,Vychodiská!$J$9:$BH$15,2,0),HLOOKUP(VALUE(RIGHT($E20,4))+L$2,Vychodiská!$J$9:$BH$15,2,0)))*-1+($G20*IF(LEN($E20)=4,HLOOKUP($E20+L$2,Vychodiská!$J$9:$BH$15,3,0),HLOOKUP(VALUE(RIGHT($E20,4))+L$2,Vychodiská!$J$9:$BH$15,3,0)))*-1+($H20*IF(LEN($E20)=4,HLOOKUP($E20+L$2,Vychodiská!$J$9:$BH$15,4,0),HLOOKUP(VALUE(RIGHT($E20,4))+L$2,Vychodiská!$J$9:$BH$15,4,0)))*-1+($I20*IF(LEN($E20)=4,HLOOKUP($E20+L$2,Vychodiská!$J$9:$BH$15,5,0),HLOOKUP(VALUE(RIGHT($E20,4))+L$2,Vychodiská!$J$9:$BH$15,5,0)))*-1+($J20*IF(LEN($E20)=4,HLOOKUP($E20+L$2,Vychodiská!$J$9:$BH$15,6,0),HLOOKUP(VALUE(RIGHT($E20,4))+L$2,Vychodiská!$J$9:$BH$15,6,0)))*-1+($K20*IF(LEN($E20)=4,HLOOKUP($E20+L$2,Vychodiská!$J$9:$BH$15,7,0),HLOOKUP(VALUE(RIGHT($E20,4))+L$2,Vychodiská!$J$9:$BH$15,7,0)))*-1</f>
        <v>1220868.4916689277</v>
      </c>
      <c r="M20" s="62">
        <f>($F20*IF(LEN($E20)=4,HLOOKUP($E20+M$2,Vychodiská!$J$9:$BH$15,2,0),HLOOKUP(VALUE(RIGHT($E20,4))+M$2,Vychodiská!$J$9:$BH$15,2,0)))*-1+($G20*IF(LEN($E20)=4,HLOOKUP($E20+M$2,Vychodiská!$J$9:$BH$15,3,0),HLOOKUP(VALUE(RIGHT($E20,4))+M$2,Vychodiská!$J$9:$BH$15,3,0)))*-1+($H20*IF(LEN($E20)=4,HLOOKUP($E20+M$2,Vychodiská!$J$9:$BH$15,4,0),HLOOKUP(VALUE(RIGHT($E20,4))+M$2,Vychodiská!$J$9:$BH$15,4,0)))*-1+($I20*IF(LEN($E20)=4,HLOOKUP($E20+M$2,Vychodiská!$J$9:$BH$15,5,0),HLOOKUP(VALUE(RIGHT($E20,4))+M$2,Vychodiská!$J$9:$BH$15,5,0)))*-1+($J20*IF(LEN($E20)=4,HLOOKUP($E20+M$2,Vychodiská!$J$9:$BH$15,6,0),HLOOKUP(VALUE(RIGHT($E20,4))+M$2,Vychodiská!$J$9:$BH$15,6,0)))*-1+($K20*IF(LEN($E20)=4,HLOOKUP($E20+M$2,Vychodiská!$J$9:$BH$15,7,0),HLOOKUP(VALUE(RIGHT($E20,4))+M$2,Vychodiská!$J$9:$BH$15,7,0)))*-1</f>
        <v>1235396.8267197879</v>
      </c>
      <c r="N20" s="62">
        <f>($F20*IF(LEN($E20)=4,HLOOKUP($E20+N$2,Vychodiská!$J$9:$BH$15,2,0),HLOOKUP(VALUE(RIGHT($E20,4))+N$2,Vychodiská!$J$9:$BH$15,2,0)))*-1+($G20*IF(LEN($E20)=4,HLOOKUP($E20+N$2,Vychodiská!$J$9:$BH$15,3,0),HLOOKUP(VALUE(RIGHT($E20,4))+N$2,Vychodiská!$J$9:$BH$15,3,0)))*-1+($H20*IF(LEN($E20)=4,HLOOKUP($E20+N$2,Vychodiská!$J$9:$BH$15,4,0),HLOOKUP(VALUE(RIGHT($E20,4))+N$2,Vychodiská!$J$9:$BH$15,4,0)))*-1+($I20*IF(LEN($E20)=4,HLOOKUP($E20+N$2,Vychodiská!$J$9:$BH$15,5,0),HLOOKUP(VALUE(RIGHT($E20,4))+N$2,Vychodiská!$J$9:$BH$15,5,0)))*-1+($J20*IF(LEN($E20)=4,HLOOKUP($E20+N$2,Vychodiská!$J$9:$BH$15,6,0),HLOOKUP(VALUE(RIGHT($E20,4))+N$2,Vychodiská!$J$9:$BH$15,6,0)))*-1+($K20*IF(LEN($E20)=4,HLOOKUP($E20+N$2,Vychodiská!$J$9:$BH$15,7,0),HLOOKUP(VALUE(RIGHT($E20,4))+N$2,Vychodiská!$J$9:$BH$15,7,0)))*-1</f>
        <v>1250098.0489577535</v>
      </c>
      <c r="O20" s="62">
        <f>($F20*IF(LEN($E20)=4,HLOOKUP($E20+O$2,Vychodiská!$J$9:$BH$15,2,0),HLOOKUP(VALUE(RIGHT($E20,4))+O$2,Vychodiská!$J$9:$BH$15,2,0)))*-1+($G20*IF(LEN($E20)=4,HLOOKUP($E20+O$2,Vychodiská!$J$9:$BH$15,3,0),HLOOKUP(VALUE(RIGHT($E20,4))+O$2,Vychodiská!$J$9:$BH$15,3,0)))*-1+($H20*IF(LEN($E20)=4,HLOOKUP($E20+O$2,Vychodiská!$J$9:$BH$15,4,0),HLOOKUP(VALUE(RIGHT($E20,4))+O$2,Vychodiská!$J$9:$BH$15,4,0)))*-1+($I20*IF(LEN($E20)=4,HLOOKUP($E20+O$2,Vychodiská!$J$9:$BH$15,5,0),HLOOKUP(VALUE(RIGHT($E20,4))+O$2,Vychodiská!$J$9:$BH$15,5,0)))*-1+($J20*IF(LEN($E20)=4,HLOOKUP($E20+O$2,Vychodiská!$J$9:$BH$15,6,0),HLOOKUP(VALUE(RIGHT($E20,4))+O$2,Vychodiská!$J$9:$BH$15,6,0)))*-1+($K20*IF(LEN($E20)=4,HLOOKUP($E20+O$2,Vychodiská!$J$9:$BH$15,7,0),HLOOKUP(VALUE(RIGHT($E20,4))+O$2,Vychodiská!$J$9:$BH$15,7,0)))*-1</f>
        <v>1264974.2157403508</v>
      </c>
      <c r="P20" s="62">
        <f>($F20*IF(LEN($E20)=4,HLOOKUP($E20+P$2,Vychodiská!$J$9:$BH$15,2,0),HLOOKUP(VALUE(RIGHT($E20,4))+P$2,Vychodiská!$J$9:$BH$15,2,0)))*-1+($G20*IF(LEN($E20)=4,HLOOKUP($E20+P$2,Vychodiská!$J$9:$BH$15,3,0),HLOOKUP(VALUE(RIGHT($E20,4))+P$2,Vychodiská!$J$9:$BH$15,3,0)))*-1+($H20*IF(LEN($E20)=4,HLOOKUP($E20+P$2,Vychodiská!$J$9:$BH$15,4,0),HLOOKUP(VALUE(RIGHT($E20,4))+P$2,Vychodiská!$J$9:$BH$15,4,0)))*-1+($I20*IF(LEN($E20)=4,HLOOKUP($E20+P$2,Vychodiská!$J$9:$BH$15,5,0),HLOOKUP(VALUE(RIGHT($E20,4))+P$2,Vychodiská!$J$9:$BH$15,5,0)))*-1+($J20*IF(LEN($E20)=4,HLOOKUP($E20+P$2,Vychodiská!$J$9:$BH$15,6,0),HLOOKUP(VALUE(RIGHT($E20,4))+P$2,Vychodiská!$J$9:$BH$15,6,0)))*-1+($K20*IF(LEN($E20)=4,HLOOKUP($E20+P$2,Vychodiská!$J$9:$BH$15,7,0),HLOOKUP(VALUE(RIGHT($E20,4))+P$2,Vychodiská!$J$9:$BH$15,7,0)))*-1</f>
        <v>1275599.9991525696</v>
      </c>
      <c r="Q20" s="62">
        <f>($F20*IF(LEN($E20)=4,HLOOKUP($E20+Q$2,Vychodiská!$J$9:$BH$15,2,0),HLOOKUP(VALUE(RIGHT($E20,4))+Q$2,Vychodiská!$J$9:$BH$15,2,0)))*-1+($G20*IF(LEN($E20)=4,HLOOKUP($E20+Q$2,Vychodiská!$J$9:$BH$15,3,0),HLOOKUP(VALUE(RIGHT($E20,4))+Q$2,Vychodiská!$J$9:$BH$15,3,0)))*-1+($H20*IF(LEN($E20)=4,HLOOKUP($E20+Q$2,Vychodiská!$J$9:$BH$15,4,0),HLOOKUP(VALUE(RIGHT($E20,4))+Q$2,Vychodiská!$J$9:$BH$15,4,0)))*-1+($I20*IF(LEN($E20)=4,HLOOKUP($E20+Q$2,Vychodiská!$J$9:$BH$15,5,0),HLOOKUP(VALUE(RIGHT($E20,4))+Q$2,Vychodiská!$J$9:$BH$15,5,0)))*-1+($J20*IF(LEN($E20)=4,HLOOKUP($E20+Q$2,Vychodiská!$J$9:$BH$15,6,0),HLOOKUP(VALUE(RIGHT($E20,4))+Q$2,Vychodiská!$J$9:$BH$15,6,0)))*-1+($K20*IF(LEN($E20)=4,HLOOKUP($E20+Q$2,Vychodiská!$J$9:$BH$15,7,0),HLOOKUP(VALUE(RIGHT($E20,4))+Q$2,Vychodiská!$J$9:$BH$15,7,0)))*-1</f>
        <v>1286315.0391454513</v>
      </c>
      <c r="R20" s="62">
        <f>($F20*IF(LEN($E20)=4,HLOOKUP($E20+R$2,Vychodiská!$J$9:$BH$15,2,0),HLOOKUP(VALUE(RIGHT($E20,4))+R$2,Vychodiská!$J$9:$BH$15,2,0)))*-1+($G20*IF(LEN($E20)=4,HLOOKUP($E20+R$2,Vychodiská!$J$9:$BH$15,3,0),HLOOKUP(VALUE(RIGHT($E20,4))+R$2,Vychodiská!$J$9:$BH$15,3,0)))*-1+($H20*IF(LEN($E20)=4,HLOOKUP($E20+R$2,Vychodiská!$J$9:$BH$15,4,0),HLOOKUP(VALUE(RIGHT($E20,4))+R$2,Vychodiská!$J$9:$BH$15,4,0)))*-1+($I20*IF(LEN($E20)=4,HLOOKUP($E20+R$2,Vychodiská!$J$9:$BH$15,5,0),HLOOKUP(VALUE(RIGHT($E20,4))+R$2,Vychodiská!$J$9:$BH$15,5,0)))*-1+($J20*IF(LEN($E20)=4,HLOOKUP($E20+R$2,Vychodiská!$J$9:$BH$15,6,0),HLOOKUP(VALUE(RIGHT($E20,4))+R$2,Vychodiská!$J$9:$BH$15,6,0)))*-1+($K20*IF(LEN($E20)=4,HLOOKUP($E20+R$2,Vychodiská!$J$9:$BH$15,7,0),HLOOKUP(VALUE(RIGHT($E20,4))+R$2,Vychodiská!$J$9:$BH$15,7,0)))*-1</f>
        <v>1297120.085474273</v>
      </c>
      <c r="S20" s="62">
        <f>($F20*IF(LEN($E20)=4,HLOOKUP($E20+S$2,Vychodiská!$J$9:$BH$15,2,0),HLOOKUP(VALUE(RIGHT($E20,4))+S$2,Vychodiská!$J$9:$BH$15,2,0)))*-1+($G20*IF(LEN($E20)=4,HLOOKUP($E20+S$2,Vychodiská!$J$9:$BH$15,3,0),HLOOKUP(VALUE(RIGHT($E20,4))+S$2,Vychodiská!$J$9:$BH$15,3,0)))*-1+($H20*IF(LEN($E20)=4,HLOOKUP($E20+S$2,Vychodiská!$J$9:$BH$15,4,0),HLOOKUP(VALUE(RIGHT($E20,4))+S$2,Vychodiská!$J$9:$BH$15,4,0)))*-1+($I20*IF(LEN($E20)=4,HLOOKUP($E20+S$2,Vychodiská!$J$9:$BH$15,5,0),HLOOKUP(VALUE(RIGHT($E20,4))+S$2,Vychodiská!$J$9:$BH$15,5,0)))*-1+($J20*IF(LEN($E20)=4,HLOOKUP($E20+S$2,Vychodiská!$J$9:$BH$15,6,0),HLOOKUP(VALUE(RIGHT($E20,4))+S$2,Vychodiská!$J$9:$BH$15,6,0)))*-1+($K20*IF(LEN($E20)=4,HLOOKUP($E20+S$2,Vychodiská!$J$9:$BH$15,7,0),HLOOKUP(VALUE(RIGHT($E20,4))+S$2,Vychodiská!$J$9:$BH$15,7,0)))*-1</f>
        <v>1308015.894192257</v>
      </c>
      <c r="T20" s="62">
        <f>($F20*IF(LEN($E20)=4,HLOOKUP($E20+T$2,Vychodiská!$J$9:$BH$15,2,0),HLOOKUP(VALUE(RIGHT($E20,4))+T$2,Vychodiská!$J$9:$BH$15,2,0)))*-1+($G20*IF(LEN($E20)=4,HLOOKUP($E20+T$2,Vychodiská!$J$9:$BH$15,3,0),HLOOKUP(VALUE(RIGHT($E20,4))+T$2,Vychodiská!$J$9:$BH$15,3,0)))*-1+($H20*IF(LEN($E20)=4,HLOOKUP($E20+T$2,Vychodiská!$J$9:$BH$15,4,0),HLOOKUP(VALUE(RIGHT($E20,4))+T$2,Vychodiská!$J$9:$BH$15,4,0)))*-1+($I20*IF(LEN($E20)=4,HLOOKUP($E20+T$2,Vychodiská!$J$9:$BH$15,5,0),HLOOKUP(VALUE(RIGHT($E20,4))+T$2,Vychodiská!$J$9:$BH$15,5,0)))*-1+($J20*IF(LEN($E20)=4,HLOOKUP($E20+T$2,Vychodiská!$J$9:$BH$15,6,0),HLOOKUP(VALUE(RIGHT($E20,4))+T$2,Vychodiská!$J$9:$BH$15,6,0)))*-1+($K20*IF(LEN($E20)=4,HLOOKUP($E20+T$2,Vychodiská!$J$9:$BH$15,7,0),HLOOKUP(VALUE(RIGHT($E20,4))+T$2,Vychodiská!$J$9:$BH$15,7,0)))*-1</f>
        <v>1319003.2277034717</v>
      </c>
      <c r="U20" s="62">
        <f>($F20*IF(LEN($E20)=4,HLOOKUP($E20+U$2,Vychodiská!$J$9:$BH$15,2,0),HLOOKUP(VALUE(RIGHT($E20,4))+U$2,Vychodiská!$J$9:$BH$15,2,0)))*-1+($G20*IF(LEN($E20)=4,HLOOKUP($E20+U$2,Vychodiská!$J$9:$BH$15,3,0),HLOOKUP(VALUE(RIGHT($E20,4))+U$2,Vychodiská!$J$9:$BH$15,3,0)))*-1+($H20*IF(LEN($E20)=4,HLOOKUP($E20+U$2,Vychodiská!$J$9:$BH$15,4,0),HLOOKUP(VALUE(RIGHT($E20,4))+U$2,Vychodiská!$J$9:$BH$15,4,0)))*-1+($I20*IF(LEN($E20)=4,HLOOKUP($E20+U$2,Vychodiská!$J$9:$BH$15,5,0),HLOOKUP(VALUE(RIGHT($E20,4))+U$2,Vychodiská!$J$9:$BH$15,5,0)))*-1+($J20*IF(LEN($E20)=4,HLOOKUP($E20+U$2,Vychodiská!$J$9:$BH$15,6,0),HLOOKUP(VALUE(RIGHT($E20,4))+U$2,Vychodiská!$J$9:$BH$15,6,0)))*-1+($K20*IF(LEN($E20)=4,HLOOKUP($E20+U$2,Vychodiská!$J$9:$BH$15,7,0),HLOOKUP(VALUE(RIGHT($E20,4))+U$2,Vychodiská!$J$9:$BH$15,7,0)))*-1</f>
        <v>1330082.8548161807</v>
      </c>
      <c r="V20" s="62">
        <f>($F20*IF(LEN($E20)=4,HLOOKUP($E20+V$2,Vychodiská!$J$9:$BH$15,2,0),HLOOKUP(VALUE(RIGHT($E20,4))+V$2,Vychodiská!$J$9:$BH$15,2,0)))*-1+($G20*IF(LEN($E20)=4,HLOOKUP($E20+V$2,Vychodiská!$J$9:$BH$15,3,0),HLOOKUP(VALUE(RIGHT($E20,4))+V$2,Vychodiská!$J$9:$BH$15,3,0)))*-1+($H20*IF(LEN($E20)=4,HLOOKUP($E20+V$2,Vychodiská!$J$9:$BH$15,4,0),HLOOKUP(VALUE(RIGHT($E20,4))+V$2,Vychodiská!$J$9:$BH$15,4,0)))*-1+($I20*IF(LEN($E20)=4,HLOOKUP($E20+V$2,Vychodiská!$J$9:$BH$15,5,0),HLOOKUP(VALUE(RIGHT($E20,4))+V$2,Vychodiská!$J$9:$BH$15,5,0)))*-1+($J20*IF(LEN($E20)=4,HLOOKUP($E20+V$2,Vychodiská!$J$9:$BH$15,6,0),HLOOKUP(VALUE(RIGHT($E20,4))+V$2,Vychodiská!$J$9:$BH$15,6,0)))*-1+($K20*IF(LEN($E20)=4,HLOOKUP($E20+V$2,Vychodiská!$J$9:$BH$15,7,0),HLOOKUP(VALUE(RIGHT($E20,4))+V$2,Vychodiská!$J$9:$BH$15,7,0)))*-1</f>
        <v>1341255.5507966368</v>
      </c>
      <c r="W20" s="62">
        <f>($F20*IF(LEN($E20)=4,HLOOKUP($E20+W$2,Vychodiská!$J$9:$BH$15,2,0),HLOOKUP(VALUE(RIGHT($E20,4))+W$2,Vychodiská!$J$9:$BH$15,2,0)))*-1+($G20*IF(LEN($E20)=4,HLOOKUP($E20+W$2,Vychodiská!$J$9:$BH$15,3,0),HLOOKUP(VALUE(RIGHT($E20,4))+W$2,Vychodiská!$J$9:$BH$15,3,0)))*-1+($H20*IF(LEN($E20)=4,HLOOKUP($E20+W$2,Vychodiská!$J$9:$BH$15,4,0),HLOOKUP(VALUE(RIGHT($E20,4))+W$2,Vychodiská!$J$9:$BH$15,4,0)))*-1+($I20*IF(LEN($E20)=4,HLOOKUP($E20+W$2,Vychodiská!$J$9:$BH$15,5,0),HLOOKUP(VALUE(RIGHT($E20,4))+W$2,Vychodiská!$J$9:$BH$15,5,0)))*-1+($J20*IF(LEN($E20)=4,HLOOKUP($E20+W$2,Vychodiská!$J$9:$BH$15,6,0),HLOOKUP(VALUE(RIGHT($E20,4))+W$2,Vychodiská!$J$9:$BH$15,6,0)))*-1+($K20*IF(LEN($E20)=4,HLOOKUP($E20+W$2,Vychodiská!$J$9:$BH$15,7,0),HLOOKUP(VALUE(RIGHT($E20,4))+W$2,Vychodiská!$J$9:$BH$15,7,0)))*-1</f>
        <v>1352522.0974233283</v>
      </c>
      <c r="X20" s="62">
        <f>($F20*IF(LEN($E20)=4,HLOOKUP($E20+X$2,Vychodiská!$J$9:$BH$15,2,0),HLOOKUP(VALUE(RIGHT($E20,4))+X$2,Vychodiská!$J$9:$BH$15,2,0)))*-1+($G20*IF(LEN($E20)=4,HLOOKUP($E20+X$2,Vychodiská!$J$9:$BH$15,3,0),HLOOKUP(VALUE(RIGHT($E20,4))+X$2,Vychodiská!$J$9:$BH$15,3,0)))*-1+($H20*IF(LEN($E20)=4,HLOOKUP($E20+X$2,Vychodiská!$J$9:$BH$15,4,0),HLOOKUP(VALUE(RIGHT($E20,4))+X$2,Vychodiská!$J$9:$BH$15,4,0)))*-1+($I20*IF(LEN($E20)=4,HLOOKUP($E20+X$2,Vychodiská!$J$9:$BH$15,5,0),HLOOKUP(VALUE(RIGHT($E20,4))+X$2,Vychodiská!$J$9:$BH$15,5,0)))*-1+($J20*IF(LEN($E20)=4,HLOOKUP($E20+X$2,Vychodiská!$J$9:$BH$15,6,0),HLOOKUP(VALUE(RIGHT($E20,4))+X$2,Vychodiská!$J$9:$BH$15,6,0)))*-1+($K20*IF(LEN($E20)=4,HLOOKUP($E20+X$2,Vychodiská!$J$9:$BH$15,7,0),HLOOKUP(VALUE(RIGHT($E20,4))+X$2,Vychodiská!$J$9:$BH$15,7,0)))*-1</f>
        <v>1363883.2830416844</v>
      </c>
      <c r="Y20" s="62">
        <f>($F20*IF(LEN($E20)=4,HLOOKUP($E20+Y$2,Vychodiská!$J$9:$BH$15,2,0),HLOOKUP(VALUE(RIGHT($E20,4))+Y$2,Vychodiská!$J$9:$BH$15,2,0)))*-1+($G20*IF(LEN($E20)=4,HLOOKUP($E20+Y$2,Vychodiská!$J$9:$BH$15,3,0),HLOOKUP(VALUE(RIGHT($E20,4))+Y$2,Vychodiská!$J$9:$BH$15,3,0)))*-1+($H20*IF(LEN($E20)=4,HLOOKUP($E20+Y$2,Vychodiská!$J$9:$BH$15,4,0),HLOOKUP(VALUE(RIGHT($E20,4))+Y$2,Vychodiská!$J$9:$BH$15,4,0)))*-1+($I20*IF(LEN($E20)=4,HLOOKUP($E20+Y$2,Vychodiská!$J$9:$BH$15,5,0),HLOOKUP(VALUE(RIGHT($E20,4))+Y$2,Vychodiská!$J$9:$BH$15,5,0)))*-1+($J20*IF(LEN($E20)=4,HLOOKUP($E20+Y$2,Vychodiská!$J$9:$BH$15,6,0),HLOOKUP(VALUE(RIGHT($E20,4))+Y$2,Vychodiská!$J$9:$BH$15,6,0)))*-1+($K20*IF(LEN($E20)=4,HLOOKUP($E20+Y$2,Vychodiská!$J$9:$BH$15,7,0),HLOOKUP(VALUE(RIGHT($E20,4))+Y$2,Vychodiská!$J$9:$BH$15,7,0)))*-1</f>
        <v>1375339.9026192345</v>
      </c>
      <c r="Z20" s="62">
        <f>($F20*IF(LEN($E20)=4,HLOOKUP($E20+Z$2,Vychodiská!$J$9:$BH$15,2,0),HLOOKUP(VALUE(RIGHT($E20,4))+Z$2,Vychodiská!$J$9:$BH$15,2,0)))*-1+($G20*IF(LEN($E20)=4,HLOOKUP($E20+Z$2,Vychodiská!$J$9:$BH$15,3,0),HLOOKUP(VALUE(RIGHT($E20,4))+Z$2,Vychodiská!$J$9:$BH$15,3,0)))*-1+($H20*IF(LEN($E20)=4,HLOOKUP($E20+Z$2,Vychodiská!$J$9:$BH$15,4,0),HLOOKUP(VALUE(RIGHT($E20,4))+Z$2,Vychodiská!$J$9:$BH$15,4,0)))*-1+($I20*IF(LEN($E20)=4,HLOOKUP($E20+Z$2,Vychodiská!$J$9:$BH$15,5,0),HLOOKUP(VALUE(RIGHT($E20,4))+Z$2,Vychodiská!$J$9:$BH$15,5,0)))*-1+($J20*IF(LEN($E20)=4,HLOOKUP($E20+Z$2,Vychodiská!$J$9:$BH$15,6,0),HLOOKUP(VALUE(RIGHT($E20,4))+Z$2,Vychodiská!$J$9:$BH$15,6,0)))*-1+($K20*IF(LEN($E20)=4,HLOOKUP($E20+Z$2,Vychodiská!$J$9:$BH$15,7,0),HLOOKUP(VALUE(RIGHT($E20,4))+Z$2,Vychodiská!$J$9:$BH$15,7,0)))*-1</f>
        <v>1384967.2819375689</v>
      </c>
      <c r="AA20" s="62">
        <f>($F20*IF(LEN($E20)=4,HLOOKUP($E20+AA$2,Vychodiská!$J$9:$BH$15,2,0),HLOOKUP(VALUE(RIGHT($E20,4))+AA$2,Vychodiská!$J$9:$BH$15,2,0)))*-1+($G20*IF(LEN($E20)=4,HLOOKUP($E20+AA$2,Vychodiská!$J$9:$BH$15,3,0),HLOOKUP(VALUE(RIGHT($E20,4))+AA$2,Vychodiská!$J$9:$BH$15,3,0)))*-1+($H20*IF(LEN($E20)=4,HLOOKUP($E20+AA$2,Vychodiská!$J$9:$BH$15,4,0),HLOOKUP(VALUE(RIGHT($E20,4))+AA$2,Vychodiská!$J$9:$BH$15,4,0)))*-1+($I20*IF(LEN($E20)=4,HLOOKUP($E20+AA$2,Vychodiská!$J$9:$BH$15,5,0),HLOOKUP(VALUE(RIGHT($E20,4))+AA$2,Vychodiská!$J$9:$BH$15,5,0)))*-1+($J20*IF(LEN($E20)=4,HLOOKUP($E20+AA$2,Vychodiská!$J$9:$BH$15,6,0),HLOOKUP(VALUE(RIGHT($E20,4))+AA$2,Vychodiská!$J$9:$BH$15,6,0)))*-1+($K20*IF(LEN($E20)=4,HLOOKUP($E20+AA$2,Vychodiská!$J$9:$BH$15,7,0),HLOOKUP(VALUE(RIGHT($E20,4))+AA$2,Vychodiská!$J$9:$BH$15,7,0)))*-1</f>
        <v>1394662.0529111319</v>
      </c>
      <c r="AB20" s="62">
        <f>($F20*IF(LEN($E20)=4,HLOOKUP($E20+AB$2,Vychodiská!$J$9:$BH$15,2,0),HLOOKUP(VALUE(RIGHT($E20,4))+AB$2,Vychodiská!$J$9:$BH$15,2,0)))*-1+($G20*IF(LEN($E20)=4,HLOOKUP($E20+AB$2,Vychodiská!$J$9:$BH$15,3,0),HLOOKUP(VALUE(RIGHT($E20,4))+AB$2,Vychodiská!$J$9:$BH$15,3,0)))*-1+($H20*IF(LEN($E20)=4,HLOOKUP($E20+AB$2,Vychodiská!$J$9:$BH$15,4,0),HLOOKUP(VALUE(RIGHT($E20,4))+AB$2,Vychodiská!$J$9:$BH$15,4,0)))*-1+($I20*IF(LEN($E20)=4,HLOOKUP($E20+AB$2,Vychodiská!$J$9:$BH$15,5,0),HLOOKUP(VALUE(RIGHT($E20,4))+AB$2,Vychodiská!$J$9:$BH$15,5,0)))*-1+($J20*IF(LEN($E20)=4,HLOOKUP($E20+AB$2,Vychodiská!$J$9:$BH$15,6,0),HLOOKUP(VALUE(RIGHT($E20,4))+AB$2,Vychodiská!$J$9:$BH$15,6,0)))*-1+($K20*IF(LEN($E20)=4,HLOOKUP($E20+AB$2,Vychodiská!$J$9:$BH$15,7,0),HLOOKUP(VALUE(RIGHT($E20,4))+AB$2,Vychodiská!$J$9:$BH$15,7,0)))*-1</f>
        <v>1404424.6872815096</v>
      </c>
      <c r="AC20" s="62">
        <f>($F20*IF(LEN($E20)=4,HLOOKUP($E20+AC$2,Vychodiská!$J$9:$BH$15,2,0),HLOOKUP(VALUE(RIGHT($E20,4))+AC$2,Vychodiská!$J$9:$BH$15,2,0)))*-1+($G20*IF(LEN($E20)=4,HLOOKUP($E20+AC$2,Vychodiská!$J$9:$BH$15,3,0),HLOOKUP(VALUE(RIGHT($E20,4))+AC$2,Vychodiská!$J$9:$BH$15,3,0)))*-1+($H20*IF(LEN($E20)=4,HLOOKUP($E20+AC$2,Vychodiská!$J$9:$BH$15,4,0),HLOOKUP(VALUE(RIGHT($E20,4))+AC$2,Vychodiská!$J$9:$BH$15,4,0)))*-1+($I20*IF(LEN($E20)=4,HLOOKUP($E20+AC$2,Vychodiská!$J$9:$BH$15,5,0),HLOOKUP(VALUE(RIGHT($E20,4))+AC$2,Vychodiská!$J$9:$BH$15,5,0)))*-1+($J20*IF(LEN($E20)=4,HLOOKUP($E20+AC$2,Vychodiská!$J$9:$BH$15,6,0),HLOOKUP(VALUE(RIGHT($E20,4))+AC$2,Vychodiská!$J$9:$BH$15,6,0)))*-1+($K20*IF(LEN($E20)=4,HLOOKUP($E20+AC$2,Vychodiská!$J$9:$BH$15,7,0),HLOOKUP(VALUE(RIGHT($E20,4))+AC$2,Vychodiská!$J$9:$BH$15,7,0)))*-1</f>
        <v>1414255.66009248</v>
      </c>
      <c r="AD20" s="62">
        <f>($F20*IF(LEN($E20)=4,HLOOKUP($E20+AD$2,Vychodiská!$J$9:$BH$15,2,0),HLOOKUP(VALUE(RIGHT($E20,4))+AD$2,Vychodiská!$J$9:$BH$15,2,0)))*-1+($G20*IF(LEN($E20)=4,HLOOKUP($E20+AD$2,Vychodiská!$J$9:$BH$15,3,0),HLOOKUP(VALUE(RIGHT($E20,4))+AD$2,Vychodiská!$J$9:$BH$15,3,0)))*-1+($H20*IF(LEN($E20)=4,HLOOKUP($E20+AD$2,Vychodiská!$J$9:$BH$15,4,0),HLOOKUP(VALUE(RIGHT($E20,4))+AD$2,Vychodiská!$J$9:$BH$15,4,0)))*-1+($I20*IF(LEN($E20)=4,HLOOKUP($E20+AD$2,Vychodiská!$J$9:$BH$15,5,0),HLOOKUP(VALUE(RIGHT($E20,4))+AD$2,Vychodiská!$J$9:$BH$15,5,0)))*-1+($J20*IF(LEN($E20)=4,HLOOKUP($E20+AD$2,Vychodiská!$J$9:$BH$15,6,0),HLOOKUP(VALUE(RIGHT($E20,4))+AD$2,Vychodiská!$J$9:$BH$15,6,0)))*-1+($K20*IF(LEN($E20)=4,HLOOKUP($E20+AD$2,Vychodiská!$J$9:$BH$15,7,0),HLOOKUP(VALUE(RIGHT($E20,4))+AD$2,Vychodiská!$J$9:$BH$15,7,0)))*-1</f>
        <v>1424155.4497131275</v>
      </c>
      <c r="AE20" s="62">
        <f>($F20*IF(LEN($E20)=4,HLOOKUP($E20+AE$2,Vychodiská!$J$9:$BH$15,2,0),HLOOKUP(VALUE(RIGHT($E20,4))+AE$2,Vychodiská!$J$9:$BH$15,2,0)))*-1+($G20*IF(LEN($E20)=4,HLOOKUP($E20+AE$2,Vychodiská!$J$9:$BH$15,3,0),HLOOKUP(VALUE(RIGHT($E20,4))+AE$2,Vychodiská!$J$9:$BH$15,3,0)))*-1+($H20*IF(LEN($E20)=4,HLOOKUP($E20+AE$2,Vychodiská!$J$9:$BH$15,4,0),HLOOKUP(VALUE(RIGHT($E20,4))+AE$2,Vychodiská!$J$9:$BH$15,4,0)))*-1+($I20*IF(LEN($E20)=4,HLOOKUP($E20+AE$2,Vychodiská!$J$9:$BH$15,5,0),HLOOKUP(VALUE(RIGHT($E20,4))+AE$2,Vychodiská!$J$9:$BH$15,5,0)))*-1+($J20*IF(LEN($E20)=4,HLOOKUP($E20+AE$2,Vychodiská!$J$9:$BH$15,6,0),HLOOKUP(VALUE(RIGHT($E20,4))+AE$2,Vychodiská!$J$9:$BH$15,6,0)))*-1+($K20*IF(LEN($E20)=4,HLOOKUP($E20+AE$2,Vychodiská!$J$9:$BH$15,7,0),HLOOKUP(VALUE(RIGHT($E20,4))+AE$2,Vychodiská!$J$9:$BH$15,7,0)))*-1</f>
        <v>1434124.537861119</v>
      </c>
      <c r="AF20" s="62">
        <f>($F20*IF(LEN($E20)=4,HLOOKUP($E20+AF$2,Vychodiská!$J$9:$BH$15,2,0),HLOOKUP(VALUE(RIGHT($E20,4))+AF$2,Vychodiská!$J$9:$BH$15,2,0)))*-1+($G20*IF(LEN($E20)=4,HLOOKUP($E20+AF$2,Vychodiská!$J$9:$BH$15,3,0),HLOOKUP(VALUE(RIGHT($E20,4))+AF$2,Vychodiská!$J$9:$BH$15,3,0)))*-1+($H20*IF(LEN($E20)=4,HLOOKUP($E20+AF$2,Vychodiská!$J$9:$BH$15,4,0),HLOOKUP(VALUE(RIGHT($E20,4))+AF$2,Vychodiská!$J$9:$BH$15,4,0)))*-1+($I20*IF(LEN($E20)=4,HLOOKUP($E20+AF$2,Vychodiská!$J$9:$BH$15,5,0),HLOOKUP(VALUE(RIGHT($E20,4))+AF$2,Vychodiská!$J$9:$BH$15,5,0)))*-1+($J20*IF(LEN($E20)=4,HLOOKUP($E20+AF$2,Vychodiská!$J$9:$BH$15,6,0),HLOOKUP(VALUE(RIGHT($E20,4))+AF$2,Vychodiská!$J$9:$BH$15,6,0)))*-1+($K20*IF(LEN($E20)=4,HLOOKUP($E20+AF$2,Vychodiská!$J$9:$BH$15,7,0),HLOOKUP(VALUE(RIGHT($E20,4))+AF$2,Vychodiská!$J$9:$BH$15,7,0)))*-1</f>
        <v>1444163.4096261465</v>
      </c>
      <c r="AG20" s="62">
        <f>($F20*IF(LEN($E20)=4,HLOOKUP($E20+AG$2,Vychodiská!$J$9:$BH$15,2,0),HLOOKUP(VALUE(RIGHT($E20,4))+AG$2,Vychodiská!$J$9:$BH$15,2,0)))*-1+($G20*IF(LEN($E20)=4,HLOOKUP($E20+AG$2,Vychodiská!$J$9:$BH$15,3,0),HLOOKUP(VALUE(RIGHT($E20,4))+AG$2,Vychodiská!$J$9:$BH$15,3,0)))*-1+($H20*IF(LEN($E20)=4,HLOOKUP($E20+AG$2,Vychodiská!$J$9:$BH$15,4,0),HLOOKUP(VALUE(RIGHT($E20,4))+AG$2,Vychodiská!$J$9:$BH$15,4,0)))*-1+($I20*IF(LEN($E20)=4,HLOOKUP($E20+AG$2,Vychodiská!$J$9:$BH$15,5,0),HLOOKUP(VALUE(RIGHT($E20,4))+AG$2,Vychodiská!$J$9:$BH$15,5,0)))*-1+($J20*IF(LEN($E20)=4,HLOOKUP($E20+AG$2,Vychodiská!$J$9:$BH$15,6,0),HLOOKUP(VALUE(RIGHT($E20,4))+AG$2,Vychodiská!$J$9:$BH$15,6,0)))*-1+($K20*IF(LEN($E20)=4,HLOOKUP($E20+AG$2,Vychodiská!$J$9:$BH$15,7,0),HLOOKUP(VALUE(RIGHT($E20,4))+AG$2,Vychodiská!$J$9:$BH$15,7,0)))*-1</f>
        <v>1454272.5534935298</v>
      </c>
      <c r="AH20" s="62">
        <f>($F20*IF(LEN($E20)=4,HLOOKUP($E20+AH$2,Vychodiská!$J$9:$BH$15,2,0),HLOOKUP(VALUE(RIGHT($E20,4))+AH$2,Vychodiská!$J$9:$BH$15,2,0)))*-1+($G20*IF(LEN($E20)=4,HLOOKUP($E20+AH$2,Vychodiská!$J$9:$BH$15,3,0),HLOOKUP(VALUE(RIGHT($E20,4))+AH$2,Vychodiská!$J$9:$BH$15,3,0)))*-1+($H20*IF(LEN($E20)=4,HLOOKUP($E20+AH$2,Vychodiská!$J$9:$BH$15,4,0),HLOOKUP(VALUE(RIGHT($E20,4))+AH$2,Vychodiská!$J$9:$BH$15,4,0)))*-1+($I20*IF(LEN($E20)=4,HLOOKUP($E20+AH$2,Vychodiská!$J$9:$BH$15,5,0),HLOOKUP(VALUE(RIGHT($E20,4))+AH$2,Vychodiská!$J$9:$BH$15,5,0)))*-1+($J20*IF(LEN($E20)=4,HLOOKUP($E20+AH$2,Vychodiská!$J$9:$BH$15,6,0),HLOOKUP(VALUE(RIGHT($E20,4))+AH$2,Vychodiská!$J$9:$BH$15,6,0)))*-1+($K20*IF(LEN($E20)=4,HLOOKUP($E20+AH$2,Vychodiská!$J$9:$BH$15,7,0),HLOOKUP(VALUE(RIGHT($E20,4))+AH$2,Vychodiská!$J$9:$BH$15,7,0)))*-1</f>
        <v>1464452.4613679843</v>
      </c>
      <c r="AI20" s="62">
        <f>($F20*IF(LEN($E20)=4,HLOOKUP($E20+AI$2,Vychodiská!$J$9:$BH$15,2,0),HLOOKUP(VALUE(RIGHT($E20,4))+AI$2,Vychodiská!$J$9:$BH$15,2,0)))*-1+($G20*IF(LEN($E20)=4,HLOOKUP($E20+AI$2,Vychodiská!$J$9:$BH$15,3,0),HLOOKUP(VALUE(RIGHT($E20,4))+AI$2,Vychodiská!$J$9:$BH$15,3,0)))*-1+($H20*IF(LEN($E20)=4,HLOOKUP($E20+AI$2,Vychodiská!$J$9:$BH$15,4,0),HLOOKUP(VALUE(RIGHT($E20,4))+AI$2,Vychodiská!$J$9:$BH$15,4,0)))*-1+($I20*IF(LEN($E20)=4,HLOOKUP($E20+AI$2,Vychodiská!$J$9:$BH$15,5,0),HLOOKUP(VALUE(RIGHT($E20,4))+AI$2,Vychodiská!$J$9:$BH$15,5,0)))*-1+($J20*IF(LEN($E20)=4,HLOOKUP($E20+AI$2,Vychodiská!$J$9:$BH$15,6,0),HLOOKUP(VALUE(RIGHT($E20,4))+AI$2,Vychodiská!$J$9:$BH$15,6,0)))*-1+($K20*IF(LEN($E20)=4,HLOOKUP($E20+AI$2,Vychodiská!$J$9:$BH$15,7,0),HLOOKUP(VALUE(RIGHT($E20,4))+AI$2,Vychodiská!$J$9:$BH$15,7,0)))*-1</f>
        <v>1474703.6285975599</v>
      </c>
      <c r="AJ20" s="62">
        <f>($F20*IF(LEN($E20)=4,HLOOKUP($E20+AJ$2,Vychodiská!$J$9:$BH$15,2,0),HLOOKUP(VALUE(RIGHT($E20,4))+AJ$2,Vychodiská!$J$9:$BH$15,2,0)))*-1+($G20*IF(LEN($E20)=4,HLOOKUP($E20+AJ$2,Vychodiská!$J$9:$BH$15,3,0),HLOOKUP(VALUE(RIGHT($E20,4))+AJ$2,Vychodiská!$J$9:$BH$15,3,0)))*-1+($H20*IF(LEN($E20)=4,HLOOKUP($E20+AJ$2,Vychodiská!$J$9:$BH$15,4,0),HLOOKUP(VALUE(RIGHT($E20,4))+AJ$2,Vychodiská!$J$9:$BH$15,4,0)))*-1+($I20*IF(LEN($E20)=4,HLOOKUP($E20+AJ$2,Vychodiská!$J$9:$BH$15,5,0),HLOOKUP(VALUE(RIGHT($E20,4))+AJ$2,Vychodiská!$J$9:$BH$15,5,0)))*-1+($J20*IF(LEN($E20)=4,HLOOKUP($E20+AJ$2,Vychodiská!$J$9:$BH$15,6,0),HLOOKUP(VALUE(RIGHT($E20,4))+AJ$2,Vychodiská!$J$9:$BH$15,6,0)))*-1+($K20*IF(LEN($E20)=4,HLOOKUP($E20+AJ$2,Vychodiská!$J$9:$BH$15,7,0),HLOOKUP(VALUE(RIGHT($E20,4))+AJ$2,Vychodiská!$J$9:$BH$15,7,0)))*-1</f>
        <v>1488123.4316177978</v>
      </c>
      <c r="AK20" s="62">
        <f>($F20*IF(LEN($E20)=4,HLOOKUP($E20+AK$2,Vychodiská!$J$9:$BH$15,2,0),HLOOKUP(VALUE(RIGHT($E20,4))+AK$2,Vychodiská!$J$9:$BH$15,2,0)))*-1+($G20*IF(LEN($E20)=4,HLOOKUP($E20+AK$2,Vychodiská!$J$9:$BH$15,3,0),HLOOKUP(VALUE(RIGHT($E20,4))+AK$2,Vychodiská!$J$9:$BH$15,3,0)))*-1+($H20*IF(LEN($E20)=4,HLOOKUP($E20+AK$2,Vychodiská!$J$9:$BH$15,4,0),HLOOKUP(VALUE(RIGHT($E20,4))+AK$2,Vychodiská!$J$9:$BH$15,4,0)))*-1+($I20*IF(LEN($E20)=4,HLOOKUP($E20+AK$2,Vychodiská!$J$9:$BH$15,5,0),HLOOKUP(VALUE(RIGHT($E20,4))+AK$2,Vychodiská!$J$9:$BH$15,5,0)))*-1+($J20*IF(LEN($E20)=4,HLOOKUP($E20+AK$2,Vychodiská!$J$9:$BH$15,6,0),HLOOKUP(VALUE(RIGHT($E20,4))+AK$2,Vychodiská!$J$9:$BH$15,6,0)))*-1+($K20*IF(LEN($E20)=4,HLOOKUP($E20+AK$2,Vychodiská!$J$9:$BH$15,7,0),HLOOKUP(VALUE(RIGHT($E20,4))+AK$2,Vychodiská!$J$9:$BH$15,7,0)))*-1</f>
        <v>1501665.3548455201</v>
      </c>
      <c r="AL20" s="62">
        <f>($F20*IF(LEN($E20)=4,HLOOKUP($E20+AL$2,Vychodiská!$J$9:$BH$15,2,0),HLOOKUP(VALUE(RIGHT($E20,4))+AL$2,Vychodiská!$J$9:$BH$15,2,0)))*-1+($G20*IF(LEN($E20)=4,HLOOKUP($E20+AL$2,Vychodiská!$J$9:$BH$15,3,0),HLOOKUP(VALUE(RIGHT($E20,4))+AL$2,Vychodiská!$J$9:$BH$15,3,0)))*-1+($H20*IF(LEN($E20)=4,HLOOKUP($E20+AL$2,Vychodiská!$J$9:$BH$15,4,0),HLOOKUP(VALUE(RIGHT($E20,4))+AL$2,Vychodiská!$J$9:$BH$15,4,0)))*-1+($I20*IF(LEN($E20)=4,HLOOKUP($E20+AL$2,Vychodiská!$J$9:$BH$15,5,0),HLOOKUP(VALUE(RIGHT($E20,4))+AL$2,Vychodiská!$J$9:$BH$15,5,0)))*-1+($J20*IF(LEN($E20)=4,HLOOKUP($E20+AL$2,Vychodiská!$J$9:$BH$15,6,0),HLOOKUP(VALUE(RIGHT($E20,4))+AL$2,Vychodiská!$J$9:$BH$15,6,0)))*-1+($K20*IF(LEN($E20)=4,HLOOKUP($E20+AL$2,Vychodiská!$J$9:$BH$15,7,0),HLOOKUP(VALUE(RIGHT($E20,4))+AL$2,Vychodiská!$J$9:$BH$15,7,0)))*-1</f>
        <v>1515330.5095746145</v>
      </c>
      <c r="AM20" s="62">
        <f>($F20*IF(LEN($E20)=4,HLOOKUP($E20+AM$2,Vychodiská!$J$9:$BH$15,2,0),HLOOKUP(VALUE(RIGHT($E20,4))+AM$2,Vychodiská!$J$9:$BH$15,2,0)))*-1+($G20*IF(LEN($E20)=4,HLOOKUP($E20+AM$2,Vychodiská!$J$9:$BH$15,3,0),HLOOKUP(VALUE(RIGHT($E20,4))+AM$2,Vychodiská!$J$9:$BH$15,3,0)))*-1+($H20*IF(LEN($E20)=4,HLOOKUP($E20+AM$2,Vychodiská!$J$9:$BH$15,4,0),HLOOKUP(VALUE(RIGHT($E20,4))+AM$2,Vychodiská!$J$9:$BH$15,4,0)))*-1+($I20*IF(LEN($E20)=4,HLOOKUP($E20+AM$2,Vychodiská!$J$9:$BH$15,5,0),HLOOKUP(VALUE(RIGHT($E20,4))+AM$2,Vychodiská!$J$9:$BH$15,5,0)))*-1+($J20*IF(LEN($E20)=4,HLOOKUP($E20+AM$2,Vychodiská!$J$9:$BH$15,6,0),HLOOKUP(VALUE(RIGHT($E20,4))+AM$2,Vychodiská!$J$9:$BH$15,6,0)))*-1+($K20*IF(LEN($E20)=4,HLOOKUP($E20+AM$2,Vychodiská!$J$9:$BH$15,7,0),HLOOKUP(VALUE(RIGHT($E20,4))+AM$2,Vychodiská!$J$9:$BH$15,7,0)))*-1</f>
        <v>1529120.0172117434</v>
      </c>
      <c r="AN20" s="62">
        <f>($F20*IF(LEN($E20)=4,HLOOKUP($E20+AN$2,Vychodiská!$J$9:$BH$15,2,0),HLOOKUP(VALUE(RIGHT($E20,4))+AN$2,Vychodiská!$J$9:$BH$15,2,0)))*-1+($G20*IF(LEN($E20)=4,HLOOKUP($E20+AN$2,Vychodiská!$J$9:$BH$15,3,0),HLOOKUP(VALUE(RIGHT($E20,4))+AN$2,Vychodiská!$J$9:$BH$15,3,0)))*-1+($H20*IF(LEN($E20)=4,HLOOKUP($E20+AN$2,Vychodiská!$J$9:$BH$15,4,0),HLOOKUP(VALUE(RIGHT($E20,4))+AN$2,Vychodiská!$J$9:$BH$15,4,0)))*-1+($I20*IF(LEN($E20)=4,HLOOKUP($E20+AN$2,Vychodiská!$J$9:$BH$15,5,0),HLOOKUP(VALUE(RIGHT($E20,4))+AN$2,Vychodiská!$J$9:$BH$15,5,0)))*-1+($J20*IF(LEN($E20)=4,HLOOKUP($E20+AN$2,Vychodiská!$J$9:$BH$15,6,0),HLOOKUP(VALUE(RIGHT($E20,4))+AN$2,Vychodiská!$J$9:$BH$15,6,0)))*-1+($K20*IF(LEN($E20)=4,HLOOKUP($E20+AN$2,Vychodiská!$J$9:$BH$15,7,0),HLOOKUP(VALUE(RIGHT($E20,4))+AN$2,Vychodiská!$J$9:$BH$15,7,0)))*-1</f>
        <v>1543035.0093683703</v>
      </c>
      <c r="AO20" s="62">
        <f>($F20*IF(LEN($E20)=4,HLOOKUP($E20+AO$2,Vychodiská!$J$9:$BH$15,2,0),HLOOKUP(VALUE(RIGHT($E20,4))+AO$2,Vychodiská!$J$9:$BH$15,2,0)))*-1+($G20*IF(LEN($E20)=4,HLOOKUP($E20+AO$2,Vychodiská!$J$9:$BH$15,3,0),HLOOKUP(VALUE(RIGHT($E20,4))+AO$2,Vychodiská!$J$9:$BH$15,3,0)))*-1+($H20*IF(LEN($E20)=4,HLOOKUP($E20+AO$2,Vychodiská!$J$9:$BH$15,4,0),HLOOKUP(VALUE(RIGHT($E20,4))+AO$2,Vychodiská!$J$9:$BH$15,4,0)))*-1+($I20*IF(LEN($E20)=4,HLOOKUP($E20+AO$2,Vychodiská!$J$9:$BH$15,5,0),HLOOKUP(VALUE(RIGHT($E20,4))+AO$2,Vychodiská!$J$9:$BH$15,5,0)))*-1+($J20*IF(LEN($E20)=4,HLOOKUP($E20+AO$2,Vychodiská!$J$9:$BH$15,6,0),HLOOKUP(VALUE(RIGHT($E20,4))+AO$2,Vychodiská!$J$9:$BH$15,6,0)))*-1+($K20*IF(LEN($E20)=4,HLOOKUP($E20+AO$2,Vychodiská!$J$9:$BH$15,7,0),HLOOKUP(VALUE(RIGHT($E20,4))+AO$2,Vychodiská!$J$9:$BH$15,7,0)))*-1</f>
        <v>1557076.627953623</v>
      </c>
      <c r="AP20" s="62">
        <f t="shared" si="2"/>
        <v>1220868.4916689277</v>
      </c>
      <c r="AQ20" s="62">
        <f>SUM($L20:M20)</f>
        <v>2456265.3183887154</v>
      </c>
      <c r="AR20" s="62">
        <f>SUM($L20:N20)</f>
        <v>3706363.3673464688</v>
      </c>
      <c r="AS20" s="62">
        <f>SUM($L20:O20)</f>
        <v>4971337.5830868194</v>
      </c>
      <c r="AT20" s="62">
        <f>SUM($L20:P20)</f>
        <v>6246937.5822393894</v>
      </c>
      <c r="AU20" s="62">
        <f>SUM($L20:Q20)</f>
        <v>7533252.6213848405</v>
      </c>
      <c r="AV20" s="62">
        <f>SUM($L20:R20)</f>
        <v>8830372.7068591136</v>
      </c>
      <c r="AW20" s="62">
        <f>SUM($L20:S20)</f>
        <v>10138388.601051372</v>
      </c>
      <c r="AX20" s="62">
        <f>SUM($L20:T20)</f>
        <v>11457391.828754842</v>
      </c>
      <c r="AY20" s="62">
        <f>SUM($L20:U20)</f>
        <v>12787474.683571022</v>
      </c>
      <c r="AZ20" s="62">
        <f>SUM($L20:V20)</f>
        <v>14128730.234367659</v>
      </c>
      <c r="BA20" s="62">
        <f>SUM($L20:W20)</f>
        <v>15481252.331790987</v>
      </c>
      <c r="BB20" s="62">
        <f>SUM($L20:X20)</f>
        <v>16845135.614832673</v>
      </c>
      <c r="BC20" s="62">
        <f>SUM($L20:Y20)</f>
        <v>18220475.517451908</v>
      </c>
      <c r="BD20" s="62">
        <f>SUM($L20:Z20)</f>
        <v>19605442.799389478</v>
      </c>
      <c r="BE20" s="62">
        <f>SUM($L20:AA20)</f>
        <v>21000104.85230061</v>
      </c>
      <c r="BF20" s="62">
        <f>SUM($L20:AB20)</f>
        <v>22404529.539582118</v>
      </c>
      <c r="BG20" s="62">
        <f>SUM($L20:AC20)</f>
        <v>23818785.199674599</v>
      </c>
      <c r="BH20" s="62">
        <f>SUM($L20:AD20)</f>
        <v>25242940.649387725</v>
      </c>
      <c r="BI20" s="62">
        <f>SUM($L20:AE20)</f>
        <v>26677065.187248845</v>
      </c>
      <c r="BJ20" s="62">
        <f>SUM($L20:AF20)</f>
        <v>28121228.59687499</v>
      </c>
      <c r="BK20" s="62">
        <f>SUM($L20:AG20)</f>
        <v>29575501.150368519</v>
      </c>
      <c r="BL20" s="62">
        <f>SUM($L20:AH20)</f>
        <v>31039953.611736502</v>
      </c>
      <c r="BM20" s="62">
        <f>SUM($L20:AI20)</f>
        <v>32514657.240334064</v>
      </c>
      <c r="BN20" s="62">
        <f>SUM($L20:AJ20)</f>
        <v>34002780.67195186</v>
      </c>
      <c r="BO20" s="62">
        <f>SUM($L20:AK20)</f>
        <v>35504446.026797384</v>
      </c>
      <c r="BP20" s="62">
        <f>SUM($L20:AL20)</f>
        <v>37019776.536371998</v>
      </c>
      <c r="BQ20" s="62">
        <f>SUM($L20:AM20)</f>
        <v>38548896.553583741</v>
      </c>
      <c r="BR20" s="62">
        <f>SUM($L20:AN20)</f>
        <v>40091931.562952109</v>
      </c>
      <c r="BS20" s="63">
        <f>SUM($L20:AO20)</f>
        <v>41649008.190905735</v>
      </c>
      <c r="BT20" s="65">
        <f>IF(CZ20=0,0,L20/((1+Vychodiská!$C$178)^emisie_ostatné!CZ20))</f>
        <v>1004411.529491459</v>
      </c>
      <c r="BU20" s="62">
        <f>IF(DA20=0,0,M20/((1+Vychodiská!$C$178)^emisie_ostatné!DA20))</f>
        <v>967965.73970705445</v>
      </c>
      <c r="BV20" s="62">
        <f>IF(DB20=0,0,N20/((1+Vychodiská!$C$178)^emisie_ostatné!DB20))</f>
        <v>932842.41143768444</v>
      </c>
      <c r="BW20" s="62">
        <f>IF(DC20=0,0,O20/((1+Vychodiská!$C$178)^emisie_ostatné!DC20))</f>
        <v>898993.55822265975</v>
      </c>
      <c r="BX20" s="62">
        <f>IF(DD20=0,0,P20/((1+Vychodiská!$C$178)^emisie_ostatné!DD20))</f>
        <v>863376.28963021911</v>
      </c>
      <c r="BY20" s="62">
        <f>IF(DE20=0,0,Q20/((1+Vychodiská!$C$178)^emisie_ostatné!DE20))</f>
        <v>829170.14329820278</v>
      </c>
      <c r="BZ20" s="62">
        <f>IF(DF20=0,0,R20/((1+Vychodiská!$C$178)^emisie_ostatné!DF20))</f>
        <v>796319.21190657874</v>
      </c>
      <c r="CA20" s="62">
        <f>IF(DG20=0,0,S20/((1+Vychodiská!$C$178)^emisie_ostatné!DG20))</f>
        <v>764769.80313008954</v>
      </c>
      <c r="CB20" s="62">
        <f>IF(DH20=0,0,T20/((1+Vychodiská!$C$178)^emisie_ostatné!DH20))</f>
        <v>734470.35188226879</v>
      </c>
      <c r="CC20" s="62">
        <f>IF(DI20=0,0,U20/((1+Vychodiská!$C$178)^emisie_ostatné!DI20))</f>
        <v>705371.33603626629</v>
      </c>
      <c r="CD20" s="62">
        <f>IF(DJ20=0,0,V20/((1+Vychodiská!$C$178)^emisie_ostatné!DJ20))</f>
        <v>677425.19548473449</v>
      </c>
      <c r="CE20" s="62">
        <f>IF(DK20=0,0,W20/((1+Vychodiská!$C$178)^emisie_ostatné!DK20))</f>
        <v>650586.25440648186</v>
      </c>
      <c r="CF20" s="62">
        <f>IF(DL20=0,0,X20/((1+Vychodiská!$C$178)^emisie_ostatné!DL20))</f>
        <v>0</v>
      </c>
      <c r="CG20" s="62">
        <f>IF(DM20=0,0,Y20/((1+Vychodiská!$C$178)^emisie_ostatné!DM20))</f>
        <v>0</v>
      </c>
      <c r="CH20" s="62">
        <f>IF(DN20=0,0,Z20/((1+Vychodiská!$C$178)^emisie_ostatné!DN20))</f>
        <v>0</v>
      </c>
      <c r="CI20" s="62">
        <f>IF(DO20=0,0,AA20/((1+Vychodiská!$C$178)^emisie_ostatné!DO20))</f>
        <v>0</v>
      </c>
      <c r="CJ20" s="62">
        <f>IF(DP20=0,0,AB20/((1+Vychodiská!$C$178)^emisie_ostatné!DP20))</f>
        <v>0</v>
      </c>
      <c r="CK20" s="62">
        <f>IF(DQ20=0,0,AC20/((1+Vychodiská!$C$178)^emisie_ostatné!DQ20))</f>
        <v>0</v>
      </c>
      <c r="CL20" s="62">
        <f>IF(DR20=0,0,AD20/((1+Vychodiská!$C$178)^emisie_ostatné!DR20))</f>
        <v>0</v>
      </c>
      <c r="CM20" s="62">
        <f>IF(DS20=0,0,AE20/((1+Vychodiská!$C$178)^emisie_ostatné!DS20))</f>
        <v>0</v>
      </c>
      <c r="CN20" s="62">
        <f>IF(DT20=0,0,AF20/((1+Vychodiská!$C$178)^emisie_ostatné!DT20))</f>
        <v>0</v>
      </c>
      <c r="CO20" s="62">
        <f>IF(DU20=0,0,AG20/((1+Vychodiská!$C$178)^emisie_ostatné!DU20))</f>
        <v>0</v>
      </c>
      <c r="CP20" s="62">
        <f>IF(DV20=0,0,AH20/((1+Vychodiská!$C$178)^emisie_ostatné!DV20))</f>
        <v>0</v>
      </c>
      <c r="CQ20" s="62">
        <f>IF(DW20=0,0,AI20/((1+Vychodiská!$C$178)^emisie_ostatné!DW20))</f>
        <v>0</v>
      </c>
      <c r="CR20" s="62">
        <f>IF(DX20=0,0,AJ20/((1+Vychodiská!$C$178)^emisie_ostatné!DX20))</f>
        <v>0</v>
      </c>
      <c r="CS20" s="62">
        <f>IF(DY20=0,0,AK20/((1+Vychodiská!$C$178)^emisie_ostatné!DY20))</f>
        <v>0</v>
      </c>
      <c r="CT20" s="62">
        <f>IF(DZ20=0,0,AL20/((1+Vychodiská!$C$178)^emisie_ostatné!DZ20))</f>
        <v>0</v>
      </c>
      <c r="CU20" s="62">
        <f>IF(EA20=0,0,AM20/((1+Vychodiská!$C$178)^emisie_ostatné!EA20))</f>
        <v>0</v>
      </c>
      <c r="CV20" s="62">
        <f>IF(EB20=0,0,AN20/((1+Vychodiská!$C$178)^emisie_ostatné!EB20))</f>
        <v>0</v>
      </c>
      <c r="CW20" s="63">
        <f>IF(EC20=0,0,AO20/((1+Vychodiská!$C$178)^emisie_ostatné!EC20))</f>
        <v>0</v>
      </c>
      <c r="CX20" s="66">
        <f t="shared" si="4"/>
        <v>9825701.8246337008</v>
      </c>
      <c r="CY20" s="62"/>
      <c r="CZ20" s="67">
        <f t="shared" si="0"/>
        <v>4</v>
      </c>
      <c r="DA20" s="67">
        <f t="shared" ref="DA20:EC20" si="20">IF(CZ20=0,0,IF(DA$2&gt;$D20,0,CZ20+1))</f>
        <v>5</v>
      </c>
      <c r="DB20" s="67">
        <f t="shared" si="20"/>
        <v>6</v>
      </c>
      <c r="DC20" s="67">
        <f t="shared" si="20"/>
        <v>7</v>
      </c>
      <c r="DD20" s="67">
        <f t="shared" si="20"/>
        <v>8</v>
      </c>
      <c r="DE20" s="67">
        <f t="shared" si="20"/>
        <v>9</v>
      </c>
      <c r="DF20" s="67">
        <f t="shared" si="20"/>
        <v>10</v>
      </c>
      <c r="DG20" s="67">
        <f t="shared" si="20"/>
        <v>11</v>
      </c>
      <c r="DH20" s="67">
        <f t="shared" si="20"/>
        <v>12</v>
      </c>
      <c r="DI20" s="67">
        <f t="shared" si="20"/>
        <v>13</v>
      </c>
      <c r="DJ20" s="67">
        <f t="shared" si="20"/>
        <v>14</v>
      </c>
      <c r="DK20" s="67">
        <f t="shared" si="20"/>
        <v>15</v>
      </c>
      <c r="DL20" s="67">
        <f t="shared" si="20"/>
        <v>0</v>
      </c>
      <c r="DM20" s="67">
        <f t="shared" si="20"/>
        <v>0</v>
      </c>
      <c r="DN20" s="67">
        <f t="shared" si="20"/>
        <v>0</v>
      </c>
      <c r="DO20" s="67">
        <f t="shared" si="20"/>
        <v>0</v>
      </c>
      <c r="DP20" s="67">
        <f t="shared" si="20"/>
        <v>0</v>
      </c>
      <c r="DQ20" s="67">
        <f t="shared" si="20"/>
        <v>0</v>
      </c>
      <c r="DR20" s="67">
        <f t="shared" si="20"/>
        <v>0</v>
      </c>
      <c r="DS20" s="67">
        <f t="shared" si="20"/>
        <v>0</v>
      </c>
      <c r="DT20" s="67">
        <f t="shared" si="20"/>
        <v>0</v>
      </c>
      <c r="DU20" s="67">
        <f t="shared" si="20"/>
        <v>0</v>
      </c>
      <c r="DV20" s="67">
        <f t="shared" si="20"/>
        <v>0</v>
      </c>
      <c r="DW20" s="67">
        <f t="shared" si="20"/>
        <v>0</v>
      </c>
      <c r="DX20" s="67">
        <f t="shared" si="20"/>
        <v>0</v>
      </c>
      <c r="DY20" s="67">
        <f t="shared" si="20"/>
        <v>0</v>
      </c>
      <c r="DZ20" s="67">
        <f t="shared" si="20"/>
        <v>0</v>
      </c>
      <c r="EA20" s="67">
        <f t="shared" si="20"/>
        <v>0</v>
      </c>
      <c r="EB20" s="67">
        <f t="shared" si="20"/>
        <v>0</v>
      </c>
      <c r="EC20" s="68">
        <f t="shared" si="20"/>
        <v>0</v>
      </c>
    </row>
    <row r="21" spans="1:133" s="69" customFormat="1" ht="31" customHeight="1" x14ac:dyDescent="0.35">
      <c r="A21" s="59">
        <f>Investície!A21</f>
        <v>19</v>
      </c>
      <c r="B21" s="60" t="str">
        <f>Investície!B21</f>
        <v>MHTH, a.s. - závod Žilina</v>
      </c>
      <c r="C21" s="60" t="str">
        <f>Investície!C21</f>
        <v>Ekologizácia teplárne Žilina - vybudovanie multipalivového kotla a ukončenie uhoľnej prevádzky</v>
      </c>
      <c r="D21" s="61">
        <f>INDEX(Data!$M:$M,MATCH(emisie_ostatné!A21,Data!$A:$A,0))</f>
        <v>20</v>
      </c>
      <c r="E21" s="61" t="str">
        <f>INDEX(Data!$J:$J,MATCH(emisie_ostatné!A21,Data!$A:$A,0))</f>
        <v>2024-2027</v>
      </c>
      <c r="F21" s="61">
        <f>INDEX(Data!$O:$O,MATCH(emisie_ostatné!A21,Data!$A:$A,0))</f>
        <v>0</v>
      </c>
      <c r="G21" s="61">
        <f>INDEX(Data!$P:$P,MATCH(emisie_ostatné!A21,Data!$A:$A,0))</f>
        <v>-12</v>
      </c>
      <c r="H21" s="61">
        <f>INDEX(Data!$Q:$Q,MATCH(emisie_ostatné!A21,Data!$A:$A,0))</f>
        <v>-91</v>
      </c>
      <c r="I21" s="61">
        <f>INDEX(Data!$R:$R,MATCH(emisie_ostatné!A21,Data!$A:$A,0))</f>
        <v>-1</v>
      </c>
      <c r="J21" s="61">
        <f>INDEX(Data!$S:$S,MATCH(emisie_ostatné!A21,Data!$A:$A,0))</f>
        <v>0</v>
      </c>
      <c r="K21" s="63">
        <f>INDEX(Data!$T:$T,MATCH(emisie_ostatné!A21,Data!$A:$A,0))</f>
        <v>0</v>
      </c>
      <c r="L21" s="62">
        <f>($F21*IF(LEN($E21)=4,HLOOKUP($E21+L$2,Vychodiská!$J$9:$BH$15,2,0),HLOOKUP(VALUE(RIGHT($E21,4))+L$2,Vychodiská!$J$9:$BH$15,2,0)))*-1+($G21*IF(LEN($E21)=4,HLOOKUP($E21+L$2,Vychodiská!$J$9:$BH$15,3,0),HLOOKUP(VALUE(RIGHT($E21,4))+L$2,Vychodiská!$J$9:$BH$15,3,0)))*-1+($H21*IF(LEN($E21)=4,HLOOKUP($E21+L$2,Vychodiská!$J$9:$BH$15,4,0),HLOOKUP(VALUE(RIGHT($E21,4))+L$2,Vychodiská!$J$9:$BH$15,4,0)))*-1+($I21*IF(LEN($E21)=4,HLOOKUP($E21+L$2,Vychodiská!$J$9:$BH$15,5,0),HLOOKUP(VALUE(RIGHT($E21,4))+L$2,Vychodiská!$J$9:$BH$15,5,0)))*-1+($J21*IF(LEN($E21)=4,HLOOKUP($E21+L$2,Vychodiská!$J$9:$BH$15,6,0),HLOOKUP(VALUE(RIGHT($E21,4))+L$2,Vychodiská!$J$9:$BH$15,6,0)))*-1+($K21*IF(LEN($E21)=4,HLOOKUP($E21+L$2,Vychodiská!$J$9:$BH$15,7,0),HLOOKUP(VALUE(RIGHT($E21,4))+L$2,Vychodiská!$J$9:$BH$15,7,0)))*-1</f>
        <v>1614942.9810954542</v>
      </c>
      <c r="M21" s="62">
        <f>($F21*IF(LEN($E21)=4,HLOOKUP($E21+M$2,Vychodiská!$J$9:$BH$15,2,0),HLOOKUP(VALUE(RIGHT($E21,4))+M$2,Vychodiská!$J$9:$BH$15,2,0)))*-1+($G21*IF(LEN($E21)=4,HLOOKUP($E21+M$2,Vychodiská!$J$9:$BH$15,3,0),HLOOKUP(VALUE(RIGHT($E21,4))+M$2,Vychodiská!$J$9:$BH$15,3,0)))*-1+($H21*IF(LEN($E21)=4,HLOOKUP($E21+M$2,Vychodiská!$J$9:$BH$15,4,0),HLOOKUP(VALUE(RIGHT($E21,4))+M$2,Vychodiská!$J$9:$BH$15,4,0)))*-1+($I21*IF(LEN($E21)=4,HLOOKUP($E21+M$2,Vychodiská!$J$9:$BH$15,5,0),HLOOKUP(VALUE(RIGHT($E21,4))+M$2,Vychodiská!$J$9:$BH$15,5,0)))*-1+($J21*IF(LEN($E21)=4,HLOOKUP($E21+M$2,Vychodiská!$J$9:$BH$15,6,0),HLOOKUP(VALUE(RIGHT($E21,4))+M$2,Vychodiská!$J$9:$BH$15,6,0)))*-1+($K21*IF(LEN($E21)=4,HLOOKUP($E21+M$2,Vychodiská!$J$9:$BH$15,7,0),HLOOKUP(VALUE(RIGHT($E21,4))+M$2,Vychodiská!$J$9:$BH$15,7,0)))*-1</f>
        <v>1634160.8025704897</v>
      </c>
      <c r="N21" s="62">
        <f>($F21*IF(LEN($E21)=4,HLOOKUP($E21+N$2,Vychodiská!$J$9:$BH$15,2,0),HLOOKUP(VALUE(RIGHT($E21,4))+N$2,Vychodiská!$J$9:$BH$15,2,0)))*-1+($G21*IF(LEN($E21)=4,HLOOKUP($E21+N$2,Vychodiská!$J$9:$BH$15,3,0),HLOOKUP(VALUE(RIGHT($E21,4))+N$2,Vychodiská!$J$9:$BH$15,3,0)))*-1+($H21*IF(LEN($E21)=4,HLOOKUP($E21+N$2,Vychodiská!$J$9:$BH$15,4,0),HLOOKUP(VALUE(RIGHT($E21,4))+N$2,Vychodiská!$J$9:$BH$15,4,0)))*-1+($I21*IF(LEN($E21)=4,HLOOKUP($E21+N$2,Vychodiská!$J$9:$BH$15,5,0),HLOOKUP(VALUE(RIGHT($E21,4))+N$2,Vychodiská!$J$9:$BH$15,5,0)))*-1+($J21*IF(LEN($E21)=4,HLOOKUP($E21+N$2,Vychodiská!$J$9:$BH$15,6,0),HLOOKUP(VALUE(RIGHT($E21,4))+N$2,Vychodiská!$J$9:$BH$15,6,0)))*-1+($K21*IF(LEN($E21)=4,HLOOKUP($E21+N$2,Vychodiská!$J$9:$BH$15,7,0),HLOOKUP(VALUE(RIGHT($E21,4))+N$2,Vychodiská!$J$9:$BH$15,7,0)))*-1</f>
        <v>1653607.3161210788</v>
      </c>
      <c r="O21" s="62">
        <f>($F21*IF(LEN($E21)=4,HLOOKUP($E21+O$2,Vychodiská!$J$9:$BH$15,2,0),HLOOKUP(VALUE(RIGHT($E21,4))+O$2,Vychodiská!$J$9:$BH$15,2,0)))*-1+($G21*IF(LEN($E21)=4,HLOOKUP($E21+O$2,Vychodiská!$J$9:$BH$15,3,0),HLOOKUP(VALUE(RIGHT($E21,4))+O$2,Vychodiská!$J$9:$BH$15,3,0)))*-1+($H21*IF(LEN($E21)=4,HLOOKUP($E21+O$2,Vychodiská!$J$9:$BH$15,4,0),HLOOKUP(VALUE(RIGHT($E21,4))+O$2,Vychodiská!$J$9:$BH$15,4,0)))*-1+($I21*IF(LEN($E21)=4,HLOOKUP($E21+O$2,Vychodiská!$J$9:$BH$15,5,0),HLOOKUP(VALUE(RIGHT($E21,4))+O$2,Vychodiská!$J$9:$BH$15,5,0)))*-1+($J21*IF(LEN($E21)=4,HLOOKUP($E21+O$2,Vychodiská!$J$9:$BH$15,6,0),HLOOKUP(VALUE(RIGHT($E21,4))+O$2,Vychodiská!$J$9:$BH$15,6,0)))*-1+($K21*IF(LEN($E21)=4,HLOOKUP($E21+O$2,Vychodiská!$J$9:$BH$15,7,0),HLOOKUP(VALUE(RIGHT($E21,4))+O$2,Vychodiská!$J$9:$BH$15,7,0)))*-1</f>
        <v>1667497.6175764957</v>
      </c>
      <c r="P21" s="62">
        <f>($F21*IF(LEN($E21)=4,HLOOKUP($E21+P$2,Vychodiská!$J$9:$BH$15,2,0),HLOOKUP(VALUE(RIGHT($E21,4))+P$2,Vychodiská!$J$9:$BH$15,2,0)))*-1+($G21*IF(LEN($E21)=4,HLOOKUP($E21+P$2,Vychodiská!$J$9:$BH$15,3,0),HLOOKUP(VALUE(RIGHT($E21,4))+P$2,Vychodiská!$J$9:$BH$15,3,0)))*-1+($H21*IF(LEN($E21)=4,HLOOKUP($E21+P$2,Vychodiská!$J$9:$BH$15,4,0),HLOOKUP(VALUE(RIGHT($E21,4))+P$2,Vychodiská!$J$9:$BH$15,4,0)))*-1+($I21*IF(LEN($E21)=4,HLOOKUP($E21+P$2,Vychodiská!$J$9:$BH$15,5,0),HLOOKUP(VALUE(RIGHT($E21,4))+P$2,Vychodiská!$J$9:$BH$15,5,0)))*-1+($J21*IF(LEN($E21)=4,HLOOKUP($E21+P$2,Vychodiská!$J$9:$BH$15,6,0),HLOOKUP(VALUE(RIGHT($E21,4))+P$2,Vychodiská!$J$9:$BH$15,6,0)))*-1+($K21*IF(LEN($E21)=4,HLOOKUP($E21+P$2,Vychodiská!$J$9:$BH$15,7,0),HLOOKUP(VALUE(RIGHT($E21,4))+P$2,Vychodiská!$J$9:$BH$15,7,0)))*-1</f>
        <v>1681504.5975641382</v>
      </c>
      <c r="Q21" s="62">
        <f>($F21*IF(LEN($E21)=4,HLOOKUP($E21+Q$2,Vychodiská!$J$9:$BH$15,2,0),HLOOKUP(VALUE(RIGHT($E21,4))+Q$2,Vychodiská!$J$9:$BH$15,2,0)))*-1+($G21*IF(LEN($E21)=4,HLOOKUP($E21+Q$2,Vychodiská!$J$9:$BH$15,3,0),HLOOKUP(VALUE(RIGHT($E21,4))+Q$2,Vychodiská!$J$9:$BH$15,3,0)))*-1+($H21*IF(LEN($E21)=4,HLOOKUP($E21+Q$2,Vychodiská!$J$9:$BH$15,4,0),HLOOKUP(VALUE(RIGHT($E21,4))+Q$2,Vychodiská!$J$9:$BH$15,4,0)))*-1+($I21*IF(LEN($E21)=4,HLOOKUP($E21+Q$2,Vychodiská!$J$9:$BH$15,5,0),HLOOKUP(VALUE(RIGHT($E21,4))+Q$2,Vychodiská!$J$9:$BH$15,5,0)))*-1+($J21*IF(LEN($E21)=4,HLOOKUP($E21+Q$2,Vychodiská!$J$9:$BH$15,6,0),HLOOKUP(VALUE(RIGHT($E21,4))+Q$2,Vychodiská!$J$9:$BH$15,6,0)))*-1+($K21*IF(LEN($E21)=4,HLOOKUP($E21+Q$2,Vychodiská!$J$9:$BH$15,7,0),HLOOKUP(VALUE(RIGHT($E21,4))+Q$2,Vychodiská!$J$9:$BH$15,7,0)))*-1</f>
        <v>1695629.2361836769</v>
      </c>
      <c r="R21" s="62">
        <f>($F21*IF(LEN($E21)=4,HLOOKUP($E21+R$2,Vychodiská!$J$9:$BH$15,2,0),HLOOKUP(VALUE(RIGHT($E21,4))+R$2,Vychodiská!$J$9:$BH$15,2,0)))*-1+($G21*IF(LEN($E21)=4,HLOOKUP($E21+R$2,Vychodiská!$J$9:$BH$15,3,0),HLOOKUP(VALUE(RIGHT($E21,4))+R$2,Vychodiská!$J$9:$BH$15,3,0)))*-1+($H21*IF(LEN($E21)=4,HLOOKUP($E21+R$2,Vychodiská!$J$9:$BH$15,4,0),HLOOKUP(VALUE(RIGHT($E21,4))+R$2,Vychodiská!$J$9:$BH$15,4,0)))*-1+($I21*IF(LEN($E21)=4,HLOOKUP($E21+R$2,Vychodiská!$J$9:$BH$15,5,0),HLOOKUP(VALUE(RIGHT($E21,4))+R$2,Vychodiská!$J$9:$BH$15,5,0)))*-1+($J21*IF(LEN($E21)=4,HLOOKUP($E21+R$2,Vychodiská!$J$9:$BH$15,6,0),HLOOKUP(VALUE(RIGHT($E21,4))+R$2,Vychodiská!$J$9:$BH$15,6,0)))*-1+($K21*IF(LEN($E21)=4,HLOOKUP($E21+R$2,Vychodiská!$J$9:$BH$15,7,0),HLOOKUP(VALUE(RIGHT($E21,4))+R$2,Vychodiská!$J$9:$BH$15,7,0)))*-1</f>
        <v>1709872.5217676195</v>
      </c>
      <c r="S21" s="62">
        <f>($F21*IF(LEN($E21)=4,HLOOKUP($E21+S$2,Vychodiská!$J$9:$BH$15,2,0),HLOOKUP(VALUE(RIGHT($E21,4))+S$2,Vychodiská!$J$9:$BH$15,2,0)))*-1+($G21*IF(LEN($E21)=4,HLOOKUP($E21+S$2,Vychodiská!$J$9:$BH$15,3,0),HLOOKUP(VALUE(RIGHT($E21,4))+S$2,Vychodiská!$J$9:$BH$15,3,0)))*-1+($H21*IF(LEN($E21)=4,HLOOKUP($E21+S$2,Vychodiská!$J$9:$BH$15,4,0),HLOOKUP(VALUE(RIGHT($E21,4))+S$2,Vychodiská!$J$9:$BH$15,4,0)))*-1+($I21*IF(LEN($E21)=4,HLOOKUP($E21+S$2,Vychodiská!$J$9:$BH$15,5,0),HLOOKUP(VALUE(RIGHT($E21,4))+S$2,Vychodiská!$J$9:$BH$15,5,0)))*-1+($J21*IF(LEN($E21)=4,HLOOKUP($E21+S$2,Vychodiská!$J$9:$BH$15,6,0),HLOOKUP(VALUE(RIGHT($E21,4))+S$2,Vychodiská!$J$9:$BH$15,6,0)))*-1+($K21*IF(LEN($E21)=4,HLOOKUP($E21+S$2,Vychodiská!$J$9:$BH$15,7,0),HLOOKUP(VALUE(RIGHT($E21,4))+S$2,Vychodiská!$J$9:$BH$15,7,0)))*-1</f>
        <v>1724235.4509504675</v>
      </c>
      <c r="T21" s="62">
        <f>($F21*IF(LEN($E21)=4,HLOOKUP($E21+T$2,Vychodiská!$J$9:$BH$15,2,0),HLOOKUP(VALUE(RIGHT($E21,4))+T$2,Vychodiská!$J$9:$BH$15,2,0)))*-1+($G21*IF(LEN($E21)=4,HLOOKUP($E21+T$2,Vychodiská!$J$9:$BH$15,3,0),HLOOKUP(VALUE(RIGHT($E21,4))+T$2,Vychodiská!$J$9:$BH$15,3,0)))*-1+($H21*IF(LEN($E21)=4,HLOOKUP($E21+T$2,Vychodiská!$J$9:$BH$15,4,0),HLOOKUP(VALUE(RIGHT($E21,4))+T$2,Vychodiská!$J$9:$BH$15,4,0)))*-1+($I21*IF(LEN($E21)=4,HLOOKUP($E21+T$2,Vychodiská!$J$9:$BH$15,5,0),HLOOKUP(VALUE(RIGHT($E21,4))+T$2,Vychodiská!$J$9:$BH$15,5,0)))*-1+($J21*IF(LEN($E21)=4,HLOOKUP($E21+T$2,Vychodiská!$J$9:$BH$15,6,0),HLOOKUP(VALUE(RIGHT($E21,4))+T$2,Vychodiská!$J$9:$BH$15,6,0)))*-1+($K21*IF(LEN($E21)=4,HLOOKUP($E21+T$2,Vychodiská!$J$9:$BH$15,7,0),HLOOKUP(VALUE(RIGHT($E21,4))+T$2,Vychodiská!$J$9:$BH$15,7,0)))*-1</f>
        <v>1738719.0287384512</v>
      </c>
      <c r="U21" s="62">
        <f>($F21*IF(LEN($E21)=4,HLOOKUP($E21+U$2,Vychodiská!$J$9:$BH$15,2,0),HLOOKUP(VALUE(RIGHT($E21,4))+U$2,Vychodiská!$J$9:$BH$15,2,0)))*-1+($G21*IF(LEN($E21)=4,HLOOKUP($E21+U$2,Vychodiská!$J$9:$BH$15,3,0),HLOOKUP(VALUE(RIGHT($E21,4))+U$2,Vychodiská!$J$9:$BH$15,3,0)))*-1+($H21*IF(LEN($E21)=4,HLOOKUP($E21+U$2,Vychodiská!$J$9:$BH$15,4,0),HLOOKUP(VALUE(RIGHT($E21,4))+U$2,Vychodiská!$J$9:$BH$15,4,0)))*-1+($I21*IF(LEN($E21)=4,HLOOKUP($E21+U$2,Vychodiská!$J$9:$BH$15,5,0),HLOOKUP(VALUE(RIGHT($E21,4))+U$2,Vychodiská!$J$9:$BH$15,5,0)))*-1+($J21*IF(LEN($E21)=4,HLOOKUP($E21+U$2,Vychodiská!$J$9:$BH$15,6,0),HLOOKUP(VALUE(RIGHT($E21,4))+U$2,Vychodiská!$J$9:$BH$15,6,0)))*-1+($K21*IF(LEN($E21)=4,HLOOKUP($E21+U$2,Vychodiská!$J$9:$BH$15,7,0),HLOOKUP(VALUE(RIGHT($E21,4))+U$2,Vychodiská!$J$9:$BH$15,7,0)))*-1</f>
        <v>1753324.2685798542</v>
      </c>
      <c r="V21" s="62">
        <f>($F21*IF(LEN($E21)=4,HLOOKUP($E21+V$2,Vychodiská!$J$9:$BH$15,2,0),HLOOKUP(VALUE(RIGHT($E21,4))+V$2,Vychodiská!$J$9:$BH$15,2,0)))*-1+($G21*IF(LEN($E21)=4,HLOOKUP($E21+V$2,Vychodiská!$J$9:$BH$15,3,0),HLOOKUP(VALUE(RIGHT($E21,4))+V$2,Vychodiská!$J$9:$BH$15,3,0)))*-1+($H21*IF(LEN($E21)=4,HLOOKUP($E21+V$2,Vychodiská!$J$9:$BH$15,4,0),HLOOKUP(VALUE(RIGHT($E21,4))+V$2,Vychodiská!$J$9:$BH$15,4,0)))*-1+($I21*IF(LEN($E21)=4,HLOOKUP($E21+V$2,Vychodiská!$J$9:$BH$15,5,0),HLOOKUP(VALUE(RIGHT($E21,4))+V$2,Vychodiská!$J$9:$BH$15,5,0)))*-1+($J21*IF(LEN($E21)=4,HLOOKUP($E21+V$2,Vychodiská!$J$9:$BH$15,6,0),HLOOKUP(VALUE(RIGHT($E21,4))+V$2,Vychodiská!$J$9:$BH$15,6,0)))*-1+($K21*IF(LEN($E21)=4,HLOOKUP($E21+V$2,Vychodiská!$J$9:$BH$15,7,0),HLOOKUP(VALUE(RIGHT($E21,4))+V$2,Vychodiská!$J$9:$BH$15,7,0)))*-1</f>
        <v>1768052.1924359247</v>
      </c>
      <c r="W21" s="62">
        <f>($F21*IF(LEN($E21)=4,HLOOKUP($E21+W$2,Vychodiská!$J$9:$BH$15,2,0),HLOOKUP(VALUE(RIGHT($E21,4))+W$2,Vychodiská!$J$9:$BH$15,2,0)))*-1+($G21*IF(LEN($E21)=4,HLOOKUP($E21+W$2,Vychodiská!$J$9:$BH$15,3,0),HLOOKUP(VALUE(RIGHT($E21,4))+W$2,Vychodiská!$J$9:$BH$15,3,0)))*-1+($H21*IF(LEN($E21)=4,HLOOKUP($E21+W$2,Vychodiská!$J$9:$BH$15,4,0),HLOOKUP(VALUE(RIGHT($E21,4))+W$2,Vychodiská!$J$9:$BH$15,4,0)))*-1+($I21*IF(LEN($E21)=4,HLOOKUP($E21+W$2,Vychodiská!$J$9:$BH$15,5,0),HLOOKUP(VALUE(RIGHT($E21,4))+W$2,Vychodiská!$J$9:$BH$15,5,0)))*-1+($J21*IF(LEN($E21)=4,HLOOKUP($E21+W$2,Vychodiská!$J$9:$BH$15,6,0),HLOOKUP(VALUE(RIGHT($E21,4))+W$2,Vychodiská!$J$9:$BH$15,6,0)))*-1+($K21*IF(LEN($E21)=4,HLOOKUP($E21+W$2,Vychodiská!$J$9:$BH$15,7,0),HLOOKUP(VALUE(RIGHT($E21,4))+W$2,Vychodiská!$J$9:$BH$15,7,0)))*-1</f>
        <v>1782903.8308523865</v>
      </c>
      <c r="X21" s="62">
        <f>($F21*IF(LEN($E21)=4,HLOOKUP($E21+X$2,Vychodiská!$J$9:$BH$15,2,0),HLOOKUP(VALUE(RIGHT($E21,4))+X$2,Vychodiská!$J$9:$BH$15,2,0)))*-1+($G21*IF(LEN($E21)=4,HLOOKUP($E21+X$2,Vychodiská!$J$9:$BH$15,3,0),HLOOKUP(VALUE(RIGHT($E21,4))+X$2,Vychodiská!$J$9:$BH$15,3,0)))*-1+($H21*IF(LEN($E21)=4,HLOOKUP($E21+X$2,Vychodiská!$J$9:$BH$15,4,0),HLOOKUP(VALUE(RIGHT($E21,4))+X$2,Vychodiská!$J$9:$BH$15,4,0)))*-1+($I21*IF(LEN($E21)=4,HLOOKUP($E21+X$2,Vychodiská!$J$9:$BH$15,5,0),HLOOKUP(VALUE(RIGHT($E21,4))+X$2,Vychodiská!$J$9:$BH$15,5,0)))*-1+($J21*IF(LEN($E21)=4,HLOOKUP($E21+X$2,Vychodiská!$J$9:$BH$15,6,0),HLOOKUP(VALUE(RIGHT($E21,4))+X$2,Vychodiská!$J$9:$BH$15,6,0)))*-1+($K21*IF(LEN($E21)=4,HLOOKUP($E21+X$2,Vychodiská!$J$9:$BH$15,7,0),HLOOKUP(VALUE(RIGHT($E21,4))+X$2,Vychodiská!$J$9:$BH$15,7,0)))*-1</f>
        <v>1797880.2230315465</v>
      </c>
      <c r="Y21" s="62">
        <f>($F21*IF(LEN($E21)=4,HLOOKUP($E21+Y$2,Vychodiská!$J$9:$BH$15,2,0),HLOOKUP(VALUE(RIGHT($E21,4))+Y$2,Vychodiská!$J$9:$BH$15,2,0)))*-1+($G21*IF(LEN($E21)=4,HLOOKUP($E21+Y$2,Vychodiská!$J$9:$BH$15,3,0),HLOOKUP(VALUE(RIGHT($E21,4))+Y$2,Vychodiská!$J$9:$BH$15,3,0)))*-1+($H21*IF(LEN($E21)=4,HLOOKUP($E21+Y$2,Vychodiská!$J$9:$BH$15,4,0),HLOOKUP(VALUE(RIGHT($E21,4))+Y$2,Vychodiská!$J$9:$BH$15,4,0)))*-1+($I21*IF(LEN($E21)=4,HLOOKUP($E21+Y$2,Vychodiská!$J$9:$BH$15,5,0),HLOOKUP(VALUE(RIGHT($E21,4))+Y$2,Vychodiská!$J$9:$BH$15,5,0)))*-1+($J21*IF(LEN($E21)=4,HLOOKUP($E21+Y$2,Vychodiská!$J$9:$BH$15,6,0),HLOOKUP(VALUE(RIGHT($E21,4))+Y$2,Vychodiská!$J$9:$BH$15,6,0)))*-1+($K21*IF(LEN($E21)=4,HLOOKUP($E21+Y$2,Vychodiská!$J$9:$BH$15,7,0),HLOOKUP(VALUE(RIGHT($E21,4))+Y$2,Vychodiská!$J$9:$BH$15,7,0)))*-1</f>
        <v>1810465.3845927671</v>
      </c>
      <c r="Z21" s="62">
        <f>($F21*IF(LEN($E21)=4,HLOOKUP($E21+Z$2,Vychodiská!$J$9:$BH$15,2,0),HLOOKUP(VALUE(RIGHT($E21,4))+Z$2,Vychodiská!$J$9:$BH$15,2,0)))*-1+($G21*IF(LEN($E21)=4,HLOOKUP($E21+Z$2,Vychodiská!$J$9:$BH$15,3,0),HLOOKUP(VALUE(RIGHT($E21,4))+Z$2,Vychodiská!$J$9:$BH$15,3,0)))*-1+($H21*IF(LEN($E21)=4,HLOOKUP($E21+Z$2,Vychodiská!$J$9:$BH$15,4,0),HLOOKUP(VALUE(RIGHT($E21,4))+Z$2,Vychodiská!$J$9:$BH$15,4,0)))*-1+($I21*IF(LEN($E21)=4,HLOOKUP($E21+Z$2,Vychodiská!$J$9:$BH$15,5,0),HLOOKUP(VALUE(RIGHT($E21,4))+Z$2,Vychodiská!$J$9:$BH$15,5,0)))*-1+($J21*IF(LEN($E21)=4,HLOOKUP($E21+Z$2,Vychodiská!$J$9:$BH$15,6,0),HLOOKUP(VALUE(RIGHT($E21,4))+Z$2,Vychodiská!$J$9:$BH$15,6,0)))*-1+($K21*IF(LEN($E21)=4,HLOOKUP($E21+Z$2,Vychodiská!$J$9:$BH$15,7,0),HLOOKUP(VALUE(RIGHT($E21,4))+Z$2,Vychodiská!$J$9:$BH$15,7,0)))*-1</f>
        <v>1823138.6422849165</v>
      </c>
      <c r="AA21" s="62">
        <f>($F21*IF(LEN($E21)=4,HLOOKUP($E21+AA$2,Vychodiská!$J$9:$BH$15,2,0),HLOOKUP(VALUE(RIGHT($E21,4))+AA$2,Vychodiská!$J$9:$BH$15,2,0)))*-1+($G21*IF(LEN($E21)=4,HLOOKUP($E21+AA$2,Vychodiská!$J$9:$BH$15,3,0),HLOOKUP(VALUE(RIGHT($E21,4))+AA$2,Vychodiská!$J$9:$BH$15,3,0)))*-1+($H21*IF(LEN($E21)=4,HLOOKUP($E21+AA$2,Vychodiská!$J$9:$BH$15,4,0),HLOOKUP(VALUE(RIGHT($E21,4))+AA$2,Vychodiská!$J$9:$BH$15,4,0)))*-1+($I21*IF(LEN($E21)=4,HLOOKUP($E21+AA$2,Vychodiská!$J$9:$BH$15,5,0),HLOOKUP(VALUE(RIGHT($E21,4))+AA$2,Vychodiská!$J$9:$BH$15,5,0)))*-1+($J21*IF(LEN($E21)=4,HLOOKUP($E21+AA$2,Vychodiská!$J$9:$BH$15,6,0),HLOOKUP(VALUE(RIGHT($E21,4))+AA$2,Vychodiská!$J$9:$BH$15,6,0)))*-1+($K21*IF(LEN($E21)=4,HLOOKUP($E21+AA$2,Vychodiská!$J$9:$BH$15,7,0),HLOOKUP(VALUE(RIGHT($E21,4))+AA$2,Vychodiská!$J$9:$BH$15,7,0)))*-1</f>
        <v>1835900.6127809107</v>
      </c>
      <c r="AB21" s="62">
        <f>($F21*IF(LEN($E21)=4,HLOOKUP($E21+AB$2,Vychodiská!$J$9:$BH$15,2,0),HLOOKUP(VALUE(RIGHT($E21,4))+AB$2,Vychodiská!$J$9:$BH$15,2,0)))*-1+($G21*IF(LEN($E21)=4,HLOOKUP($E21+AB$2,Vychodiská!$J$9:$BH$15,3,0),HLOOKUP(VALUE(RIGHT($E21,4))+AB$2,Vychodiská!$J$9:$BH$15,3,0)))*-1+($H21*IF(LEN($E21)=4,HLOOKUP($E21+AB$2,Vychodiská!$J$9:$BH$15,4,0),HLOOKUP(VALUE(RIGHT($E21,4))+AB$2,Vychodiská!$J$9:$BH$15,4,0)))*-1+($I21*IF(LEN($E21)=4,HLOOKUP($E21+AB$2,Vychodiská!$J$9:$BH$15,5,0),HLOOKUP(VALUE(RIGHT($E21,4))+AB$2,Vychodiská!$J$9:$BH$15,5,0)))*-1+($J21*IF(LEN($E21)=4,HLOOKUP($E21+AB$2,Vychodiská!$J$9:$BH$15,6,0),HLOOKUP(VALUE(RIGHT($E21,4))+AB$2,Vychodiská!$J$9:$BH$15,6,0)))*-1+($K21*IF(LEN($E21)=4,HLOOKUP($E21+AB$2,Vychodiská!$J$9:$BH$15,7,0),HLOOKUP(VALUE(RIGHT($E21,4))+AB$2,Vychodiská!$J$9:$BH$15,7,0)))*-1</f>
        <v>1848751.9170703769</v>
      </c>
      <c r="AC21" s="62">
        <f>($F21*IF(LEN($E21)=4,HLOOKUP($E21+AC$2,Vychodiská!$J$9:$BH$15,2,0),HLOOKUP(VALUE(RIGHT($E21,4))+AC$2,Vychodiská!$J$9:$BH$15,2,0)))*-1+($G21*IF(LEN($E21)=4,HLOOKUP($E21+AC$2,Vychodiská!$J$9:$BH$15,3,0),HLOOKUP(VALUE(RIGHT($E21,4))+AC$2,Vychodiská!$J$9:$BH$15,3,0)))*-1+($H21*IF(LEN($E21)=4,HLOOKUP($E21+AC$2,Vychodiská!$J$9:$BH$15,4,0),HLOOKUP(VALUE(RIGHT($E21,4))+AC$2,Vychodiská!$J$9:$BH$15,4,0)))*-1+($I21*IF(LEN($E21)=4,HLOOKUP($E21+AC$2,Vychodiská!$J$9:$BH$15,5,0),HLOOKUP(VALUE(RIGHT($E21,4))+AC$2,Vychodiská!$J$9:$BH$15,5,0)))*-1+($J21*IF(LEN($E21)=4,HLOOKUP($E21+AC$2,Vychodiská!$J$9:$BH$15,6,0),HLOOKUP(VALUE(RIGHT($E21,4))+AC$2,Vychodiská!$J$9:$BH$15,6,0)))*-1+($K21*IF(LEN($E21)=4,HLOOKUP($E21+AC$2,Vychodiská!$J$9:$BH$15,7,0),HLOOKUP(VALUE(RIGHT($E21,4))+AC$2,Vychodiská!$J$9:$BH$15,7,0)))*-1</f>
        <v>1861693.1804898693</v>
      </c>
      <c r="AD21" s="62">
        <f>($F21*IF(LEN($E21)=4,HLOOKUP($E21+AD$2,Vychodiská!$J$9:$BH$15,2,0),HLOOKUP(VALUE(RIGHT($E21,4))+AD$2,Vychodiská!$J$9:$BH$15,2,0)))*-1+($G21*IF(LEN($E21)=4,HLOOKUP($E21+AD$2,Vychodiská!$J$9:$BH$15,3,0),HLOOKUP(VALUE(RIGHT($E21,4))+AD$2,Vychodiská!$J$9:$BH$15,3,0)))*-1+($H21*IF(LEN($E21)=4,HLOOKUP($E21+AD$2,Vychodiská!$J$9:$BH$15,4,0),HLOOKUP(VALUE(RIGHT($E21,4))+AD$2,Vychodiská!$J$9:$BH$15,4,0)))*-1+($I21*IF(LEN($E21)=4,HLOOKUP($E21+AD$2,Vychodiská!$J$9:$BH$15,5,0),HLOOKUP(VALUE(RIGHT($E21,4))+AD$2,Vychodiská!$J$9:$BH$15,5,0)))*-1+($J21*IF(LEN($E21)=4,HLOOKUP($E21+AD$2,Vychodiská!$J$9:$BH$15,6,0),HLOOKUP(VALUE(RIGHT($E21,4))+AD$2,Vychodiská!$J$9:$BH$15,6,0)))*-1+($K21*IF(LEN($E21)=4,HLOOKUP($E21+AD$2,Vychodiská!$J$9:$BH$15,7,0),HLOOKUP(VALUE(RIGHT($E21,4))+AD$2,Vychodiská!$J$9:$BH$15,7,0)))*-1</f>
        <v>1874725.0327532983</v>
      </c>
      <c r="AE21" s="62">
        <f>($F21*IF(LEN($E21)=4,HLOOKUP($E21+AE$2,Vychodiská!$J$9:$BH$15,2,0),HLOOKUP(VALUE(RIGHT($E21,4))+AE$2,Vychodiská!$J$9:$BH$15,2,0)))*-1+($G21*IF(LEN($E21)=4,HLOOKUP($E21+AE$2,Vychodiská!$J$9:$BH$15,3,0),HLOOKUP(VALUE(RIGHT($E21,4))+AE$2,Vychodiská!$J$9:$BH$15,3,0)))*-1+($H21*IF(LEN($E21)=4,HLOOKUP($E21+AE$2,Vychodiská!$J$9:$BH$15,4,0),HLOOKUP(VALUE(RIGHT($E21,4))+AE$2,Vychodiská!$J$9:$BH$15,4,0)))*-1+($I21*IF(LEN($E21)=4,HLOOKUP($E21+AE$2,Vychodiská!$J$9:$BH$15,5,0),HLOOKUP(VALUE(RIGHT($E21,4))+AE$2,Vychodiská!$J$9:$BH$15,5,0)))*-1+($J21*IF(LEN($E21)=4,HLOOKUP($E21+AE$2,Vychodiská!$J$9:$BH$15,6,0),HLOOKUP(VALUE(RIGHT($E21,4))+AE$2,Vychodiská!$J$9:$BH$15,6,0)))*-1+($K21*IF(LEN($E21)=4,HLOOKUP($E21+AE$2,Vychodiská!$J$9:$BH$15,7,0),HLOOKUP(VALUE(RIGHT($E21,4))+AE$2,Vychodiská!$J$9:$BH$15,7,0)))*-1</f>
        <v>1887848.1079825712</v>
      </c>
      <c r="AF21" s="62">
        <f>($F21*IF(LEN($E21)=4,HLOOKUP($E21+AF$2,Vychodiská!$J$9:$BH$15,2,0),HLOOKUP(VALUE(RIGHT($E21,4))+AF$2,Vychodiská!$J$9:$BH$15,2,0)))*-1+($G21*IF(LEN($E21)=4,HLOOKUP($E21+AF$2,Vychodiská!$J$9:$BH$15,3,0),HLOOKUP(VALUE(RIGHT($E21,4))+AF$2,Vychodiská!$J$9:$BH$15,3,0)))*-1+($H21*IF(LEN($E21)=4,HLOOKUP($E21+AF$2,Vychodiská!$J$9:$BH$15,4,0),HLOOKUP(VALUE(RIGHT($E21,4))+AF$2,Vychodiská!$J$9:$BH$15,4,0)))*-1+($I21*IF(LEN($E21)=4,HLOOKUP($E21+AF$2,Vychodiská!$J$9:$BH$15,5,0),HLOOKUP(VALUE(RIGHT($E21,4))+AF$2,Vychodiská!$J$9:$BH$15,5,0)))*-1+($J21*IF(LEN($E21)=4,HLOOKUP($E21+AF$2,Vychodiská!$J$9:$BH$15,6,0),HLOOKUP(VALUE(RIGHT($E21,4))+AF$2,Vychodiská!$J$9:$BH$15,6,0)))*-1+($K21*IF(LEN($E21)=4,HLOOKUP($E21+AF$2,Vychodiská!$J$9:$BH$15,7,0),HLOOKUP(VALUE(RIGHT($E21,4))+AF$2,Vychodiská!$J$9:$BH$15,7,0)))*-1</f>
        <v>1901063.0447384489</v>
      </c>
      <c r="AG21" s="62">
        <f>($F21*IF(LEN($E21)=4,HLOOKUP($E21+AG$2,Vychodiská!$J$9:$BH$15,2,0),HLOOKUP(VALUE(RIGHT($E21,4))+AG$2,Vychodiská!$J$9:$BH$15,2,0)))*-1+($G21*IF(LEN($E21)=4,HLOOKUP($E21+AG$2,Vychodiská!$J$9:$BH$15,3,0),HLOOKUP(VALUE(RIGHT($E21,4))+AG$2,Vychodiská!$J$9:$BH$15,3,0)))*-1+($H21*IF(LEN($E21)=4,HLOOKUP($E21+AG$2,Vychodiská!$J$9:$BH$15,4,0),HLOOKUP(VALUE(RIGHT($E21,4))+AG$2,Vychodiská!$J$9:$BH$15,4,0)))*-1+($I21*IF(LEN($E21)=4,HLOOKUP($E21+AG$2,Vychodiská!$J$9:$BH$15,5,0),HLOOKUP(VALUE(RIGHT($E21,4))+AG$2,Vychodiská!$J$9:$BH$15,5,0)))*-1+($J21*IF(LEN($E21)=4,HLOOKUP($E21+AG$2,Vychodiská!$J$9:$BH$15,6,0),HLOOKUP(VALUE(RIGHT($E21,4))+AG$2,Vychodiská!$J$9:$BH$15,6,0)))*-1+($K21*IF(LEN($E21)=4,HLOOKUP($E21+AG$2,Vychodiská!$J$9:$BH$15,7,0),HLOOKUP(VALUE(RIGHT($E21,4))+AG$2,Vychodiská!$J$9:$BH$15,7,0)))*-1</f>
        <v>1914370.4860516179</v>
      </c>
      <c r="AH21" s="62">
        <f>($F21*IF(LEN($E21)=4,HLOOKUP($E21+AH$2,Vychodiská!$J$9:$BH$15,2,0),HLOOKUP(VALUE(RIGHT($E21,4))+AH$2,Vychodiská!$J$9:$BH$15,2,0)))*-1+($G21*IF(LEN($E21)=4,HLOOKUP($E21+AH$2,Vychodiská!$J$9:$BH$15,3,0),HLOOKUP(VALUE(RIGHT($E21,4))+AH$2,Vychodiská!$J$9:$BH$15,3,0)))*-1+($H21*IF(LEN($E21)=4,HLOOKUP($E21+AH$2,Vychodiská!$J$9:$BH$15,4,0),HLOOKUP(VALUE(RIGHT($E21,4))+AH$2,Vychodiská!$J$9:$BH$15,4,0)))*-1+($I21*IF(LEN($E21)=4,HLOOKUP($E21+AH$2,Vychodiská!$J$9:$BH$15,5,0),HLOOKUP(VALUE(RIGHT($E21,4))+AH$2,Vychodiská!$J$9:$BH$15,5,0)))*-1+($J21*IF(LEN($E21)=4,HLOOKUP($E21+AH$2,Vychodiská!$J$9:$BH$15,6,0),HLOOKUP(VALUE(RIGHT($E21,4))+AH$2,Vychodiská!$J$9:$BH$15,6,0)))*-1+($K21*IF(LEN($E21)=4,HLOOKUP($E21+AH$2,Vychodiská!$J$9:$BH$15,7,0),HLOOKUP(VALUE(RIGHT($E21,4))+AH$2,Vychodiská!$J$9:$BH$15,7,0)))*-1</f>
        <v>1927771.0794539789</v>
      </c>
      <c r="AI21" s="62">
        <f>($F21*IF(LEN($E21)=4,HLOOKUP($E21+AI$2,Vychodiská!$J$9:$BH$15,2,0),HLOOKUP(VALUE(RIGHT($E21,4))+AI$2,Vychodiská!$J$9:$BH$15,2,0)))*-1+($G21*IF(LEN($E21)=4,HLOOKUP($E21+AI$2,Vychodiská!$J$9:$BH$15,3,0),HLOOKUP(VALUE(RIGHT($E21,4))+AI$2,Vychodiská!$J$9:$BH$15,3,0)))*-1+($H21*IF(LEN($E21)=4,HLOOKUP($E21+AI$2,Vychodiská!$J$9:$BH$15,4,0),HLOOKUP(VALUE(RIGHT($E21,4))+AI$2,Vychodiská!$J$9:$BH$15,4,0)))*-1+($I21*IF(LEN($E21)=4,HLOOKUP($E21+AI$2,Vychodiská!$J$9:$BH$15,5,0),HLOOKUP(VALUE(RIGHT($E21,4))+AI$2,Vychodiská!$J$9:$BH$15,5,0)))*-1+($J21*IF(LEN($E21)=4,HLOOKUP($E21+AI$2,Vychodiská!$J$9:$BH$15,6,0),HLOOKUP(VALUE(RIGHT($E21,4))+AI$2,Vychodiská!$J$9:$BH$15,6,0)))*-1+($K21*IF(LEN($E21)=4,HLOOKUP($E21+AI$2,Vychodiská!$J$9:$BH$15,7,0),HLOOKUP(VALUE(RIGHT($E21,4))+AI$2,Vychodiská!$J$9:$BH$15,7,0)))*-1</f>
        <v>1945313.7962770103</v>
      </c>
      <c r="AJ21" s="62">
        <f>($F21*IF(LEN($E21)=4,HLOOKUP($E21+AJ$2,Vychodiská!$J$9:$BH$15,2,0),HLOOKUP(VALUE(RIGHT($E21,4))+AJ$2,Vychodiská!$J$9:$BH$15,2,0)))*-1+($G21*IF(LEN($E21)=4,HLOOKUP($E21+AJ$2,Vychodiská!$J$9:$BH$15,3,0),HLOOKUP(VALUE(RIGHT($E21,4))+AJ$2,Vychodiská!$J$9:$BH$15,3,0)))*-1+($H21*IF(LEN($E21)=4,HLOOKUP($E21+AJ$2,Vychodiská!$J$9:$BH$15,4,0),HLOOKUP(VALUE(RIGHT($E21,4))+AJ$2,Vychodiská!$J$9:$BH$15,4,0)))*-1+($I21*IF(LEN($E21)=4,HLOOKUP($E21+AJ$2,Vychodiská!$J$9:$BH$15,5,0),HLOOKUP(VALUE(RIGHT($E21,4))+AJ$2,Vychodiská!$J$9:$BH$15,5,0)))*-1+($J21*IF(LEN($E21)=4,HLOOKUP($E21+AJ$2,Vychodiská!$J$9:$BH$15,6,0),HLOOKUP(VALUE(RIGHT($E21,4))+AJ$2,Vychodiská!$J$9:$BH$15,6,0)))*-1+($K21*IF(LEN($E21)=4,HLOOKUP($E21+AJ$2,Vychodiská!$J$9:$BH$15,7,0),HLOOKUP(VALUE(RIGHT($E21,4))+AJ$2,Vychodiská!$J$9:$BH$15,7,0)))*-1</f>
        <v>1963016.1518231314</v>
      </c>
      <c r="AK21" s="62">
        <f>($F21*IF(LEN($E21)=4,HLOOKUP($E21+AK$2,Vychodiská!$J$9:$BH$15,2,0),HLOOKUP(VALUE(RIGHT($E21,4))+AK$2,Vychodiská!$J$9:$BH$15,2,0)))*-1+($G21*IF(LEN($E21)=4,HLOOKUP($E21+AK$2,Vychodiská!$J$9:$BH$15,3,0),HLOOKUP(VALUE(RIGHT($E21,4))+AK$2,Vychodiská!$J$9:$BH$15,3,0)))*-1+($H21*IF(LEN($E21)=4,HLOOKUP($E21+AK$2,Vychodiská!$J$9:$BH$15,4,0),HLOOKUP(VALUE(RIGHT($E21,4))+AK$2,Vychodiská!$J$9:$BH$15,4,0)))*-1+($I21*IF(LEN($E21)=4,HLOOKUP($E21+AK$2,Vychodiská!$J$9:$BH$15,5,0),HLOOKUP(VALUE(RIGHT($E21,4))+AK$2,Vychodiská!$J$9:$BH$15,5,0)))*-1+($J21*IF(LEN($E21)=4,HLOOKUP($E21+AK$2,Vychodiská!$J$9:$BH$15,6,0),HLOOKUP(VALUE(RIGHT($E21,4))+AK$2,Vychodiská!$J$9:$BH$15,6,0)))*-1+($K21*IF(LEN($E21)=4,HLOOKUP($E21+AK$2,Vychodiská!$J$9:$BH$15,7,0),HLOOKUP(VALUE(RIGHT($E21,4))+AK$2,Vychodiská!$J$9:$BH$15,7,0)))*-1</f>
        <v>1980879.5988047223</v>
      </c>
      <c r="AL21" s="62">
        <f>($F21*IF(LEN($E21)=4,HLOOKUP($E21+AL$2,Vychodiská!$J$9:$BH$15,2,0),HLOOKUP(VALUE(RIGHT($E21,4))+AL$2,Vychodiská!$J$9:$BH$15,2,0)))*-1+($G21*IF(LEN($E21)=4,HLOOKUP($E21+AL$2,Vychodiská!$J$9:$BH$15,3,0),HLOOKUP(VALUE(RIGHT($E21,4))+AL$2,Vychodiská!$J$9:$BH$15,3,0)))*-1+($H21*IF(LEN($E21)=4,HLOOKUP($E21+AL$2,Vychodiská!$J$9:$BH$15,4,0),HLOOKUP(VALUE(RIGHT($E21,4))+AL$2,Vychodiská!$J$9:$BH$15,4,0)))*-1+($I21*IF(LEN($E21)=4,HLOOKUP($E21+AL$2,Vychodiská!$J$9:$BH$15,5,0),HLOOKUP(VALUE(RIGHT($E21,4))+AL$2,Vychodiská!$J$9:$BH$15,5,0)))*-1+($J21*IF(LEN($E21)=4,HLOOKUP($E21+AL$2,Vychodiská!$J$9:$BH$15,6,0),HLOOKUP(VALUE(RIGHT($E21,4))+AL$2,Vychodiská!$J$9:$BH$15,6,0)))*-1+($K21*IF(LEN($E21)=4,HLOOKUP($E21+AL$2,Vychodiská!$J$9:$BH$15,7,0),HLOOKUP(VALUE(RIGHT($E21,4))+AL$2,Vychodiská!$J$9:$BH$15,7,0)))*-1</f>
        <v>1998905.6031538453</v>
      </c>
      <c r="AM21" s="62">
        <f>($F21*IF(LEN($E21)=4,HLOOKUP($E21+AM$2,Vychodiská!$J$9:$BH$15,2,0),HLOOKUP(VALUE(RIGHT($E21,4))+AM$2,Vychodiská!$J$9:$BH$15,2,0)))*-1+($G21*IF(LEN($E21)=4,HLOOKUP($E21+AM$2,Vychodiská!$J$9:$BH$15,3,0),HLOOKUP(VALUE(RIGHT($E21,4))+AM$2,Vychodiská!$J$9:$BH$15,3,0)))*-1+($H21*IF(LEN($E21)=4,HLOOKUP($E21+AM$2,Vychodiská!$J$9:$BH$15,4,0),HLOOKUP(VALUE(RIGHT($E21,4))+AM$2,Vychodiská!$J$9:$BH$15,4,0)))*-1+($I21*IF(LEN($E21)=4,HLOOKUP($E21+AM$2,Vychodiská!$J$9:$BH$15,5,0),HLOOKUP(VALUE(RIGHT($E21,4))+AM$2,Vychodiská!$J$9:$BH$15,5,0)))*-1+($J21*IF(LEN($E21)=4,HLOOKUP($E21+AM$2,Vychodiská!$J$9:$BH$15,6,0),HLOOKUP(VALUE(RIGHT($E21,4))+AM$2,Vychodiská!$J$9:$BH$15,6,0)))*-1+($K21*IF(LEN($E21)=4,HLOOKUP($E21+AM$2,Vychodiská!$J$9:$BH$15,7,0),HLOOKUP(VALUE(RIGHT($E21,4))+AM$2,Vychodiská!$J$9:$BH$15,7,0)))*-1</f>
        <v>2017095.6441425453</v>
      </c>
      <c r="AN21" s="62">
        <f>($F21*IF(LEN($E21)=4,HLOOKUP($E21+AN$2,Vychodiská!$J$9:$BH$15,2,0),HLOOKUP(VALUE(RIGHT($E21,4))+AN$2,Vychodiská!$J$9:$BH$15,2,0)))*-1+($G21*IF(LEN($E21)=4,HLOOKUP($E21+AN$2,Vychodiská!$J$9:$BH$15,3,0),HLOOKUP(VALUE(RIGHT($E21,4))+AN$2,Vychodiská!$J$9:$BH$15,3,0)))*-1+($H21*IF(LEN($E21)=4,HLOOKUP($E21+AN$2,Vychodiská!$J$9:$BH$15,4,0),HLOOKUP(VALUE(RIGHT($E21,4))+AN$2,Vychodiská!$J$9:$BH$15,4,0)))*-1+($I21*IF(LEN($E21)=4,HLOOKUP($E21+AN$2,Vychodiská!$J$9:$BH$15,5,0),HLOOKUP(VALUE(RIGHT($E21,4))+AN$2,Vychodiská!$J$9:$BH$15,5,0)))*-1+($J21*IF(LEN($E21)=4,HLOOKUP($E21+AN$2,Vychodiská!$J$9:$BH$15,6,0),HLOOKUP(VALUE(RIGHT($E21,4))+AN$2,Vychodiská!$J$9:$BH$15,6,0)))*-1+($K21*IF(LEN($E21)=4,HLOOKUP($E21+AN$2,Vychodiská!$J$9:$BH$15,7,0),HLOOKUP(VALUE(RIGHT($E21,4))+AN$2,Vychodiská!$J$9:$BH$15,7,0)))*-1</f>
        <v>2035451.2145042426</v>
      </c>
      <c r="AO21" s="62">
        <f>($F21*IF(LEN($E21)=4,HLOOKUP($E21+AO$2,Vychodiská!$J$9:$BH$15,2,0),HLOOKUP(VALUE(RIGHT($E21,4))+AO$2,Vychodiská!$J$9:$BH$15,2,0)))*-1+($G21*IF(LEN($E21)=4,HLOOKUP($E21+AO$2,Vychodiská!$J$9:$BH$15,3,0),HLOOKUP(VALUE(RIGHT($E21,4))+AO$2,Vychodiská!$J$9:$BH$15,3,0)))*-1+($H21*IF(LEN($E21)=4,HLOOKUP($E21+AO$2,Vychodiská!$J$9:$BH$15,4,0),HLOOKUP(VALUE(RIGHT($E21,4))+AO$2,Vychodiská!$J$9:$BH$15,4,0)))*-1+($I21*IF(LEN($E21)=4,HLOOKUP($E21+AO$2,Vychodiská!$J$9:$BH$15,5,0),HLOOKUP(VALUE(RIGHT($E21,4))+AO$2,Vychodiská!$J$9:$BH$15,5,0)))*-1+($J21*IF(LEN($E21)=4,HLOOKUP($E21+AO$2,Vychodiská!$J$9:$BH$15,6,0),HLOOKUP(VALUE(RIGHT($E21,4))+AO$2,Vychodiská!$J$9:$BH$15,6,0)))*-1+($K21*IF(LEN($E21)=4,HLOOKUP($E21+AO$2,Vychodiská!$J$9:$BH$15,7,0),HLOOKUP(VALUE(RIGHT($E21,4))+AO$2,Vychodiská!$J$9:$BH$15,7,0)))*-1</f>
        <v>2053973.8205562318</v>
      </c>
      <c r="AP21" s="62">
        <f t="shared" si="2"/>
        <v>1614942.9810954542</v>
      </c>
      <c r="AQ21" s="62">
        <f>SUM($L21:M21)</f>
        <v>3249103.7836659439</v>
      </c>
      <c r="AR21" s="62">
        <f>SUM($L21:N21)</f>
        <v>4902711.0997870229</v>
      </c>
      <c r="AS21" s="62">
        <f>SUM($L21:O21)</f>
        <v>6570208.7173635187</v>
      </c>
      <c r="AT21" s="62">
        <f>SUM($L21:P21)</f>
        <v>8251713.3149276571</v>
      </c>
      <c r="AU21" s="62">
        <f>SUM($L21:Q21)</f>
        <v>9947342.5511113331</v>
      </c>
      <c r="AV21" s="62">
        <f>SUM($L21:R21)</f>
        <v>11657215.072878953</v>
      </c>
      <c r="AW21" s="62">
        <f>SUM($L21:S21)</f>
        <v>13381450.523829421</v>
      </c>
      <c r="AX21" s="62">
        <f>SUM($L21:T21)</f>
        <v>15120169.552567873</v>
      </c>
      <c r="AY21" s="62">
        <f>SUM($L21:U21)</f>
        <v>16873493.821147729</v>
      </c>
      <c r="AZ21" s="62">
        <f>SUM($L21:V21)</f>
        <v>18641546.013583653</v>
      </c>
      <c r="BA21" s="62">
        <f>SUM($L21:W21)</f>
        <v>20424449.844436038</v>
      </c>
      <c r="BB21" s="62">
        <f>SUM($L21:X21)</f>
        <v>22222330.067467585</v>
      </c>
      <c r="BC21" s="62">
        <f>SUM($L21:Y21)</f>
        <v>24032795.452060353</v>
      </c>
      <c r="BD21" s="62">
        <f>SUM($L21:Z21)</f>
        <v>25855934.094345268</v>
      </c>
      <c r="BE21" s="62">
        <f>SUM($L21:AA21)</f>
        <v>27691834.707126178</v>
      </c>
      <c r="BF21" s="62">
        <f>SUM($L21:AB21)</f>
        <v>29540586.624196555</v>
      </c>
      <c r="BG21" s="62">
        <f>SUM($L21:AC21)</f>
        <v>31402279.804686423</v>
      </c>
      <c r="BH21" s="62">
        <f>SUM($L21:AD21)</f>
        <v>33277004.837439723</v>
      </c>
      <c r="BI21" s="62">
        <f>SUM($L21:AE21)</f>
        <v>35164852.945422292</v>
      </c>
      <c r="BJ21" s="62">
        <f>SUM($L21:AF21)</f>
        <v>37065915.990160741</v>
      </c>
      <c r="BK21" s="62">
        <f>SUM($L21:AG21)</f>
        <v>38980286.47621236</v>
      </c>
      <c r="BL21" s="62">
        <f>SUM($L21:AH21)</f>
        <v>40908057.555666342</v>
      </c>
      <c r="BM21" s="62">
        <f>SUM($L21:AI21)</f>
        <v>42853371.351943351</v>
      </c>
      <c r="BN21" s="62">
        <f>SUM($L21:AJ21)</f>
        <v>44816387.503766485</v>
      </c>
      <c r="BO21" s="62">
        <f>SUM($L21:AK21)</f>
        <v>46797267.102571204</v>
      </c>
      <c r="BP21" s="62">
        <f>SUM($L21:AL21)</f>
        <v>48796172.705725051</v>
      </c>
      <c r="BQ21" s="62">
        <f>SUM($L21:AM21)</f>
        <v>50813268.349867597</v>
      </c>
      <c r="BR21" s="62">
        <f>SUM($L21:AN21)</f>
        <v>52848719.564371839</v>
      </c>
      <c r="BS21" s="63">
        <f>SUM($L21:AO21)</f>
        <v>54902693.38492807</v>
      </c>
      <c r="BT21" s="65">
        <f>IF(CZ21=0,0,L21/((1+Vychodiská!$C$178)^emisie_ostatné!CZ21))</f>
        <v>1265350.0830428661</v>
      </c>
      <c r="BU21" s="62">
        <f>IF(DA21=0,0,M21/((1+Vychodiská!$C$178)^emisie_ostatné!DA21))</f>
        <v>1219435.9514581678</v>
      </c>
      <c r="BV21" s="62">
        <f>IF(DB21=0,0,N21/((1+Vychodiská!$C$178)^emisie_ostatné!DB21))</f>
        <v>1175187.8469338284</v>
      </c>
      <c r="BW21" s="62">
        <f>IF(DC21=0,0,O21/((1+Vychodiská!$C$178)^emisie_ostatné!DC21))</f>
        <v>1128628.0236648312</v>
      </c>
      <c r="BX21" s="62">
        <f>IF(DD21=0,0,P21/((1+Vychodiská!$C$178)^emisie_ostatné!DD21))</f>
        <v>1083912.8562510626</v>
      </c>
      <c r="BY21" s="62">
        <f>IF(DE21=0,0,Q21/((1+Vychodiská!$C$178)^emisie_ostatné!DE21))</f>
        <v>1040969.2611843537</v>
      </c>
      <c r="BZ21" s="62">
        <f>IF(DF21=0,0,R21/((1+Vychodiská!$C$178)^emisie_ostatné!DF21))</f>
        <v>999727.05045552575</v>
      </c>
      <c r="CA21" s="62">
        <f>IF(DG21=0,0,S21/((1+Vychodiská!$C$178)^emisie_ostatné!DG21))</f>
        <v>960118.81683747831</v>
      </c>
      <c r="CB21" s="62">
        <f>IF(DH21=0,0,T21/((1+Vychodiská!$C$178)^emisie_ostatné!DH21))</f>
        <v>922079.82371325034</v>
      </c>
      <c r="CC21" s="62">
        <f>IF(DI21=0,0,U21/((1+Vychodiská!$C$178)^emisie_ostatné!DI21))</f>
        <v>885547.89926899225</v>
      </c>
      <c r="CD21" s="62">
        <f>IF(DJ21=0,0,V21/((1+Vychodiská!$C$178)^emisie_ostatné!DJ21))</f>
        <v>850463.33487890603</v>
      </c>
      <c r="CE21" s="62">
        <f>IF(DK21=0,0,W21/((1+Vychodiská!$C$178)^emisie_ostatné!DK21))</f>
        <v>816768.78751608473</v>
      </c>
      <c r="CF21" s="62">
        <f>IF(DL21=0,0,X21/((1+Vychodiská!$C$178)^emisie_ostatné!DL21))</f>
        <v>784409.18602973304</v>
      </c>
      <c r="CG21" s="62">
        <f>IF(DM21=0,0,Y21/((1+Vychodiská!$C$178)^emisie_ostatné!DM21))</f>
        <v>752285.76222089631</v>
      </c>
      <c r="CH21" s="62">
        <f>IF(DN21=0,0,Z21/((1+Vychodiská!$C$178)^emisie_ostatné!DN21))</f>
        <v>721477.86910137394</v>
      </c>
      <c r="CI21" s="62">
        <f>IF(DO21=0,0,AA21/((1+Vychodiská!$C$178)^emisie_ostatné!DO21))</f>
        <v>691931.63255722239</v>
      </c>
      <c r="CJ21" s="62">
        <f>IF(DP21=0,0,AB21/((1+Vychodiská!$C$178)^emisie_ostatné!DP21))</f>
        <v>663595.38474773604</v>
      </c>
      <c r="CK21" s="62">
        <f>IF(DQ21=0,0,AC21/((1+Vychodiská!$C$178)^emisie_ostatné!DQ21))</f>
        <v>636419.5737533049</v>
      </c>
      <c r="CL21" s="62">
        <f>IF(DR21=0,0,AD21/((1+Vychodiská!$C$178)^emisie_ostatné!DR21))</f>
        <v>610356.67692340747</v>
      </c>
      <c r="CM21" s="62">
        <f>IF(DS21=0,0,AE21/((1+Vychodiská!$C$178)^emisie_ostatné!DS21))</f>
        <v>585361.11777321086</v>
      </c>
      <c r="CN21" s="62">
        <f>IF(DT21=0,0,AF21/((1+Vychodiská!$C$178)^emisie_ostatné!DT21))</f>
        <v>0</v>
      </c>
      <c r="CO21" s="62">
        <f>IF(DU21=0,0,AG21/((1+Vychodiská!$C$178)^emisie_ostatné!DU21))</f>
        <v>0</v>
      </c>
      <c r="CP21" s="62">
        <f>IF(DV21=0,0,AH21/((1+Vychodiská!$C$178)^emisie_ostatné!DV21))</f>
        <v>0</v>
      </c>
      <c r="CQ21" s="62">
        <f>IF(DW21=0,0,AI21/((1+Vychodiská!$C$178)^emisie_ostatné!DW21))</f>
        <v>0</v>
      </c>
      <c r="CR21" s="62">
        <f>IF(DX21=0,0,AJ21/((1+Vychodiská!$C$178)^emisie_ostatné!DX21))</f>
        <v>0</v>
      </c>
      <c r="CS21" s="62">
        <f>IF(DY21=0,0,AK21/((1+Vychodiská!$C$178)^emisie_ostatné!DY21))</f>
        <v>0</v>
      </c>
      <c r="CT21" s="62">
        <f>IF(DZ21=0,0,AL21/((1+Vychodiská!$C$178)^emisie_ostatné!DZ21))</f>
        <v>0</v>
      </c>
      <c r="CU21" s="62">
        <f>IF(EA21=0,0,AM21/((1+Vychodiská!$C$178)^emisie_ostatné!EA21))</f>
        <v>0</v>
      </c>
      <c r="CV21" s="62">
        <f>IF(EB21=0,0,AN21/((1+Vychodiská!$C$178)^emisie_ostatné!EB21))</f>
        <v>0</v>
      </c>
      <c r="CW21" s="63">
        <f>IF(EC21=0,0,AO21/((1+Vychodiská!$C$178)^emisie_ostatné!EC21))</f>
        <v>0</v>
      </c>
      <c r="CX21" s="66">
        <f t="shared" si="4"/>
        <v>17794026.938312236</v>
      </c>
      <c r="CY21" s="62"/>
      <c r="CZ21" s="67">
        <f t="shared" si="0"/>
        <v>5</v>
      </c>
      <c r="DA21" s="67">
        <f t="shared" ref="DA21:EC21" si="21">IF(CZ21=0,0,IF(DA$2&gt;$D21,0,CZ21+1))</f>
        <v>6</v>
      </c>
      <c r="DB21" s="67">
        <f t="shared" si="21"/>
        <v>7</v>
      </c>
      <c r="DC21" s="67">
        <f t="shared" si="21"/>
        <v>8</v>
      </c>
      <c r="DD21" s="67">
        <f t="shared" si="21"/>
        <v>9</v>
      </c>
      <c r="DE21" s="67">
        <f t="shared" si="21"/>
        <v>10</v>
      </c>
      <c r="DF21" s="67">
        <f t="shared" si="21"/>
        <v>11</v>
      </c>
      <c r="DG21" s="67">
        <f t="shared" si="21"/>
        <v>12</v>
      </c>
      <c r="DH21" s="67">
        <f t="shared" si="21"/>
        <v>13</v>
      </c>
      <c r="DI21" s="67">
        <f t="shared" si="21"/>
        <v>14</v>
      </c>
      <c r="DJ21" s="67">
        <f t="shared" si="21"/>
        <v>15</v>
      </c>
      <c r="DK21" s="67">
        <f t="shared" si="21"/>
        <v>16</v>
      </c>
      <c r="DL21" s="67">
        <f t="shared" si="21"/>
        <v>17</v>
      </c>
      <c r="DM21" s="67">
        <f t="shared" si="21"/>
        <v>18</v>
      </c>
      <c r="DN21" s="67">
        <f t="shared" si="21"/>
        <v>19</v>
      </c>
      <c r="DO21" s="67">
        <f t="shared" si="21"/>
        <v>20</v>
      </c>
      <c r="DP21" s="67">
        <f t="shared" si="21"/>
        <v>21</v>
      </c>
      <c r="DQ21" s="67">
        <f t="shared" si="21"/>
        <v>22</v>
      </c>
      <c r="DR21" s="67">
        <f t="shared" si="21"/>
        <v>23</v>
      </c>
      <c r="DS21" s="67">
        <f t="shared" si="21"/>
        <v>24</v>
      </c>
      <c r="DT21" s="67">
        <f t="shared" si="21"/>
        <v>0</v>
      </c>
      <c r="DU21" s="67">
        <f t="shared" si="21"/>
        <v>0</v>
      </c>
      <c r="DV21" s="67">
        <f t="shared" si="21"/>
        <v>0</v>
      </c>
      <c r="DW21" s="67">
        <f t="shared" si="21"/>
        <v>0</v>
      </c>
      <c r="DX21" s="67">
        <f t="shared" si="21"/>
        <v>0</v>
      </c>
      <c r="DY21" s="67">
        <f t="shared" si="21"/>
        <v>0</v>
      </c>
      <c r="DZ21" s="67">
        <f t="shared" si="21"/>
        <v>0</v>
      </c>
      <c r="EA21" s="67">
        <f t="shared" si="21"/>
        <v>0</v>
      </c>
      <c r="EB21" s="67">
        <f t="shared" si="21"/>
        <v>0</v>
      </c>
      <c r="EC21" s="68">
        <f t="shared" si="21"/>
        <v>0</v>
      </c>
    </row>
    <row r="22" spans="1:133" s="69" customFormat="1" ht="31" customHeight="1" x14ac:dyDescent="0.35">
      <c r="A22" s="59">
        <f>Investície!A22</f>
        <v>20</v>
      </c>
      <c r="B22" s="60" t="str">
        <f>Investície!B22</f>
        <v>MHTH, a.s. - závod Žilina</v>
      </c>
      <c r="C22" s="60" t="str">
        <f>Investície!C22</f>
        <v xml:space="preserve">Vytesnenie pary II. etapa - Stavebné úpravy existujúcich rozvodov tepla a zmena média z parného na horúcovodné II. etapa – Vetva V2 (AUPARK – ŽT) </v>
      </c>
      <c r="D22" s="61">
        <f>INDEX(Data!$M:$M,MATCH(emisie_ostatné!A22,Data!$A:$A,0))</f>
        <v>30</v>
      </c>
      <c r="E22" s="61" t="str">
        <f>INDEX(Data!$J:$J,MATCH(emisie_ostatné!A22,Data!$A:$A,0))</f>
        <v>2024-2026</v>
      </c>
      <c r="F22" s="61">
        <f>INDEX(Data!$O:$O,MATCH(emisie_ostatné!A22,Data!$A:$A,0))</f>
        <v>0</v>
      </c>
      <c r="G22" s="61">
        <f>INDEX(Data!$P:$P,MATCH(emisie_ostatné!A22,Data!$A:$A,0))</f>
        <v>-1.1399999999999999</v>
      </c>
      <c r="H22" s="61">
        <f>INDEX(Data!$Q:$Q,MATCH(emisie_ostatné!A22,Data!$A:$A,0))</f>
        <v>-1.19</v>
      </c>
      <c r="I22" s="61">
        <f>INDEX(Data!$R:$R,MATCH(emisie_ostatné!A22,Data!$A:$A,0))</f>
        <v>-0.13</v>
      </c>
      <c r="J22" s="61">
        <f>INDEX(Data!$S:$S,MATCH(emisie_ostatné!A22,Data!$A:$A,0))</f>
        <v>0</v>
      </c>
      <c r="K22" s="63">
        <f>INDEX(Data!$T:$T,MATCH(emisie_ostatné!A22,Data!$A:$A,0))</f>
        <v>0</v>
      </c>
      <c r="L22" s="62">
        <f>($F22*IF(LEN($E22)=4,HLOOKUP($E22+L$2,Vychodiská!$J$9:$BH$15,2,0),HLOOKUP(VALUE(RIGHT($E22,4))+L$2,Vychodiská!$J$9:$BH$15,2,0)))*-1+($G22*IF(LEN($E22)=4,HLOOKUP($E22+L$2,Vychodiská!$J$9:$BH$15,3,0),HLOOKUP(VALUE(RIGHT($E22,4))+L$2,Vychodiská!$J$9:$BH$15,3,0)))*-1+($H22*IF(LEN($E22)=4,HLOOKUP($E22+L$2,Vychodiská!$J$9:$BH$15,4,0),HLOOKUP(VALUE(RIGHT($E22,4))+L$2,Vychodiská!$J$9:$BH$15,4,0)))*-1+($I22*IF(LEN($E22)=4,HLOOKUP($E22+L$2,Vychodiská!$J$9:$BH$15,5,0),HLOOKUP(VALUE(RIGHT($E22,4))+L$2,Vychodiská!$J$9:$BH$15,5,0)))*-1+($J22*IF(LEN($E22)=4,HLOOKUP($E22+L$2,Vychodiská!$J$9:$BH$15,6,0),HLOOKUP(VALUE(RIGHT($E22,4))+L$2,Vychodiská!$J$9:$BH$15,6,0)))*-1+($K22*IF(LEN($E22)=4,HLOOKUP($E22+L$2,Vychodiská!$J$9:$BH$15,7,0),HLOOKUP(VALUE(RIGHT($E22,4))+L$2,Vychodiská!$J$9:$BH$15,7,0)))*-1</f>
        <v>59397.251465862399</v>
      </c>
      <c r="M22" s="62">
        <f>($F22*IF(LEN($E22)=4,HLOOKUP($E22+M$2,Vychodiská!$J$9:$BH$15,2,0),HLOOKUP(VALUE(RIGHT($E22,4))+M$2,Vychodiská!$J$9:$BH$15,2,0)))*-1+($G22*IF(LEN($E22)=4,HLOOKUP($E22+M$2,Vychodiská!$J$9:$BH$15,3,0),HLOOKUP(VALUE(RIGHT($E22,4))+M$2,Vychodiská!$J$9:$BH$15,3,0)))*-1+($H22*IF(LEN($E22)=4,HLOOKUP($E22+M$2,Vychodiská!$J$9:$BH$15,4,0),HLOOKUP(VALUE(RIGHT($E22,4))+M$2,Vychodiská!$J$9:$BH$15,4,0)))*-1+($I22*IF(LEN($E22)=4,HLOOKUP($E22+M$2,Vychodiská!$J$9:$BH$15,5,0),HLOOKUP(VALUE(RIGHT($E22,4))+M$2,Vychodiská!$J$9:$BH$15,5,0)))*-1+($J22*IF(LEN($E22)=4,HLOOKUP($E22+M$2,Vychodiská!$J$9:$BH$15,6,0),HLOOKUP(VALUE(RIGHT($E22,4))+M$2,Vychodiská!$J$9:$BH$15,6,0)))*-1+($K22*IF(LEN($E22)=4,HLOOKUP($E22+M$2,Vychodiská!$J$9:$BH$15,7,0),HLOOKUP(VALUE(RIGHT($E22,4))+M$2,Vychodiská!$J$9:$BH$15,7,0)))*-1</f>
        <v>60104.078758306161</v>
      </c>
      <c r="N22" s="62">
        <f>($F22*IF(LEN($E22)=4,HLOOKUP($E22+N$2,Vychodiská!$J$9:$BH$15,2,0),HLOOKUP(VALUE(RIGHT($E22,4))+N$2,Vychodiská!$J$9:$BH$15,2,0)))*-1+($G22*IF(LEN($E22)=4,HLOOKUP($E22+N$2,Vychodiská!$J$9:$BH$15,3,0),HLOOKUP(VALUE(RIGHT($E22,4))+N$2,Vychodiská!$J$9:$BH$15,3,0)))*-1+($H22*IF(LEN($E22)=4,HLOOKUP($E22+N$2,Vychodiská!$J$9:$BH$15,4,0),HLOOKUP(VALUE(RIGHT($E22,4))+N$2,Vychodiská!$J$9:$BH$15,4,0)))*-1+($I22*IF(LEN($E22)=4,HLOOKUP($E22+N$2,Vychodiská!$J$9:$BH$15,5,0),HLOOKUP(VALUE(RIGHT($E22,4))+N$2,Vychodiská!$J$9:$BH$15,5,0)))*-1+($J22*IF(LEN($E22)=4,HLOOKUP($E22+N$2,Vychodiská!$J$9:$BH$15,6,0),HLOOKUP(VALUE(RIGHT($E22,4))+N$2,Vychodiská!$J$9:$BH$15,6,0)))*-1+($K22*IF(LEN($E22)=4,HLOOKUP($E22+N$2,Vychodiská!$J$9:$BH$15,7,0),HLOOKUP(VALUE(RIGHT($E22,4))+N$2,Vychodiská!$J$9:$BH$15,7,0)))*-1</f>
        <v>60819.317295530003</v>
      </c>
      <c r="O22" s="62">
        <f>($F22*IF(LEN($E22)=4,HLOOKUP($E22+O$2,Vychodiská!$J$9:$BH$15,2,0),HLOOKUP(VALUE(RIGHT($E22,4))+O$2,Vychodiská!$J$9:$BH$15,2,0)))*-1+($G22*IF(LEN($E22)=4,HLOOKUP($E22+O$2,Vychodiská!$J$9:$BH$15,3,0),HLOOKUP(VALUE(RIGHT($E22,4))+O$2,Vychodiská!$J$9:$BH$15,3,0)))*-1+($H22*IF(LEN($E22)=4,HLOOKUP($E22+O$2,Vychodiská!$J$9:$BH$15,4,0),HLOOKUP(VALUE(RIGHT($E22,4))+O$2,Vychodiská!$J$9:$BH$15,4,0)))*-1+($I22*IF(LEN($E22)=4,HLOOKUP($E22+O$2,Vychodiská!$J$9:$BH$15,5,0),HLOOKUP(VALUE(RIGHT($E22,4))+O$2,Vychodiská!$J$9:$BH$15,5,0)))*-1+($J22*IF(LEN($E22)=4,HLOOKUP($E22+O$2,Vychodiská!$J$9:$BH$15,6,0),HLOOKUP(VALUE(RIGHT($E22,4))+O$2,Vychodiská!$J$9:$BH$15,6,0)))*-1+($K22*IF(LEN($E22)=4,HLOOKUP($E22+O$2,Vychodiská!$J$9:$BH$15,7,0),HLOOKUP(VALUE(RIGHT($E22,4))+O$2,Vychodiská!$J$9:$BH$15,7,0)))*-1</f>
        <v>61543.067171346811</v>
      </c>
      <c r="P22" s="62">
        <f>($F22*IF(LEN($E22)=4,HLOOKUP($E22+P$2,Vychodiská!$J$9:$BH$15,2,0),HLOOKUP(VALUE(RIGHT($E22,4))+P$2,Vychodiská!$J$9:$BH$15,2,0)))*-1+($G22*IF(LEN($E22)=4,HLOOKUP($E22+P$2,Vychodiská!$J$9:$BH$15,3,0),HLOOKUP(VALUE(RIGHT($E22,4))+P$2,Vychodiská!$J$9:$BH$15,3,0)))*-1+($H22*IF(LEN($E22)=4,HLOOKUP($E22+P$2,Vychodiská!$J$9:$BH$15,4,0),HLOOKUP(VALUE(RIGHT($E22,4))+P$2,Vychodiská!$J$9:$BH$15,4,0)))*-1+($I22*IF(LEN($E22)=4,HLOOKUP($E22+P$2,Vychodiská!$J$9:$BH$15,5,0),HLOOKUP(VALUE(RIGHT($E22,4))+P$2,Vychodiská!$J$9:$BH$15,5,0)))*-1+($J22*IF(LEN($E22)=4,HLOOKUP($E22+P$2,Vychodiská!$J$9:$BH$15,6,0),HLOOKUP(VALUE(RIGHT($E22,4))+P$2,Vychodiská!$J$9:$BH$15,6,0)))*-1+($K22*IF(LEN($E22)=4,HLOOKUP($E22+P$2,Vychodiská!$J$9:$BH$15,7,0),HLOOKUP(VALUE(RIGHT($E22,4))+P$2,Vychodiská!$J$9:$BH$15,7,0)))*-1</f>
        <v>62060.028935586124</v>
      </c>
      <c r="Q22" s="62">
        <f>($F22*IF(LEN($E22)=4,HLOOKUP($E22+Q$2,Vychodiská!$J$9:$BH$15,2,0),HLOOKUP(VALUE(RIGHT($E22,4))+Q$2,Vychodiská!$J$9:$BH$15,2,0)))*-1+($G22*IF(LEN($E22)=4,HLOOKUP($E22+Q$2,Vychodiská!$J$9:$BH$15,3,0),HLOOKUP(VALUE(RIGHT($E22,4))+Q$2,Vychodiská!$J$9:$BH$15,3,0)))*-1+($H22*IF(LEN($E22)=4,HLOOKUP($E22+Q$2,Vychodiská!$J$9:$BH$15,4,0),HLOOKUP(VALUE(RIGHT($E22,4))+Q$2,Vychodiská!$J$9:$BH$15,4,0)))*-1+($I22*IF(LEN($E22)=4,HLOOKUP($E22+Q$2,Vychodiská!$J$9:$BH$15,5,0),HLOOKUP(VALUE(RIGHT($E22,4))+Q$2,Vychodiská!$J$9:$BH$15,5,0)))*-1+($J22*IF(LEN($E22)=4,HLOOKUP($E22+Q$2,Vychodiská!$J$9:$BH$15,6,0),HLOOKUP(VALUE(RIGHT($E22,4))+Q$2,Vychodiská!$J$9:$BH$15,6,0)))*-1+($K22*IF(LEN($E22)=4,HLOOKUP($E22+Q$2,Vychodiská!$J$9:$BH$15,7,0),HLOOKUP(VALUE(RIGHT($E22,4))+Q$2,Vychodiská!$J$9:$BH$15,7,0)))*-1</f>
        <v>62581.333178645044</v>
      </c>
      <c r="R22" s="62">
        <f>($F22*IF(LEN($E22)=4,HLOOKUP($E22+R$2,Vychodiská!$J$9:$BH$15,2,0),HLOOKUP(VALUE(RIGHT($E22,4))+R$2,Vychodiská!$J$9:$BH$15,2,0)))*-1+($G22*IF(LEN($E22)=4,HLOOKUP($E22+R$2,Vychodiská!$J$9:$BH$15,3,0),HLOOKUP(VALUE(RIGHT($E22,4))+R$2,Vychodiská!$J$9:$BH$15,3,0)))*-1+($H22*IF(LEN($E22)=4,HLOOKUP($E22+R$2,Vychodiská!$J$9:$BH$15,4,0),HLOOKUP(VALUE(RIGHT($E22,4))+R$2,Vychodiská!$J$9:$BH$15,4,0)))*-1+($I22*IF(LEN($E22)=4,HLOOKUP($E22+R$2,Vychodiská!$J$9:$BH$15,5,0),HLOOKUP(VALUE(RIGHT($E22,4))+R$2,Vychodiská!$J$9:$BH$15,5,0)))*-1+($J22*IF(LEN($E22)=4,HLOOKUP($E22+R$2,Vychodiská!$J$9:$BH$15,6,0),HLOOKUP(VALUE(RIGHT($E22,4))+R$2,Vychodiská!$J$9:$BH$15,6,0)))*-1+($K22*IF(LEN($E22)=4,HLOOKUP($E22+R$2,Vychodiská!$J$9:$BH$15,7,0),HLOOKUP(VALUE(RIGHT($E22,4))+R$2,Vychodiská!$J$9:$BH$15,7,0)))*-1</f>
        <v>63107.016377345659</v>
      </c>
      <c r="S22" s="62">
        <f>($F22*IF(LEN($E22)=4,HLOOKUP($E22+S$2,Vychodiská!$J$9:$BH$15,2,0),HLOOKUP(VALUE(RIGHT($E22,4))+S$2,Vychodiská!$J$9:$BH$15,2,0)))*-1+($G22*IF(LEN($E22)=4,HLOOKUP($E22+S$2,Vychodiská!$J$9:$BH$15,3,0),HLOOKUP(VALUE(RIGHT($E22,4))+S$2,Vychodiská!$J$9:$BH$15,3,0)))*-1+($H22*IF(LEN($E22)=4,HLOOKUP($E22+S$2,Vychodiská!$J$9:$BH$15,4,0),HLOOKUP(VALUE(RIGHT($E22,4))+S$2,Vychodiská!$J$9:$BH$15,4,0)))*-1+($I22*IF(LEN($E22)=4,HLOOKUP($E22+S$2,Vychodiská!$J$9:$BH$15,5,0),HLOOKUP(VALUE(RIGHT($E22,4))+S$2,Vychodiská!$J$9:$BH$15,5,0)))*-1+($J22*IF(LEN($E22)=4,HLOOKUP($E22+S$2,Vychodiská!$J$9:$BH$15,6,0),HLOOKUP(VALUE(RIGHT($E22,4))+S$2,Vychodiská!$J$9:$BH$15,6,0)))*-1+($K22*IF(LEN($E22)=4,HLOOKUP($E22+S$2,Vychodiská!$J$9:$BH$15,7,0),HLOOKUP(VALUE(RIGHT($E22,4))+S$2,Vychodiská!$J$9:$BH$15,7,0)))*-1</f>
        <v>63637.115314915362</v>
      </c>
      <c r="T22" s="62">
        <f>($F22*IF(LEN($E22)=4,HLOOKUP($E22+T$2,Vychodiská!$J$9:$BH$15,2,0),HLOOKUP(VALUE(RIGHT($E22,4))+T$2,Vychodiská!$J$9:$BH$15,2,0)))*-1+($G22*IF(LEN($E22)=4,HLOOKUP($E22+T$2,Vychodiská!$J$9:$BH$15,3,0),HLOOKUP(VALUE(RIGHT($E22,4))+T$2,Vychodiská!$J$9:$BH$15,3,0)))*-1+($H22*IF(LEN($E22)=4,HLOOKUP($E22+T$2,Vychodiská!$J$9:$BH$15,4,0),HLOOKUP(VALUE(RIGHT($E22,4))+T$2,Vychodiská!$J$9:$BH$15,4,0)))*-1+($I22*IF(LEN($E22)=4,HLOOKUP($E22+T$2,Vychodiská!$J$9:$BH$15,5,0),HLOOKUP(VALUE(RIGHT($E22,4))+T$2,Vychodiská!$J$9:$BH$15,5,0)))*-1+($J22*IF(LEN($E22)=4,HLOOKUP($E22+T$2,Vychodiská!$J$9:$BH$15,6,0),HLOOKUP(VALUE(RIGHT($E22,4))+T$2,Vychodiská!$J$9:$BH$15,6,0)))*-1+($K22*IF(LEN($E22)=4,HLOOKUP($E22+T$2,Vychodiská!$J$9:$BH$15,7,0),HLOOKUP(VALUE(RIGHT($E22,4))+T$2,Vychodiská!$J$9:$BH$15,7,0)))*-1</f>
        <v>64171.667083560649</v>
      </c>
      <c r="U22" s="62">
        <f>($F22*IF(LEN($E22)=4,HLOOKUP($E22+U$2,Vychodiská!$J$9:$BH$15,2,0),HLOOKUP(VALUE(RIGHT($E22,4))+U$2,Vychodiská!$J$9:$BH$15,2,0)))*-1+($G22*IF(LEN($E22)=4,HLOOKUP($E22+U$2,Vychodiská!$J$9:$BH$15,3,0),HLOOKUP(VALUE(RIGHT($E22,4))+U$2,Vychodiská!$J$9:$BH$15,3,0)))*-1+($H22*IF(LEN($E22)=4,HLOOKUP($E22+U$2,Vychodiská!$J$9:$BH$15,4,0),HLOOKUP(VALUE(RIGHT($E22,4))+U$2,Vychodiská!$J$9:$BH$15,4,0)))*-1+($I22*IF(LEN($E22)=4,HLOOKUP($E22+U$2,Vychodiská!$J$9:$BH$15,5,0),HLOOKUP(VALUE(RIGHT($E22,4))+U$2,Vychodiská!$J$9:$BH$15,5,0)))*-1+($J22*IF(LEN($E22)=4,HLOOKUP($E22+U$2,Vychodiská!$J$9:$BH$15,6,0),HLOOKUP(VALUE(RIGHT($E22,4))+U$2,Vychodiská!$J$9:$BH$15,6,0)))*-1+($K22*IF(LEN($E22)=4,HLOOKUP($E22+U$2,Vychodiská!$J$9:$BH$15,7,0),HLOOKUP(VALUE(RIGHT($E22,4))+U$2,Vychodiská!$J$9:$BH$15,7,0)))*-1</f>
        <v>64710.709087062547</v>
      </c>
      <c r="V22" s="62">
        <f>($F22*IF(LEN($E22)=4,HLOOKUP($E22+V$2,Vychodiská!$J$9:$BH$15,2,0),HLOOKUP(VALUE(RIGHT($E22,4))+V$2,Vychodiská!$J$9:$BH$15,2,0)))*-1+($G22*IF(LEN($E22)=4,HLOOKUP($E22+V$2,Vychodiská!$J$9:$BH$15,3,0),HLOOKUP(VALUE(RIGHT($E22,4))+V$2,Vychodiská!$J$9:$BH$15,3,0)))*-1+($H22*IF(LEN($E22)=4,HLOOKUP($E22+V$2,Vychodiská!$J$9:$BH$15,4,0),HLOOKUP(VALUE(RIGHT($E22,4))+V$2,Vychodiská!$J$9:$BH$15,4,0)))*-1+($I22*IF(LEN($E22)=4,HLOOKUP($E22+V$2,Vychodiská!$J$9:$BH$15,5,0),HLOOKUP(VALUE(RIGHT($E22,4))+V$2,Vychodiská!$J$9:$BH$15,5,0)))*-1+($J22*IF(LEN($E22)=4,HLOOKUP($E22+V$2,Vychodiská!$J$9:$BH$15,6,0),HLOOKUP(VALUE(RIGHT($E22,4))+V$2,Vychodiská!$J$9:$BH$15,6,0)))*-1+($K22*IF(LEN($E22)=4,HLOOKUP($E22+V$2,Vychodiská!$J$9:$BH$15,7,0),HLOOKUP(VALUE(RIGHT($E22,4))+V$2,Vychodiská!$J$9:$BH$15,7,0)))*-1</f>
        <v>65254.279043393879</v>
      </c>
      <c r="W22" s="62">
        <f>($F22*IF(LEN($E22)=4,HLOOKUP($E22+W$2,Vychodiská!$J$9:$BH$15,2,0),HLOOKUP(VALUE(RIGHT($E22,4))+W$2,Vychodiská!$J$9:$BH$15,2,0)))*-1+($G22*IF(LEN($E22)=4,HLOOKUP($E22+W$2,Vychodiská!$J$9:$BH$15,3,0),HLOOKUP(VALUE(RIGHT($E22,4))+W$2,Vychodiská!$J$9:$BH$15,3,0)))*-1+($H22*IF(LEN($E22)=4,HLOOKUP($E22+W$2,Vychodiská!$J$9:$BH$15,4,0),HLOOKUP(VALUE(RIGHT($E22,4))+W$2,Vychodiská!$J$9:$BH$15,4,0)))*-1+($I22*IF(LEN($E22)=4,HLOOKUP($E22+W$2,Vychodiská!$J$9:$BH$15,5,0),HLOOKUP(VALUE(RIGHT($E22,4))+W$2,Vychodiská!$J$9:$BH$15,5,0)))*-1+($J22*IF(LEN($E22)=4,HLOOKUP($E22+W$2,Vychodiská!$J$9:$BH$15,6,0),HLOOKUP(VALUE(RIGHT($E22,4))+W$2,Vychodiská!$J$9:$BH$15,6,0)))*-1+($K22*IF(LEN($E22)=4,HLOOKUP($E22+W$2,Vychodiská!$J$9:$BH$15,7,0),HLOOKUP(VALUE(RIGHT($E22,4))+W$2,Vychodiská!$J$9:$BH$15,7,0)))*-1</f>
        <v>65802.414987358381</v>
      </c>
      <c r="X22" s="62">
        <f>($F22*IF(LEN($E22)=4,HLOOKUP($E22+X$2,Vychodiská!$J$9:$BH$15,2,0),HLOOKUP(VALUE(RIGHT($E22,4))+X$2,Vychodiská!$J$9:$BH$15,2,0)))*-1+($G22*IF(LEN($E22)=4,HLOOKUP($E22+X$2,Vychodiská!$J$9:$BH$15,3,0),HLOOKUP(VALUE(RIGHT($E22,4))+X$2,Vychodiská!$J$9:$BH$15,3,0)))*-1+($H22*IF(LEN($E22)=4,HLOOKUP($E22+X$2,Vychodiská!$J$9:$BH$15,4,0),HLOOKUP(VALUE(RIGHT($E22,4))+X$2,Vychodiská!$J$9:$BH$15,4,0)))*-1+($I22*IF(LEN($E22)=4,HLOOKUP($E22+X$2,Vychodiská!$J$9:$BH$15,5,0),HLOOKUP(VALUE(RIGHT($E22,4))+X$2,Vychodiská!$J$9:$BH$15,5,0)))*-1+($J22*IF(LEN($E22)=4,HLOOKUP($E22+X$2,Vychodiská!$J$9:$BH$15,6,0),HLOOKUP(VALUE(RIGHT($E22,4))+X$2,Vychodiská!$J$9:$BH$15,6,0)))*-1+($K22*IF(LEN($E22)=4,HLOOKUP($E22+X$2,Vychodiská!$J$9:$BH$15,7,0),HLOOKUP(VALUE(RIGHT($E22,4))+X$2,Vychodiská!$J$9:$BH$15,7,0)))*-1</f>
        <v>66355.155273252181</v>
      </c>
      <c r="Y22" s="62">
        <f>($F22*IF(LEN($E22)=4,HLOOKUP($E22+Y$2,Vychodiská!$J$9:$BH$15,2,0),HLOOKUP(VALUE(RIGHT($E22,4))+Y$2,Vychodiská!$J$9:$BH$15,2,0)))*-1+($G22*IF(LEN($E22)=4,HLOOKUP($E22+Y$2,Vychodiská!$J$9:$BH$15,3,0),HLOOKUP(VALUE(RIGHT($E22,4))+Y$2,Vychodiská!$J$9:$BH$15,3,0)))*-1+($H22*IF(LEN($E22)=4,HLOOKUP($E22+Y$2,Vychodiská!$J$9:$BH$15,4,0),HLOOKUP(VALUE(RIGHT($E22,4))+Y$2,Vychodiská!$J$9:$BH$15,4,0)))*-1+($I22*IF(LEN($E22)=4,HLOOKUP($E22+Y$2,Vychodiská!$J$9:$BH$15,5,0),HLOOKUP(VALUE(RIGHT($E22,4))+Y$2,Vychodiská!$J$9:$BH$15,5,0)))*-1+($J22*IF(LEN($E22)=4,HLOOKUP($E22+Y$2,Vychodiská!$J$9:$BH$15,6,0),HLOOKUP(VALUE(RIGHT($E22,4))+Y$2,Vychodiská!$J$9:$BH$15,6,0)))*-1+($K22*IF(LEN($E22)=4,HLOOKUP($E22+Y$2,Vychodiská!$J$9:$BH$15,7,0),HLOOKUP(VALUE(RIGHT($E22,4))+Y$2,Vychodiská!$J$9:$BH$15,7,0)))*-1</f>
        <v>66912.538577547501</v>
      </c>
      <c r="Z22" s="62">
        <f>($F22*IF(LEN($E22)=4,HLOOKUP($E22+Z$2,Vychodiská!$J$9:$BH$15,2,0),HLOOKUP(VALUE(RIGHT($E22,4))+Z$2,Vychodiská!$J$9:$BH$15,2,0)))*-1+($G22*IF(LEN($E22)=4,HLOOKUP($E22+Z$2,Vychodiská!$J$9:$BH$15,3,0),HLOOKUP(VALUE(RIGHT($E22,4))+Z$2,Vychodiská!$J$9:$BH$15,3,0)))*-1+($H22*IF(LEN($E22)=4,HLOOKUP($E22+Z$2,Vychodiská!$J$9:$BH$15,4,0),HLOOKUP(VALUE(RIGHT($E22,4))+Z$2,Vychodiská!$J$9:$BH$15,4,0)))*-1+($I22*IF(LEN($E22)=4,HLOOKUP($E22+Z$2,Vychodiská!$J$9:$BH$15,5,0),HLOOKUP(VALUE(RIGHT($E22,4))+Z$2,Vychodiská!$J$9:$BH$15,5,0)))*-1+($J22*IF(LEN($E22)=4,HLOOKUP($E22+Z$2,Vychodiská!$J$9:$BH$15,6,0),HLOOKUP(VALUE(RIGHT($E22,4))+Z$2,Vychodiská!$J$9:$BH$15,6,0)))*-1+($K22*IF(LEN($E22)=4,HLOOKUP($E22+Z$2,Vychodiská!$J$9:$BH$15,7,0),HLOOKUP(VALUE(RIGHT($E22,4))+Z$2,Vychodiská!$J$9:$BH$15,7,0)))*-1</f>
        <v>67380.926347590328</v>
      </c>
      <c r="AA22" s="62">
        <f>($F22*IF(LEN($E22)=4,HLOOKUP($E22+AA$2,Vychodiská!$J$9:$BH$15,2,0),HLOOKUP(VALUE(RIGHT($E22,4))+AA$2,Vychodiská!$J$9:$BH$15,2,0)))*-1+($G22*IF(LEN($E22)=4,HLOOKUP($E22+AA$2,Vychodiská!$J$9:$BH$15,3,0),HLOOKUP(VALUE(RIGHT($E22,4))+AA$2,Vychodiská!$J$9:$BH$15,3,0)))*-1+($H22*IF(LEN($E22)=4,HLOOKUP($E22+AA$2,Vychodiská!$J$9:$BH$15,4,0),HLOOKUP(VALUE(RIGHT($E22,4))+AA$2,Vychodiská!$J$9:$BH$15,4,0)))*-1+($I22*IF(LEN($E22)=4,HLOOKUP($E22+AA$2,Vychodiská!$J$9:$BH$15,5,0),HLOOKUP(VALUE(RIGHT($E22,4))+AA$2,Vychodiská!$J$9:$BH$15,5,0)))*-1+($J22*IF(LEN($E22)=4,HLOOKUP($E22+AA$2,Vychodiská!$J$9:$BH$15,6,0),HLOOKUP(VALUE(RIGHT($E22,4))+AA$2,Vychodiská!$J$9:$BH$15,6,0)))*-1+($K22*IF(LEN($E22)=4,HLOOKUP($E22+AA$2,Vychodiská!$J$9:$BH$15,7,0),HLOOKUP(VALUE(RIGHT($E22,4))+AA$2,Vychodiská!$J$9:$BH$15,7,0)))*-1</f>
        <v>67852.592832023453</v>
      </c>
      <c r="AB22" s="62">
        <f>($F22*IF(LEN($E22)=4,HLOOKUP($E22+AB$2,Vychodiská!$J$9:$BH$15,2,0),HLOOKUP(VALUE(RIGHT($E22,4))+AB$2,Vychodiská!$J$9:$BH$15,2,0)))*-1+($G22*IF(LEN($E22)=4,HLOOKUP($E22+AB$2,Vychodiská!$J$9:$BH$15,3,0),HLOOKUP(VALUE(RIGHT($E22,4))+AB$2,Vychodiská!$J$9:$BH$15,3,0)))*-1+($H22*IF(LEN($E22)=4,HLOOKUP($E22+AB$2,Vychodiská!$J$9:$BH$15,4,0),HLOOKUP(VALUE(RIGHT($E22,4))+AB$2,Vychodiská!$J$9:$BH$15,4,0)))*-1+($I22*IF(LEN($E22)=4,HLOOKUP($E22+AB$2,Vychodiská!$J$9:$BH$15,5,0),HLOOKUP(VALUE(RIGHT($E22,4))+AB$2,Vychodiská!$J$9:$BH$15,5,0)))*-1+($J22*IF(LEN($E22)=4,HLOOKUP($E22+AB$2,Vychodiská!$J$9:$BH$15,6,0),HLOOKUP(VALUE(RIGHT($E22,4))+AB$2,Vychodiská!$J$9:$BH$15,6,0)))*-1+($K22*IF(LEN($E22)=4,HLOOKUP($E22+AB$2,Vychodiská!$J$9:$BH$15,7,0),HLOOKUP(VALUE(RIGHT($E22,4))+AB$2,Vychodiská!$J$9:$BH$15,7,0)))*-1</f>
        <v>68327.560981847622</v>
      </c>
      <c r="AC22" s="62">
        <f>($F22*IF(LEN($E22)=4,HLOOKUP($E22+AC$2,Vychodiská!$J$9:$BH$15,2,0),HLOOKUP(VALUE(RIGHT($E22,4))+AC$2,Vychodiská!$J$9:$BH$15,2,0)))*-1+($G22*IF(LEN($E22)=4,HLOOKUP($E22+AC$2,Vychodiská!$J$9:$BH$15,3,0),HLOOKUP(VALUE(RIGHT($E22,4))+AC$2,Vychodiská!$J$9:$BH$15,3,0)))*-1+($H22*IF(LEN($E22)=4,HLOOKUP($E22+AC$2,Vychodiská!$J$9:$BH$15,4,0),HLOOKUP(VALUE(RIGHT($E22,4))+AC$2,Vychodiská!$J$9:$BH$15,4,0)))*-1+($I22*IF(LEN($E22)=4,HLOOKUP($E22+AC$2,Vychodiská!$J$9:$BH$15,5,0),HLOOKUP(VALUE(RIGHT($E22,4))+AC$2,Vychodiská!$J$9:$BH$15,5,0)))*-1+($J22*IF(LEN($E22)=4,HLOOKUP($E22+AC$2,Vychodiská!$J$9:$BH$15,6,0),HLOOKUP(VALUE(RIGHT($E22,4))+AC$2,Vychodiská!$J$9:$BH$15,6,0)))*-1+($K22*IF(LEN($E22)=4,HLOOKUP($E22+AC$2,Vychodiská!$J$9:$BH$15,7,0),HLOOKUP(VALUE(RIGHT($E22,4))+AC$2,Vychodiská!$J$9:$BH$15,7,0)))*-1</f>
        <v>68805.853908720543</v>
      </c>
      <c r="AD22" s="62">
        <f>($F22*IF(LEN($E22)=4,HLOOKUP($E22+AD$2,Vychodiská!$J$9:$BH$15,2,0),HLOOKUP(VALUE(RIGHT($E22,4))+AD$2,Vychodiská!$J$9:$BH$15,2,0)))*-1+($G22*IF(LEN($E22)=4,HLOOKUP($E22+AD$2,Vychodiská!$J$9:$BH$15,3,0),HLOOKUP(VALUE(RIGHT($E22,4))+AD$2,Vychodiská!$J$9:$BH$15,3,0)))*-1+($H22*IF(LEN($E22)=4,HLOOKUP($E22+AD$2,Vychodiská!$J$9:$BH$15,4,0),HLOOKUP(VALUE(RIGHT($E22,4))+AD$2,Vychodiská!$J$9:$BH$15,4,0)))*-1+($I22*IF(LEN($E22)=4,HLOOKUP($E22+AD$2,Vychodiská!$J$9:$BH$15,5,0),HLOOKUP(VALUE(RIGHT($E22,4))+AD$2,Vychodiská!$J$9:$BH$15,5,0)))*-1+($J22*IF(LEN($E22)=4,HLOOKUP($E22+AD$2,Vychodiská!$J$9:$BH$15,6,0),HLOOKUP(VALUE(RIGHT($E22,4))+AD$2,Vychodiská!$J$9:$BH$15,6,0)))*-1+($K22*IF(LEN($E22)=4,HLOOKUP($E22+AD$2,Vychodiská!$J$9:$BH$15,7,0),HLOOKUP(VALUE(RIGHT($E22,4))+AD$2,Vychodiská!$J$9:$BH$15,7,0)))*-1</f>
        <v>69287.494886081578</v>
      </c>
      <c r="AE22" s="62">
        <f>($F22*IF(LEN($E22)=4,HLOOKUP($E22+AE$2,Vychodiská!$J$9:$BH$15,2,0),HLOOKUP(VALUE(RIGHT($E22,4))+AE$2,Vychodiská!$J$9:$BH$15,2,0)))*-1+($G22*IF(LEN($E22)=4,HLOOKUP($E22+AE$2,Vychodiská!$J$9:$BH$15,3,0),HLOOKUP(VALUE(RIGHT($E22,4))+AE$2,Vychodiská!$J$9:$BH$15,3,0)))*-1+($H22*IF(LEN($E22)=4,HLOOKUP($E22+AE$2,Vychodiská!$J$9:$BH$15,4,0),HLOOKUP(VALUE(RIGHT($E22,4))+AE$2,Vychodiská!$J$9:$BH$15,4,0)))*-1+($I22*IF(LEN($E22)=4,HLOOKUP($E22+AE$2,Vychodiská!$J$9:$BH$15,5,0),HLOOKUP(VALUE(RIGHT($E22,4))+AE$2,Vychodiská!$J$9:$BH$15,5,0)))*-1+($J22*IF(LEN($E22)=4,HLOOKUP($E22+AE$2,Vychodiská!$J$9:$BH$15,6,0),HLOOKUP(VALUE(RIGHT($E22,4))+AE$2,Vychodiská!$J$9:$BH$15,6,0)))*-1+($K22*IF(LEN($E22)=4,HLOOKUP($E22+AE$2,Vychodiská!$J$9:$BH$15,7,0),HLOOKUP(VALUE(RIGHT($E22,4))+AE$2,Vychodiská!$J$9:$BH$15,7,0)))*-1</f>
        <v>69772.507350284155</v>
      </c>
      <c r="AF22" s="62">
        <f>($F22*IF(LEN($E22)=4,HLOOKUP($E22+AF$2,Vychodiská!$J$9:$BH$15,2,0),HLOOKUP(VALUE(RIGHT($E22,4))+AF$2,Vychodiská!$J$9:$BH$15,2,0)))*-1+($G22*IF(LEN($E22)=4,HLOOKUP($E22+AF$2,Vychodiská!$J$9:$BH$15,3,0),HLOOKUP(VALUE(RIGHT($E22,4))+AF$2,Vychodiská!$J$9:$BH$15,3,0)))*-1+($H22*IF(LEN($E22)=4,HLOOKUP($E22+AF$2,Vychodiská!$J$9:$BH$15,4,0),HLOOKUP(VALUE(RIGHT($E22,4))+AF$2,Vychodiská!$J$9:$BH$15,4,0)))*-1+($I22*IF(LEN($E22)=4,HLOOKUP($E22+AF$2,Vychodiská!$J$9:$BH$15,5,0),HLOOKUP(VALUE(RIGHT($E22,4))+AF$2,Vychodiská!$J$9:$BH$15,5,0)))*-1+($J22*IF(LEN($E22)=4,HLOOKUP($E22+AF$2,Vychodiská!$J$9:$BH$15,6,0),HLOOKUP(VALUE(RIGHT($E22,4))+AF$2,Vychodiská!$J$9:$BH$15,6,0)))*-1+($K22*IF(LEN($E22)=4,HLOOKUP($E22+AF$2,Vychodiská!$J$9:$BH$15,7,0),HLOOKUP(VALUE(RIGHT($E22,4))+AF$2,Vychodiská!$J$9:$BH$15,7,0)))*-1</f>
        <v>70260.914901736134</v>
      </c>
      <c r="AG22" s="62">
        <f>($F22*IF(LEN($E22)=4,HLOOKUP($E22+AG$2,Vychodiská!$J$9:$BH$15,2,0),HLOOKUP(VALUE(RIGHT($E22,4))+AG$2,Vychodiská!$J$9:$BH$15,2,0)))*-1+($G22*IF(LEN($E22)=4,HLOOKUP($E22+AG$2,Vychodiská!$J$9:$BH$15,3,0),HLOOKUP(VALUE(RIGHT($E22,4))+AG$2,Vychodiská!$J$9:$BH$15,3,0)))*-1+($H22*IF(LEN($E22)=4,HLOOKUP($E22+AG$2,Vychodiská!$J$9:$BH$15,4,0),HLOOKUP(VALUE(RIGHT($E22,4))+AG$2,Vychodiská!$J$9:$BH$15,4,0)))*-1+($I22*IF(LEN($E22)=4,HLOOKUP($E22+AG$2,Vychodiská!$J$9:$BH$15,5,0),HLOOKUP(VALUE(RIGHT($E22,4))+AG$2,Vychodiská!$J$9:$BH$15,5,0)))*-1+($J22*IF(LEN($E22)=4,HLOOKUP($E22+AG$2,Vychodiská!$J$9:$BH$15,6,0),HLOOKUP(VALUE(RIGHT($E22,4))+AG$2,Vychodiská!$J$9:$BH$15,6,0)))*-1+($K22*IF(LEN($E22)=4,HLOOKUP($E22+AG$2,Vychodiská!$J$9:$BH$15,7,0),HLOOKUP(VALUE(RIGHT($E22,4))+AG$2,Vychodiská!$J$9:$BH$15,7,0)))*-1</f>
        <v>70752.741306048265</v>
      </c>
      <c r="AH22" s="62">
        <f>($F22*IF(LEN($E22)=4,HLOOKUP($E22+AH$2,Vychodiská!$J$9:$BH$15,2,0),HLOOKUP(VALUE(RIGHT($E22,4))+AH$2,Vychodiská!$J$9:$BH$15,2,0)))*-1+($G22*IF(LEN($E22)=4,HLOOKUP($E22+AH$2,Vychodiská!$J$9:$BH$15,3,0),HLOOKUP(VALUE(RIGHT($E22,4))+AH$2,Vychodiská!$J$9:$BH$15,3,0)))*-1+($H22*IF(LEN($E22)=4,HLOOKUP($E22+AH$2,Vychodiská!$J$9:$BH$15,4,0),HLOOKUP(VALUE(RIGHT($E22,4))+AH$2,Vychodiská!$J$9:$BH$15,4,0)))*-1+($I22*IF(LEN($E22)=4,HLOOKUP($E22+AH$2,Vychodiská!$J$9:$BH$15,5,0),HLOOKUP(VALUE(RIGHT($E22,4))+AH$2,Vychodiská!$J$9:$BH$15,5,0)))*-1+($J22*IF(LEN($E22)=4,HLOOKUP($E22+AH$2,Vychodiská!$J$9:$BH$15,6,0),HLOOKUP(VALUE(RIGHT($E22,4))+AH$2,Vychodiská!$J$9:$BH$15,6,0)))*-1+($K22*IF(LEN($E22)=4,HLOOKUP($E22+AH$2,Vychodiská!$J$9:$BH$15,7,0),HLOOKUP(VALUE(RIGHT($E22,4))+AH$2,Vychodiská!$J$9:$BH$15,7,0)))*-1</f>
        <v>71248.010495190611</v>
      </c>
      <c r="AI22" s="62">
        <f>($F22*IF(LEN($E22)=4,HLOOKUP($E22+AI$2,Vychodiská!$J$9:$BH$15,2,0),HLOOKUP(VALUE(RIGHT($E22,4))+AI$2,Vychodiská!$J$9:$BH$15,2,0)))*-1+($G22*IF(LEN($E22)=4,HLOOKUP($E22+AI$2,Vychodiská!$J$9:$BH$15,3,0),HLOOKUP(VALUE(RIGHT($E22,4))+AI$2,Vychodiská!$J$9:$BH$15,3,0)))*-1+($H22*IF(LEN($E22)=4,HLOOKUP($E22+AI$2,Vychodiská!$J$9:$BH$15,4,0),HLOOKUP(VALUE(RIGHT($E22,4))+AI$2,Vychodiská!$J$9:$BH$15,4,0)))*-1+($I22*IF(LEN($E22)=4,HLOOKUP($E22+AI$2,Vychodiská!$J$9:$BH$15,5,0),HLOOKUP(VALUE(RIGHT($E22,4))+AI$2,Vychodiská!$J$9:$BH$15,5,0)))*-1+($J22*IF(LEN($E22)=4,HLOOKUP($E22+AI$2,Vychodiská!$J$9:$BH$15,6,0),HLOOKUP(VALUE(RIGHT($E22,4))+AI$2,Vychodiská!$J$9:$BH$15,6,0)))*-1+($K22*IF(LEN($E22)=4,HLOOKUP($E22+AI$2,Vychodiská!$J$9:$BH$15,7,0),HLOOKUP(VALUE(RIGHT($E22,4))+AI$2,Vychodiská!$J$9:$BH$15,7,0)))*-1</f>
        <v>71746.746568656919</v>
      </c>
      <c r="AJ22" s="62">
        <f>($F22*IF(LEN($E22)=4,HLOOKUP($E22+AJ$2,Vychodiská!$J$9:$BH$15,2,0),HLOOKUP(VALUE(RIGHT($E22,4))+AJ$2,Vychodiská!$J$9:$BH$15,2,0)))*-1+($G22*IF(LEN($E22)=4,HLOOKUP($E22+AJ$2,Vychodiská!$J$9:$BH$15,3,0),HLOOKUP(VALUE(RIGHT($E22,4))+AJ$2,Vychodiská!$J$9:$BH$15,3,0)))*-1+($H22*IF(LEN($E22)=4,HLOOKUP($E22+AJ$2,Vychodiská!$J$9:$BH$15,4,0),HLOOKUP(VALUE(RIGHT($E22,4))+AJ$2,Vychodiská!$J$9:$BH$15,4,0)))*-1+($I22*IF(LEN($E22)=4,HLOOKUP($E22+AJ$2,Vychodiská!$J$9:$BH$15,5,0),HLOOKUP(VALUE(RIGHT($E22,4))+AJ$2,Vychodiská!$J$9:$BH$15,5,0)))*-1+($J22*IF(LEN($E22)=4,HLOOKUP($E22+AJ$2,Vychodiská!$J$9:$BH$15,6,0),HLOOKUP(VALUE(RIGHT($E22,4))+AJ$2,Vychodiská!$J$9:$BH$15,6,0)))*-1+($K22*IF(LEN($E22)=4,HLOOKUP($E22+AJ$2,Vychodiská!$J$9:$BH$15,7,0),HLOOKUP(VALUE(RIGHT($E22,4))+AJ$2,Vychodiská!$J$9:$BH$15,7,0)))*-1</f>
        <v>72399.641962431706</v>
      </c>
      <c r="AK22" s="62">
        <f>($F22*IF(LEN($E22)=4,HLOOKUP($E22+AK$2,Vychodiská!$J$9:$BH$15,2,0),HLOOKUP(VALUE(RIGHT($E22,4))+AK$2,Vychodiská!$J$9:$BH$15,2,0)))*-1+($G22*IF(LEN($E22)=4,HLOOKUP($E22+AK$2,Vychodiská!$J$9:$BH$15,3,0),HLOOKUP(VALUE(RIGHT($E22,4))+AK$2,Vychodiská!$J$9:$BH$15,3,0)))*-1+($H22*IF(LEN($E22)=4,HLOOKUP($E22+AK$2,Vychodiská!$J$9:$BH$15,4,0),HLOOKUP(VALUE(RIGHT($E22,4))+AK$2,Vychodiská!$J$9:$BH$15,4,0)))*-1+($I22*IF(LEN($E22)=4,HLOOKUP($E22+AK$2,Vychodiská!$J$9:$BH$15,5,0),HLOOKUP(VALUE(RIGHT($E22,4))+AK$2,Vychodiská!$J$9:$BH$15,5,0)))*-1+($J22*IF(LEN($E22)=4,HLOOKUP($E22+AK$2,Vychodiská!$J$9:$BH$15,6,0),HLOOKUP(VALUE(RIGHT($E22,4))+AK$2,Vychodiská!$J$9:$BH$15,6,0)))*-1+($K22*IF(LEN($E22)=4,HLOOKUP($E22+AK$2,Vychodiská!$J$9:$BH$15,7,0),HLOOKUP(VALUE(RIGHT($E22,4))+AK$2,Vychodiská!$J$9:$BH$15,7,0)))*-1</f>
        <v>73058.478704289839</v>
      </c>
      <c r="AL22" s="62">
        <f>($F22*IF(LEN($E22)=4,HLOOKUP($E22+AL$2,Vychodiská!$J$9:$BH$15,2,0),HLOOKUP(VALUE(RIGHT($E22,4))+AL$2,Vychodiská!$J$9:$BH$15,2,0)))*-1+($G22*IF(LEN($E22)=4,HLOOKUP($E22+AL$2,Vychodiská!$J$9:$BH$15,3,0),HLOOKUP(VALUE(RIGHT($E22,4))+AL$2,Vychodiská!$J$9:$BH$15,3,0)))*-1+($H22*IF(LEN($E22)=4,HLOOKUP($E22+AL$2,Vychodiská!$J$9:$BH$15,4,0),HLOOKUP(VALUE(RIGHT($E22,4))+AL$2,Vychodiská!$J$9:$BH$15,4,0)))*-1+($I22*IF(LEN($E22)=4,HLOOKUP($E22+AL$2,Vychodiská!$J$9:$BH$15,5,0),HLOOKUP(VALUE(RIGHT($E22,4))+AL$2,Vychodiská!$J$9:$BH$15,5,0)))*-1+($J22*IF(LEN($E22)=4,HLOOKUP($E22+AL$2,Vychodiská!$J$9:$BH$15,6,0),HLOOKUP(VALUE(RIGHT($E22,4))+AL$2,Vychodiská!$J$9:$BH$15,6,0)))*-1+($K22*IF(LEN($E22)=4,HLOOKUP($E22+AL$2,Vychodiská!$J$9:$BH$15,7,0),HLOOKUP(VALUE(RIGHT($E22,4))+AL$2,Vychodiská!$J$9:$BH$15,7,0)))*-1</f>
        <v>73723.310860498896</v>
      </c>
      <c r="AM22" s="62">
        <f>($F22*IF(LEN($E22)=4,HLOOKUP($E22+AM$2,Vychodiská!$J$9:$BH$15,2,0),HLOOKUP(VALUE(RIGHT($E22,4))+AM$2,Vychodiská!$J$9:$BH$15,2,0)))*-1+($G22*IF(LEN($E22)=4,HLOOKUP($E22+AM$2,Vychodiská!$J$9:$BH$15,3,0),HLOOKUP(VALUE(RIGHT($E22,4))+AM$2,Vychodiská!$J$9:$BH$15,3,0)))*-1+($H22*IF(LEN($E22)=4,HLOOKUP($E22+AM$2,Vychodiská!$J$9:$BH$15,4,0),HLOOKUP(VALUE(RIGHT($E22,4))+AM$2,Vychodiská!$J$9:$BH$15,4,0)))*-1+($I22*IF(LEN($E22)=4,HLOOKUP($E22+AM$2,Vychodiská!$J$9:$BH$15,5,0),HLOOKUP(VALUE(RIGHT($E22,4))+AM$2,Vychodiská!$J$9:$BH$15,5,0)))*-1+($J22*IF(LEN($E22)=4,HLOOKUP($E22+AM$2,Vychodiská!$J$9:$BH$15,6,0),HLOOKUP(VALUE(RIGHT($E22,4))+AM$2,Vychodiská!$J$9:$BH$15,6,0)))*-1+($K22*IF(LEN($E22)=4,HLOOKUP($E22+AM$2,Vychodiská!$J$9:$BH$15,7,0),HLOOKUP(VALUE(RIGHT($E22,4))+AM$2,Vychodiská!$J$9:$BH$15,7,0)))*-1</f>
        <v>74394.192989329444</v>
      </c>
      <c r="AN22" s="62">
        <f>($F22*IF(LEN($E22)=4,HLOOKUP($E22+AN$2,Vychodiská!$J$9:$BH$15,2,0),HLOOKUP(VALUE(RIGHT($E22,4))+AN$2,Vychodiská!$J$9:$BH$15,2,0)))*-1+($G22*IF(LEN($E22)=4,HLOOKUP($E22+AN$2,Vychodiská!$J$9:$BH$15,3,0),HLOOKUP(VALUE(RIGHT($E22,4))+AN$2,Vychodiská!$J$9:$BH$15,3,0)))*-1+($H22*IF(LEN($E22)=4,HLOOKUP($E22+AN$2,Vychodiská!$J$9:$BH$15,4,0),HLOOKUP(VALUE(RIGHT($E22,4))+AN$2,Vychodiská!$J$9:$BH$15,4,0)))*-1+($I22*IF(LEN($E22)=4,HLOOKUP($E22+AN$2,Vychodiská!$J$9:$BH$15,5,0),HLOOKUP(VALUE(RIGHT($E22,4))+AN$2,Vychodiská!$J$9:$BH$15,5,0)))*-1+($J22*IF(LEN($E22)=4,HLOOKUP($E22+AN$2,Vychodiská!$J$9:$BH$15,6,0),HLOOKUP(VALUE(RIGHT($E22,4))+AN$2,Vychodiská!$J$9:$BH$15,6,0)))*-1+($K22*IF(LEN($E22)=4,HLOOKUP($E22+AN$2,Vychodiská!$J$9:$BH$15,7,0),HLOOKUP(VALUE(RIGHT($E22,4))+AN$2,Vychodiská!$J$9:$BH$15,7,0)))*-1</f>
        <v>75071.180145532344</v>
      </c>
      <c r="AO22" s="62">
        <f>($F22*IF(LEN($E22)=4,HLOOKUP($E22+AO$2,Vychodiská!$J$9:$BH$15,2,0),HLOOKUP(VALUE(RIGHT($E22,4))+AO$2,Vychodiská!$J$9:$BH$15,2,0)))*-1+($G22*IF(LEN($E22)=4,HLOOKUP($E22+AO$2,Vychodiská!$J$9:$BH$15,3,0),HLOOKUP(VALUE(RIGHT($E22,4))+AO$2,Vychodiská!$J$9:$BH$15,3,0)))*-1+($H22*IF(LEN($E22)=4,HLOOKUP($E22+AO$2,Vychodiská!$J$9:$BH$15,4,0),HLOOKUP(VALUE(RIGHT($E22,4))+AO$2,Vychodiská!$J$9:$BH$15,4,0)))*-1+($I22*IF(LEN($E22)=4,HLOOKUP($E22+AO$2,Vychodiská!$J$9:$BH$15,5,0),HLOOKUP(VALUE(RIGHT($E22,4))+AO$2,Vychodiská!$J$9:$BH$15,5,0)))*-1+($J22*IF(LEN($E22)=4,HLOOKUP($E22+AO$2,Vychodiská!$J$9:$BH$15,6,0),HLOOKUP(VALUE(RIGHT($E22,4))+AO$2,Vychodiská!$J$9:$BH$15,6,0)))*-1+($K22*IF(LEN($E22)=4,HLOOKUP($E22+AO$2,Vychodiská!$J$9:$BH$15,7,0),HLOOKUP(VALUE(RIGHT($E22,4))+AO$2,Vychodiská!$J$9:$BH$15,7,0)))*-1</f>
        <v>75754.327884856699</v>
      </c>
      <c r="AP22" s="62">
        <f t="shared" si="2"/>
        <v>59397.251465862399</v>
      </c>
      <c r="AQ22" s="62">
        <f>SUM($L22:M22)</f>
        <v>119501.33022416856</v>
      </c>
      <c r="AR22" s="62">
        <f>SUM($L22:N22)</f>
        <v>180320.64751969857</v>
      </c>
      <c r="AS22" s="62">
        <f>SUM($L22:O22)</f>
        <v>241863.71469104537</v>
      </c>
      <c r="AT22" s="62">
        <f>SUM($L22:P22)</f>
        <v>303923.74362663151</v>
      </c>
      <c r="AU22" s="62">
        <f>SUM($L22:Q22)</f>
        <v>366505.07680527656</v>
      </c>
      <c r="AV22" s="62">
        <f>SUM($L22:R22)</f>
        <v>429612.09318262222</v>
      </c>
      <c r="AW22" s="62">
        <f>SUM($L22:S22)</f>
        <v>493249.20849753759</v>
      </c>
      <c r="AX22" s="62">
        <f>SUM($L22:T22)</f>
        <v>557420.87558109825</v>
      </c>
      <c r="AY22" s="62">
        <f>SUM($L22:U22)</f>
        <v>622131.58466816077</v>
      </c>
      <c r="AZ22" s="62">
        <f>SUM($L22:V22)</f>
        <v>687385.86371155467</v>
      </c>
      <c r="BA22" s="62">
        <f>SUM($L22:W22)</f>
        <v>753188.27869891305</v>
      </c>
      <c r="BB22" s="62">
        <f>SUM($L22:X22)</f>
        <v>819543.43397216522</v>
      </c>
      <c r="BC22" s="62">
        <f>SUM($L22:Y22)</f>
        <v>886455.97254971275</v>
      </c>
      <c r="BD22" s="62">
        <f>SUM($L22:Z22)</f>
        <v>953836.89889730304</v>
      </c>
      <c r="BE22" s="62">
        <f>SUM($L22:AA22)</f>
        <v>1021689.4917293265</v>
      </c>
      <c r="BF22" s="62">
        <f>SUM($L22:AB22)</f>
        <v>1090017.0527111741</v>
      </c>
      <c r="BG22" s="62">
        <f>SUM($L22:AC22)</f>
        <v>1158822.9066198948</v>
      </c>
      <c r="BH22" s="62">
        <f>SUM($L22:AD22)</f>
        <v>1228110.4015059764</v>
      </c>
      <c r="BI22" s="62">
        <f>SUM($L22:AE22)</f>
        <v>1297882.9088562606</v>
      </c>
      <c r="BJ22" s="62">
        <f>SUM($L22:AF22)</f>
        <v>1368143.8237579968</v>
      </c>
      <c r="BK22" s="62">
        <f>SUM($L22:AG22)</f>
        <v>1438896.5650640451</v>
      </c>
      <c r="BL22" s="62">
        <f>SUM($L22:AH22)</f>
        <v>1510144.5755592356</v>
      </c>
      <c r="BM22" s="62">
        <f>SUM($L22:AI22)</f>
        <v>1581891.3221278926</v>
      </c>
      <c r="BN22" s="62">
        <f>SUM($L22:AJ22)</f>
        <v>1654290.9640903242</v>
      </c>
      <c r="BO22" s="62">
        <f>SUM($L22:AK22)</f>
        <v>1727349.442794614</v>
      </c>
      <c r="BP22" s="62">
        <f>SUM($L22:AL22)</f>
        <v>1801072.7536551128</v>
      </c>
      <c r="BQ22" s="62">
        <f>SUM($L22:AM22)</f>
        <v>1875466.9466444422</v>
      </c>
      <c r="BR22" s="62">
        <f>SUM($L22:AN22)</f>
        <v>1950538.1267899745</v>
      </c>
      <c r="BS22" s="63">
        <f>SUM($L22:AO22)</f>
        <v>2026292.4546748311</v>
      </c>
      <c r="BT22" s="65">
        <f>IF(CZ22=0,0,L22/((1+Vychodiská!$C$178)^emisie_ostatné!CZ22))</f>
        <v>48866.265776800734</v>
      </c>
      <c r="BU22" s="62">
        <f>IF(DA22=0,0,M22/((1+Vychodiská!$C$178)^emisie_ostatné!DA22))</f>
        <v>47093.118418613958</v>
      </c>
      <c r="BV22" s="62">
        <f>IF(DB22=0,0,N22/((1+Vychodiská!$C$178)^emisie_ostatné!DB22))</f>
        <v>45384.310978852831</v>
      </c>
      <c r="BW22" s="62">
        <f>IF(DC22=0,0,O22/((1+Vychodiská!$C$178)^emisie_ostatné!DC22))</f>
        <v>43737.50883762016</v>
      </c>
      <c r="BX22" s="62">
        <f>IF(DD22=0,0,P22/((1+Vychodiská!$C$178)^emisie_ostatné!DD22))</f>
        <v>42004.670392243977</v>
      </c>
      <c r="BY22" s="62">
        <f>IF(DE22=0,0,Q22/((1+Vychodiská!$C$178)^emisie_ostatné!DE22))</f>
        <v>40340.485355751262</v>
      </c>
      <c r="BZ22" s="62">
        <f>IF(DF22=0,0,R22/((1+Vychodiská!$C$178)^emisie_ostatné!DF22))</f>
        <v>38742.233745466256</v>
      </c>
      <c r="CA22" s="62">
        <f>IF(DG22=0,0,S22/((1+Vychodiská!$C$178)^emisie_ostatné!DG22))</f>
        <v>37207.303341836348</v>
      </c>
      <c r="CB22" s="62">
        <f>IF(DH22=0,0,T22/((1+Vychodiská!$C$178)^emisie_ostatné!DH22))</f>
        <v>35733.185418959794</v>
      </c>
      <c r="CC22" s="62">
        <f>IF(DI22=0,0,U22/((1+Vychodiská!$C$178)^emisie_ostatné!DI22))</f>
        <v>34317.470644265755</v>
      </c>
      <c r="CD22" s="62">
        <f>IF(DJ22=0,0,V22/((1+Vychodiská!$C$178)^emisie_ostatné!DJ22))</f>
        <v>32957.845140645331</v>
      </c>
      <c r="CE22" s="62">
        <f>IF(DK22=0,0,W22/((1+Vychodiská!$C$178)^emisie_ostatné!DK22))</f>
        <v>31652.086704596892</v>
      </c>
      <c r="CF22" s="62">
        <f>IF(DL22=0,0,X22/((1+Vychodiská!$C$178)^emisie_ostatné!DL22))</f>
        <v>30398.061174205242</v>
      </c>
      <c r="CG22" s="62">
        <f>IF(DM22=0,0,Y22/((1+Vychodiská!$C$178)^emisie_ostatné!DM22))</f>
        <v>29193.71894101768</v>
      </c>
      <c r="CH22" s="62">
        <f>IF(DN22=0,0,Z22/((1+Vychodiská!$C$178)^emisie_ostatné!DN22))</f>
        <v>27998.166641528383</v>
      </c>
      <c r="CI22" s="62">
        <f>IF(DO22=0,0,AA22/((1+Vychodiská!$C$178)^emisie_ostatné!DO22))</f>
        <v>26851.575055256264</v>
      </c>
      <c r="CJ22" s="62">
        <f>IF(DP22=0,0,AB22/((1+Vychodiská!$C$178)^emisie_ostatné!DP22))</f>
        <v>25751.939124421962</v>
      </c>
      <c r="CK22" s="62">
        <f>IF(DQ22=0,0,AC22/((1+Vychodiská!$C$178)^emisie_ostatné!DQ22))</f>
        <v>24697.335903136107</v>
      </c>
      <c r="CL22" s="62">
        <f>IF(DR22=0,0,AD22/((1+Vychodiská!$C$178)^emisie_ostatné!DR22))</f>
        <v>23685.921194721959</v>
      </c>
      <c r="CM22" s="62">
        <f>IF(DS22=0,0,AE22/((1+Vychodiská!$C$178)^emisie_ostatné!DS22))</f>
        <v>22715.926326747631</v>
      </c>
      <c r="CN22" s="62">
        <f>IF(DT22=0,0,AF22/((1+Vychodiská!$C$178)^emisie_ostatné!DT22))</f>
        <v>21785.655058128443</v>
      </c>
      <c r="CO22" s="62">
        <f>IF(DU22=0,0,AG22/((1+Vychodiská!$C$178)^emisie_ostatné!DU22))</f>
        <v>20893.480612890791</v>
      </c>
      <c r="CP22" s="62">
        <f>IF(DV22=0,0,AH22/((1+Vychodiská!$C$178)^emisie_ostatné!DV22))</f>
        <v>20037.842835410505</v>
      </c>
      <c r="CQ22" s="62">
        <f>IF(DW22=0,0,AI22/((1+Vychodiská!$C$178)^emisie_ostatné!DW22))</f>
        <v>19217.24546215083</v>
      </c>
      <c r="CR22" s="62">
        <f>IF(DX22=0,0,AJ22/((1+Vychodiská!$C$178)^emisie_ostatné!DX22))</f>
        <v>18468.687996053719</v>
      </c>
      <c r="CS22" s="62">
        <f>IF(DY22=0,0,AK22/((1+Vychodiská!$C$178)^emisie_ostatné!DY22))</f>
        <v>17749.288625540768</v>
      </c>
      <c r="CT22" s="62">
        <f>IF(DZ22=0,0,AL22/((1+Vychodiská!$C$178)^emisie_ostatné!DZ22))</f>
        <v>17057.911573364952</v>
      </c>
      <c r="CU22" s="62">
        <f>IF(EA22=0,0,AM22/((1+Vychodiská!$C$178)^emisie_ostatné!EA22))</f>
        <v>16393.465303507208</v>
      </c>
      <c r="CV22" s="62">
        <f>IF(EB22=0,0,AN22/((1+Vychodiská!$C$178)^emisie_ostatné!EB22))</f>
        <v>15754.900797875358</v>
      </c>
      <c r="CW22" s="63">
        <f>IF(EC22=0,0,AO22/((1+Vychodiská!$C$178)^emisie_ostatné!EC22))</f>
        <v>15141.209900129548</v>
      </c>
      <c r="CX22" s="66">
        <f t="shared" si="4"/>
        <v>871828.81728174048</v>
      </c>
      <c r="CY22" s="62"/>
      <c r="CZ22" s="67">
        <f t="shared" si="0"/>
        <v>4</v>
      </c>
      <c r="DA22" s="67">
        <f t="shared" ref="DA22:EC22" si="22">IF(CZ22=0,0,IF(DA$2&gt;$D22,0,CZ22+1))</f>
        <v>5</v>
      </c>
      <c r="DB22" s="67">
        <f t="shared" si="22"/>
        <v>6</v>
      </c>
      <c r="DC22" s="67">
        <f t="shared" si="22"/>
        <v>7</v>
      </c>
      <c r="DD22" s="67">
        <f t="shared" si="22"/>
        <v>8</v>
      </c>
      <c r="DE22" s="67">
        <f t="shared" si="22"/>
        <v>9</v>
      </c>
      <c r="DF22" s="67">
        <f t="shared" si="22"/>
        <v>10</v>
      </c>
      <c r="DG22" s="67">
        <f t="shared" si="22"/>
        <v>11</v>
      </c>
      <c r="DH22" s="67">
        <f t="shared" si="22"/>
        <v>12</v>
      </c>
      <c r="DI22" s="67">
        <f t="shared" si="22"/>
        <v>13</v>
      </c>
      <c r="DJ22" s="67">
        <f t="shared" si="22"/>
        <v>14</v>
      </c>
      <c r="DK22" s="67">
        <f t="shared" si="22"/>
        <v>15</v>
      </c>
      <c r="DL22" s="67">
        <f t="shared" si="22"/>
        <v>16</v>
      </c>
      <c r="DM22" s="67">
        <f t="shared" si="22"/>
        <v>17</v>
      </c>
      <c r="DN22" s="67">
        <f t="shared" si="22"/>
        <v>18</v>
      </c>
      <c r="DO22" s="67">
        <f t="shared" si="22"/>
        <v>19</v>
      </c>
      <c r="DP22" s="67">
        <f t="shared" si="22"/>
        <v>20</v>
      </c>
      <c r="DQ22" s="67">
        <f t="shared" si="22"/>
        <v>21</v>
      </c>
      <c r="DR22" s="67">
        <f t="shared" si="22"/>
        <v>22</v>
      </c>
      <c r="DS22" s="67">
        <f t="shared" si="22"/>
        <v>23</v>
      </c>
      <c r="DT22" s="67">
        <f t="shared" si="22"/>
        <v>24</v>
      </c>
      <c r="DU22" s="67">
        <f t="shared" si="22"/>
        <v>25</v>
      </c>
      <c r="DV22" s="67">
        <f t="shared" si="22"/>
        <v>26</v>
      </c>
      <c r="DW22" s="67">
        <f t="shared" si="22"/>
        <v>27</v>
      </c>
      <c r="DX22" s="67">
        <f t="shared" si="22"/>
        <v>28</v>
      </c>
      <c r="DY22" s="67">
        <f t="shared" si="22"/>
        <v>29</v>
      </c>
      <c r="DZ22" s="67">
        <f t="shared" si="22"/>
        <v>30</v>
      </c>
      <c r="EA22" s="67">
        <f t="shared" si="22"/>
        <v>31</v>
      </c>
      <c r="EB22" s="67">
        <f t="shared" si="22"/>
        <v>32</v>
      </c>
      <c r="EC22" s="68">
        <f t="shared" si="22"/>
        <v>33</v>
      </c>
    </row>
    <row r="23" spans="1:133" s="69" customFormat="1" ht="31" customHeight="1" x14ac:dyDescent="0.35">
      <c r="A23" s="59">
        <f>Investície!A23</f>
        <v>21</v>
      </c>
      <c r="B23" s="60" t="str">
        <f>Investície!B23</f>
        <v>MHTH, a.s. - závod Žilina</v>
      </c>
      <c r="C23" s="60" t="str">
        <f>Investície!C23</f>
        <v xml:space="preserve">Stavebné úpravy existujúcich rozvodov tepla a zmena média z parného na horúcovodne - druhá časť, pokračovanie V2 Mesto smer SLOVENA </v>
      </c>
      <c r="D23" s="61">
        <f>INDEX(Data!$M:$M,MATCH(emisie_ostatné!A23,Data!$A:$A,0))</f>
        <v>30</v>
      </c>
      <c r="E23" s="61">
        <f>INDEX(Data!$J:$J,MATCH(emisie_ostatné!A23,Data!$A:$A,0))</f>
        <v>2026</v>
      </c>
      <c r="F23" s="61">
        <f>INDEX(Data!$O:$O,MATCH(emisie_ostatné!A23,Data!$A:$A,0))</f>
        <v>0</v>
      </c>
      <c r="G23" s="61">
        <f>INDEX(Data!$P:$P,MATCH(emisie_ostatné!A23,Data!$A:$A,0))</f>
        <v>-1.9</v>
      </c>
      <c r="H23" s="61">
        <f>INDEX(Data!$Q:$Q,MATCH(emisie_ostatné!A23,Data!$A:$A,0))</f>
        <v>0</v>
      </c>
      <c r="I23" s="61">
        <f>INDEX(Data!$R:$R,MATCH(emisie_ostatné!A23,Data!$A:$A,0))</f>
        <v>-0.13</v>
      </c>
      <c r="J23" s="61">
        <f>INDEX(Data!$S:$S,MATCH(emisie_ostatné!A23,Data!$A:$A,0))</f>
        <v>0</v>
      </c>
      <c r="K23" s="63">
        <f>INDEX(Data!$T:$T,MATCH(emisie_ostatné!A23,Data!$A:$A,0))</f>
        <v>0</v>
      </c>
      <c r="L23" s="62">
        <f>($F23*IF(LEN($E23)=4,HLOOKUP($E23+L$2,Vychodiská!$J$9:$BH$15,2,0),HLOOKUP(VALUE(RIGHT($E23,4))+L$2,Vychodiská!$J$9:$BH$15,2,0)))*-1+($G23*IF(LEN($E23)=4,HLOOKUP($E23+L$2,Vychodiská!$J$9:$BH$15,3,0),HLOOKUP(VALUE(RIGHT($E23,4))+L$2,Vychodiská!$J$9:$BH$15,3,0)))*-1+($H23*IF(LEN($E23)=4,HLOOKUP($E23+L$2,Vychodiská!$J$9:$BH$15,4,0),HLOOKUP(VALUE(RIGHT($E23,4))+L$2,Vychodiská!$J$9:$BH$15,4,0)))*-1+($I23*IF(LEN($E23)=4,HLOOKUP($E23+L$2,Vychodiská!$J$9:$BH$15,5,0),HLOOKUP(VALUE(RIGHT($E23,4))+L$2,Vychodiská!$J$9:$BH$15,5,0)))*-1+($J23*IF(LEN($E23)=4,HLOOKUP($E23+L$2,Vychodiská!$J$9:$BH$15,6,0),HLOOKUP(VALUE(RIGHT($E23,4))+L$2,Vychodiská!$J$9:$BH$15,6,0)))*-1+($K23*IF(LEN($E23)=4,HLOOKUP($E23+L$2,Vychodiská!$J$9:$BH$15,7,0),HLOOKUP(VALUE(RIGHT($E23,4))+L$2,Vychodiská!$J$9:$BH$15,7,0)))*-1</f>
        <v>67485.786310139927</v>
      </c>
      <c r="M23" s="62">
        <f>($F23*IF(LEN($E23)=4,HLOOKUP($E23+M$2,Vychodiská!$J$9:$BH$15,2,0),HLOOKUP(VALUE(RIGHT($E23,4))+M$2,Vychodiská!$J$9:$BH$15,2,0)))*-1+($G23*IF(LEN($E23)=4,HLOOKUP($E23+M$2,Vychodiská!$J$9:$BH$15,3,0),HLOOKUP(VALUE(RIGHT($E23,4))+M$2,Vychodiská!$J$9:$BH$15,3,0)))*-1+($H23*IF(LEN($E23)=4,HLOOKUP($E23+M$2,Vychodiská!$J$9:$BH$15,4,0),HLOOKUP(VALUE(RIGHT($E23,4))+M$2,Vychodiská!$J$9:$BH$15,4,0)))*-1+($I23*IF(LEN($E23)=4,HLOOKUP($E23+M$2,Vychodiská!$J$9:$BH$15,5,0),HLOOKUP(VALUE(RIGHT($E23,4))+M$2,Vychodiská!$J$9:$BH$15,5,0)))*-1+($J23*IF(LEN($E23)=4,HLOOKUP($E23+M$2,Vychodiská!$J$9:$BH$15,6,0),HLOOKUP(VALUE(RIGHT($E23,4))+M$2,Vychodiská!$J$9:$BH$15,6,0)))*-1+($K23*IF(LEN($E23)=4,HLOOKUP($E23+M$2,Vychodiská!$J$9:$BH$15,7,0),HLOOKUP(VALUE(RIGHT($E23,4))+M$2,Vychodiská!$J$9:$BH$15,7,0)))*-1</f>
        <v>68288.867167230594</v>
      </c>
      <c r="N23" s="62">
        <f>($F23*IF(LEN($E23)=4,HLOOKUP($E23+N$2,Vychodiská!$J$9:$BH$15,2,0),HLOOKUP(VALUE(RIGHT($E23,4))+N$2,Vychodiská!$J$9:$BH$15,2,0)))*-1+($G23*IF(LEN($E23)=4,HLOOKUP($E23+N$2,Vychodiská!$J$9:$BH$15,3,0),HLOOKUP(VALUE(RIGHT($E23,4))+N$2,Vychodiská!$J$9:$BH$15,3,0)))*-1+($H23*IF(LEN($E23)=4,HLOOKUP($E23+N$2,Vychodiská!$J$9:$BH$15,4,0),HLOOKUP(VALUE(RIGHT($E23,4))+N$2,Vychodiská!$J$9:$BH$15,4,0)))*-1+($I23*IF(LEN($E23)=4,HLOOKUP($E23+N$2,Vychodiská!$J$9:$BH$15,5,0),HLOOKUP(VALUE(RIGHT($E23,4))+N$2,Vychodiská!$J$9:$BH$15,5,0)))*-1+($J23*IF(LEN($E23)=4,HLOOKUP($E23+N$2,Vychodiská!$J$9:$BH$15,6,0),HLOOKUP(VALUE(RIGHT($E23,4))+N$2,Vychodiská!$J$9:$BH$15,6,0)))*-1+($K23*IF(LEN($E23)=4,HLOOKUP($E23+N$2,Vychodiská!$J$9:$BH$15,7,0),HLOOKUP(VALUE(RIGHT($E23,4))+N$2,Vychodiská!$J$9:$BH$15,7,0)))*-1</f>
        <v>69101.504686520639</v>
      </c>
      <c r="O23" s="62">
        <f>($F23*IF(LEN($E23)=4,HLOOKUP($E23+O$2,Vychodiská!$J$9:$BH$15,2,0),HLOOKUP(VALUE(RIGHT($E23,4))+O$2,Vychodiská!$J$9:$BH$15,2,0)))*-1+($G23*IF(LEN($E23)=4,HLOOKUP($E23+O$2,Vychodiská!$J$9:$BH$15,3,0),HLOOKUP(VALUE(RIGHT($E23,4))+O$2,Vychodiská!$J$9:$BH$15,3,0)))*-1+($H23*IF(LEN($E23)=4,HLOOKUP($E23+O$2,Vychodiská!$J$9:$BH$15,4,0),HLOOKUP(VALUE(RIGHT($E23,4))+O$2,Vychodiská!$J$9:$BH$15,4,0)))*-1+($I23*IF(LEN($E23)=4,HLOOKUP($E23+O$2,Vychodiská!$J$9:$BH$15,5,0),HLOOKUP(VALUE(RIGHT($E23,4))+O$2,Vychodiská!$J$9:$BH$15,5,0)))*-1+($J23*IF(LEN($E23)=4,HLOOKUP($E23+O$2,Vychodiská!$J$9:$BH$15,6,0),HLOOKUP(VALUE(RIGHT($E23,4))+O$2,Vychodiská!$J$9:$BH$15,6,0)))*-1+($K23*IF(LEN($E23)=4,HLOOKUP($E23+O$2,Vychodiská!$J$9:$BH$15,7,0),HLOOKUP(VALUE(RIGHT($E23,4))+O$2,Vychodiská!$J$9:$BH$15,7,0)))*-1</f>
        <v>69923.81259229024</v>
      </c>
      <c r="P23" s="62">
        <f>($F23*IF(LEN($E23)=4,HLOOKUP($E23+P$2,Vychodiská!$J$9:$BH$15,2,0),HLOOKUP(VALUE(RIGHT($E23,4))+P$2,Vychodiská!$J$9:$BH$15,2,0)))*-1+($G23*IF(LEN($E23)=4,HLOOKUP($E23+P$2,Vychodiská!$J$9:$BH$15,3,0),HLOOKUP(VALUE(RIGHT($E23,4))+P$2,Vychodiská!$J$9:$BH$15,3,0)))*-1+($H23*IF(LEN($E23)=4,HLOOKUP($E23+P$2,Vychodiská!$J$9:$BH$15,4,0),HLOOKUP(VALUE(RIGHT($E23,4))+P$2,Vychodiská!$J$9:$BH$15,4,0)))*-1+($I23*IF(LEN($E23)=4,HLOOKUP($E23+P$2,Vychodiská!$J$9:$BH$15,5,0),HLOOKUP(VALUE(RIGHT($E23,4))+P$2,Vychodiská!$J$9:$BH$15,5,0)))*-1+($J23*IF(LEN($E23)=4,HLOOKUP($E23+P$2,Vychodiská!$J$9:$BH$15,6,0),HLOOKUP(VALUE(RIGHT($E23,4))+P$2,Vychodiská!$J$9:$BH$15,6,0)))*-1+($K23*IF(LEN($E23)=4,HLOOKUP($E23+P$2,Vychodiská!$J$9:$BH$15,7,0),HLOOKUP(VALUE(RIGHT($E23,4))+P$2,Vychodiská!$J$9:$BH$15,7,0)))*-1</f>
        <v>70511.17261806548</v>
      </c>
      <c r="Q23" s="62">
        <f>($F23*IF(LEN($E23)=4,HLOOKUP($E23+Q$2,Vychodiská!$J$9:$BH$15,2,0),HLOOKUP(VALUE(RIGHT($E23,4))+Q$2,Vychodiská!$J$9:$BH$15,2,0)))*-1+($G23*IF(LEN($E23)=4,HLOOKUP($E23+Q$2,Vychodiská!$J$9:$BH$15,3,0),HLOOKUP(VALUE(RIGHT($E23,4))+Q$2,Vychodiská!$J$9:$BH$15,3,0)))*-1+($H23*IF(LEN($E23)=4,HLOOKUP($E23+Q$2,Vychodiská!$J$9:$BH$15,4,0),HLOOKUP(VALUE(RIGHT($E23,4))+Q$2,Vychodiská!$J$9:$BH$15,4,0)))*-1+($I23*IF(LEN($E23)=4,HLOOKUP($E23+Q$2,Vychodiská!$J$9:$BH$15,5,0),HLOOKUP(VALUE(RIGHT($E23,4))+Q$2,Vychodiská!$J$9:$BH$15,5,0)))*-1+($J23*IF(LEN($E23)=4,HLOOKUP($E23+Q$2,Vychodiská!$J$9:$BH$15,6,0),HLOOKUP(VALUE(RIGHT($E23,4))+Q$2,Vychodiská!$J$9:$BH$15,6,0)))*-1+($K23*IF(LEN($E23)=4,HLOOKUP($E23+Q$2,Vychodiská!$J$9:$BH$15,7,0),HLOOKUP(VALUE(RIGHT($E23,4))+Q$2,Vychodiská!$J$9:$BH$15,7,0)))*-1</f>
        <v>71103.466468057217</v>
      </c>
      <c r="R23" s="62">
        <f>($F23*IF(LEN($E23)=4,HLOOKUP($E23+R$2,Vychodiská!$J$9:$BH$15,2,0),HLOOKUP(VALUE(RIGHT($E23,4))+R$2,Vychodiská!$J$9:$BH$15,2,0)))*-1+($G23*IF(LEN($E23)=4,HLOOKUP($E23+R$2,Vychodiská!$J$9:$BH$15,3,0),HLOOKUP(VALUE(RIGHT($E23,4))+R$2,Vychodiská!$J$9:$BH$15,3,0)))*-1+($H23*IF(LEN($E23)=4,HLOOKUP($E23+R$2,Vychodiská!$J$9:$BH$15,4,0),HLOOKUP(VALUE(RIGHT($E23,4))+R$2,Vychodiská!$J$9:$BH$15,4,0)))*-1+($I23*IF(LEN($E23)=4,HLOOKUP($E23+R$2,Vychodiská!$J$9:$BH$15,5,0),HLOOKUP(VALUE(RIGHT($E23,4))+R$2,Vychodiská!$J$9:$BH$15,5,0)))*-1+($J23*IF(LEN($E23)=4,HLOOKUP($E23+R$2,Vychodiská!$J$9:$BH$15,6,0),HLOOKUP(VALUE(RIGHT($E23,4))+R$2,Vychodiská!$J$9:$BH$15,6,0)))*-1+($K23*IF(LEN($E23)=4,HLOOKUP($E23+R$2,Vychodiská!$J$9:$BH$15,7,0),HLOOKUP(VALUE(RIGHT($E23,4))+R$2,Vychodiská!$J$9:$BH$15,7,0)))*-1</f>
        <v>71700.73558638891</v>
      </c>
      <c r="S23" s="62">
        <f>($F23*IF(LEN($E23)=4,HLOOKUP($E23+S$2,Vychodiská!$J$9:$BH$15,2,0),HLOOKUP(VALUE(RIGHT($E23,4))+S$2,Vychodiská!$J$9:$BH$15,2,0)))*-1+($G23*IF(LEN($E23)=4,HLOOKUP($E23+S$2,Vychodiská!$J$9:$BH$15,3,0),HLOOKUP(VALUE(RIGHT($E23,4))+S$2,Vychodiská!$J$9:$BH$15,3,0)))*-1+($H23*IF(LEN($E23)=4,HLOOKUP($E23+S$2,Vychodiská!$J$9:$BH$15,4,0),HLOOKUP(VALUE(RIGHT($E23,4))+S$2,Vychodiská!$J$9:$BH$15,4,0)))*-1+($I23*IF(LEN($E23)=4,HLOOKUP($E23+S$2,Vychodiská!$J$9:$BH$15,5,0),HLOOKUP(VALUE(RIGHT($E23,4))+S$2,Vychodiská!$J$9:$BH$15,5,0)))*-1+($J23*IF(LEN($E23)=4,HLOOKUP($E23+S$2,Vychodiská!$J$9:$BH$15,6,0),HLOOKUP(VALUE(RIGHT($E23,4))+S$2,Vychodiská!$J$9:$BH$15,6,0)))*-1+($K23*IF(LEN($E23)=4,HLOOKUP($E23+S$2,Vychodiská!$J$9:$BH$15,7,0),HLOOKUP(VALUE(RIGHT($E23,4))+S$2,Vychodiská!$J$9:$BH$15,7,0)))*-1</f>
        <v>72303.021765314566</v>
      </c>
      <c r="T23" s="62">
        <f>($F23*IF(LEN($E23)=4,HLOOKUP($E23+T$2,Vychodiská!$J$9:$BH$15,2,0),HLOOKUP(VALUE(RIGHT($E23,4))+T$2,Vychodiská!$J$9:$BH$15,2,0)))*-1+($G23*IF(LEN($E23)=4,HLOOKUP($E23+T$2,Vychodiská!$J$9:$BH$15,3,0),HLOOKUP(VALUE(RIGHT($E23,4))+T$2,Vychodiská!$J$9:$BH$15,3,0)))*-1+($H23*IF(LEN($E23)=4,HLOOKUP($E23+T$2,Vychodiská!$J$9:$BH$15,4,0),HLOOKUP(VALUE(RIGHT($E23,4))+T$2,Vychodiská!$J$9:$BH$15,4,0)))*-1+($I23*IF(LEN($E23)=4,HLOOKUP($E23+T$2,Vychodiská!$J$9:$BH$15,5,0),HLOOKUP(VALUE(RIGHT($E23,4))+T$2,Vychodiská!$J$9:$BH$15,5,0)))*-1+($J23*IF(LEN($E23)=4,HLOOKUP($E23+T$2,Vychodiská!$J$9:$BH$15,6,0),HLOOKUP(VALUE(RIGHT($E23,4))+T$2,Vychodiská!$J$9:$BH$15,6,0)))*-1+($K23*IF(LEN($E23)=4,HLOOKUP($E23+T$2,Vychodiská!$J$9:$BH$15,7,0),HLOOKUP(VALUE(RIGHT($E23,4))+T$2,Vychodiská!$J$9:$BH$15,7,0)))*-1</f>
        <v>72910.36714814321</v>
      </c>
      <c r="U23" s="62">
        <f>($F23*IF(LEN($E23)=4,HLOOKUP($E23+U$2,Vychodiská!$J$9:$BH$15,2,0),HLOOKUP(VALUE(RIGHT($E23,4))+U$2,Vychodiská!$J$9:$BH$15,2,0)))*-1+($G23*IF(LEN($E23)=4,HLOOKUP($E23+U$2,Vychodiská!$J$9:$BH$15,3,0),HLOOKUP(VALUE(RIGHT($E23,4))+U$2,Vychodiská!$J$9:$BH$15,3,0)))*-1+($H23*IF(LEN($E23)=4,HLOOKUP($E23+U$2,Vychodiská!$J$9:$BH$15,4,0),HLOOKUP(VALUE(RIGHT($E23,4))+U$2,Vychodiská!$J$9:$BH$15,4,0)))*-1+($I23*IF(LEN($E23)=4,HLOOKUP($E23+U$2,Vychodiská!$J$9:$BH$15,5,0),HLOOKUP(VALUE(RIGHT($E23,4))+U$2,Vychodiská!$J$9:$BH$15,5,0)))*-1+($J23*IF(LEN($E23)=4,HLOOKUP($E23+U$2,Vychodiská!$J$9:$BH$15,6,0),HLOOKUP(VALUE(RIGHT($E23,4))+U$2,Vychodiská!$J$9:$BH$15,6,0)))*-1+($K23*IF(LEN($E23)=4,HLOOKUP($E23+U$2,Vychodiská!$J$9:$BH$15,7,0),HLOOKUP(VALUE(RIGHT($E23,4))+U$2,Vychodiská!$J$9:$BH$15,7,0)))*-1</f>
        <v>73522.814232187608</v>
      </c>
      <c r="V23" s="62">
        <f>($F23*IF(LEN($E23)=4,HLOOKUP($E23+V$2,Vychodiská!$J$9:$BH$15,2,0),HLOOKUP(VALUE(RIGHT($E23,4))+V$2,Vychodiská!$J$9:$BH$15,2,0)))*-1+($G23*IF(LEN($E23)=4,HLOOKUP($E23+V$2,Vychodiská!$J$9:$BH$15,3,0),HLOOKUP(VALUE(RIGHT($E23,4))+V$2,Vychodiská!$J$9:$BH$15,3,0)))*-1+($H23*IF(LEN($E23)=4,HLOOKUP($E23+V$2,Vychodiská!$J$9:$BH$15,4,0),HLOOKUP(VALUE(RIGHT($E23,4))+V$2,Vychodiská!$J$9:$BH$15,4,0)))*-1+($I23*IF(LEN($E23)=4,HLOOKUP($E23+V$2,Vychodiská!$J$9:$BH$15,5,0),HLOOKUP(VALUE(RIGHT($E23,4))+V$2,Vychodiská!$J$9:$BH$15,5,0)))*-1+($J23*IF(LEN($E23)=4,HLOOKUP($E23+V$2,Vychodiská!$J$9:$BH$15,6,0),HLOOKUP(VALUE(RIGHT($E23,4))+V$2,Vychodiská!$J$9:$BH$15,6,0)))*-1+($K23*IF(LEN($E23)=4,HLOOKUP($E23+V$2,Vychodiská!$J$9:$BH$15,7,0),HLOOKUP(VALUE(RIGHT($E23,4))+V$2,Vychodiská!$J$9:$BH$15,7,0)))*-1</f>
        <v>74140.405871737981</v>
      </c>
      <c r="W23" s="62">
        <f>($F23*IF(LEN($E23)=4,HLOOKUP($E23+W$2,Vychodiská!$J$9:$BH$15,2,0),HLOOKUP(VALUE(RIGHT($E23,4))+W$2,Vychodiská!$J$9:$BH$15,2,0)))*-1+($G23*IF(LEN($E23)=4,HLOOKUP($E23+W$2,Vychodiská!$J$9:$BH$15,3,0),HLOOKUP(VALUE(RIGHT($E23,4))+W$2,Vychodiská!$J$9:$BH$15,3,0)))*-1+($H23*IF(LEN($E23)=4,HLOOKUP($E23+W$2,Vychodiská!$J$9:$BH$15,4,0),HLOOKUP(VALUE(RIGHT($E23,4))+W$2,Vychodiská!$J$9:$BH$15,4,0)))*-1+($I23*IF(LEN($E23)=4,HLOOKUP($E23+W$2,Vychodiská!$J$9:$BH$15,5,0),HLOOKUP(VALUE(RIGHT($E23,4))+W$2,Vychodiská!$J$9:$BH$15,5,0)))*-1+($J23*IF(LEN($E23)=4,HLOOKUP($E23+W$2,Vychodiská!$J$9:$BH$15,6,0),HLOOKUP(VALUE(RIGHT($E23,4))+W$2,Vychodiská!$J$9:$BH$15,6,0)))*-1+($K23*IF(LEN($E23)=4,HLOOKUP($E23+W$2,Vychodiská!$J$9:$BH$15,7,0),HLOOKUP(VALUE(RIGHT($E23,4))+W$2,Vychodiská!$J$9:$BH$15,7,0)))*-1</f>
        <v>74763.185281060578</v>
      </c>
      <c r="X23" s="62">
        <f>($F23*IF(LEN($E23)=4,HLOOKUP($E23+X$2,Vychodiská!$J$9:$BH$15,2,0),HLOOKUP(VALUE(RIGHT($E23,4))+X$2,Vychodiská!$J$9:$BH$15,2,0)))*-1+($G23*IF(LEN($E23)=4,HLOOKUP($E23+X$2,Vychodiská!$J$9:$BH$15,3,0),HLOOKUP(VALUE(RIGHT($E23,4))+X$2,Vychodiská!$J$9:$BH$15,3,0)))*-1+($H23*IF(LEN($E23)=4,HLOOKUP($E23+X$2,Vychodiská!$J$9:$BH$15,4,0),HLOOKUP(VALUE(RIGHT($E23,4))+X$2,Vychodiská!$J$9:$BH$15,4,0)))*-1+($I23*IF(LEN($E23)=4,HLOOKUP($E23+X$2,Vychodiská!$J$9:$BH$15,5,0),HLOOKUP(VALUE(RIGHT($E23,4))+X$2,Vychodiská!$J$9:$BH$15,5,0)))*-1+($J23*IF(LEN($E23)=4,HLOOKUP($E23+X$2,Vychodiská!$J$9:$BH$15,6,0),HLOOKUP(VALUE(RIGHT($E23,4))+X$2,Vychodiská!$J$9:$BH$15,6,0)))*-1+($K23*IF(LEN($E23)=4,HLOOKUP($E23+X$2,Vychodiská!$J$9:$BH$15,7,0),HLOOKUP(VALUE(RIGHT($E23,4))+X$2,Vychodiská!$J$9:$BH$15,7,0)))*-1</f>
        <v>75391.196037421483</v>
      </c>
      <c r="Y23" s="62">
        <f>($F23*IF(LEN($E23)=4,HLOOKUP($E23+Y$2,Vychodiská!$J$9:$BH$15,2,0),HLOOKUP(VALUE(RIGHT($E23,4))+Y$2,Vychodiská!$J$9:$BH$15,2,0)))*-1+($G23*IF(LEN($E23)=4,HLOOKUP($E23+Y$2,Vychodiská!$J$9:$BH$15,3,0),HLOOKUP(VALUE(RIGHT($E23,4))+Y$2,Vychodiská!$J$9:$BH$15,3,0)))*-1+($H23*IF(LEN($E23)=4,HLOOKUP($E23+Y$2,Vychodiská!$J$9:$BH$15,4,0),HLOOKUP(VALUE(RIGHT($E23,4))+Y$2,Vychodiská!$J$9:$BH$15,4,0)))*-1+($I23*IF(LEN($E23)=4,HLOOKUP($E23+Y$2,Vychodiská!$J$9:$BH$15,5,0),HLOOKUP(VALUE(RIGHT($E23,4))+Y$2,Vychodiská!$J$9:$BH$15,5,0)))*-1+($J23*IF(LEN($E23)=4,HLOOKUP($E23+Y$2,Vychodiská!$J$9:$BH$15,6,0),HLOOKUP(VALUE(RIGHT($E23,4))+Y$2,Vychodiská!$J$9:$BH$15,6,0)))*-1+($K23*IF(LEN($E23)=4,HLOOKUP($E23+Y$2,Vychodiská!$J$9:$BH$15,7,0),HLOOKUP(VALUE(RIGHT($E23,4))+Y$2,Vychodiská!$J$9:$BH$15,7,0)))*-1</f>
        <v>76024.482084135831</v>
      </c>
      <c r="Z23" s="62">
        <f>($F23*IF(LEN($E23)=4,HLOOKUP($E23+Z$2,Vychodiská!$J$9:$BH$15,2,0),HLOOKUP(VALUE(RIGHT($E23,4))+Z$2,Vychodiská!$J$9:$BH$15,2,0)))*-1+($G23*IF(LEN($E23)=4,HLOOKUP($E23+Z$2,Vychodiská!$J$9:$BH$15,3,0),HLOOKUP(VALUE(RIGHT($E23,4))+Z$2,Vychodiská!$J$9:$BH$15,3,0)))*-1+($H23*IF(LEN($E23)=4,HLOOKUP($E23+Z$2,Vychodiská!$J$9:$BH$15,4,0),HLOOKUP(VALUE(RIGHT($E23,4))+Z$2,Vychodiská!$J$9:$BH$15,4,0)))*-1+($I23*IF(LEN($E23)=4,HLOOKUP($E23+Z$2,Vychodiská!$J$9:$BH$15,5,0),HLOOKUP(VALUE(RIGHT($E23,4))+Z$2,Vychodiská!$J$9:$BH$15,5,0)))*-1+($J23*IF(LEN($E23)=4,HLOOKUP($E23+Z$2,Vychodiská!$J$9:$BH$15,6,0),HLOOKUP(VALUE(RIGHT($E23,4))+Z$2,Vychodiská!$J$9:$BH$15,6,0)))*-1+($K23*IF(LEN($E23)=4,HLOOKUP($E23+Z$2,Vychodiská!$J$9:$BH$15,7,0),HLOOKUP(VALUE(RIGHT($E23,4))+Z$2,Vychodiská!$J$9:$BH$15,7,0)))*-1</f>
        <v>76556.653458724773</v>
      </c>
      <c r="AA23" s="62">
        <f>($F23*IF(LEN($E23)=4,HLOOKUP($E23+AA$2,Vychodiská!$J$9:$BH$15,2,0),HLOOKUP(VALUE(RIGHT($E23,4))+AA$2,Vychodiská!$J$9:$BH$15,2,0)))*-1+($G23*IF(LEN($E23)=4,HLOOKUP($E23+AA$2,Vychodiská!$J$9:$BH$15,3,0),HLOOKUP(VALUE(RIGHT($E23,4))+AA$2,Vychodiská!$J$9:$BH$15,3,0)))*-1+($H23*IF(LEN($E23)=4,HLOOKUP($E23+AA$2,Vychodiská!$J$9:$BH$15,4,0),HLOOKUP(VALUE(RIGHT($E23,4))+AA$2,Vychodiská!$J$9:$BH$15,4,0)))*-1+($I23*IF(LEN($E23)=4,HLOOKUP($E23+AA$2,Vychodiská!$J$9:$BH$15,5,0),HLOOKUP(VALUE(RIGHT($E23,4))+AA$2,Vychodiská!$J$9:$BH$15,5,0)))*-1+($J23*IF(LEN($E23)=4,HLOOKUP($E23+AA$2,Vychodiská!$J$9:$BH$15,6,0),HLOOKUP(VALUE(RIGHT($E23,4))+AA$2,Vychodiská!$J$9:$BH$15,6,0)))*-1+($K23*IF(LEN($E23)=4,HLOOKUP($E23+AA$2,Vychodiská!$J$9:$BH$15,7,0),HLOOKUP(VALUE(RIGHT($E23,4))+AA$2,Vychodiská!$J$9:$BH$15,7,0)))*-1</f>
        <v>77092.550032935847</v>
      </c>
      <c r="AB23" s="62">
        <f>($F23*IF(LEN($E23)=4,HLOOKUP($E23+AB$2,Vychodiská!$J$9:$BH$15,2,0),HLOOKUP(VALUE(RIGHT($E23,4))+AB$2,Vychodiská!$J$9:$BH$15,2,0)))*-1+($G23*IF(LEN($E23)=4,HLOOKUP($E23+AB$2,Vychodiská!$J$9:$BH$15,3,0),HLOOKUP(VALUE(RIGHT($E23,4))+AB$2,Vychodiská!$J$9:$BH$15,3,0)))*-1+($H23*IF(LEN($E23)=4,HLOOKUP($E23+AB$2,Vychodiská!$J$9:$BH$15,4,0),HLOOKUP(VALUE(RIGHT($E23,4))+AB$2,Vychodiská!$J$9:$BH$15,4,0)))*-1+($I23*IF(LEN($E23)=4,HLOOKUP($E23+AB$2,Vychodiská!$J$9:$BH$15,5,0),HLOOKUP(VALUE(RIGHT($E23,4))+AB$2,Vychodiská!$J$9:$BH$15,5,0)))*-1+($J23*IF(LEN($E23)=4,HLOOKUP($E23+AB$2,Vychodiská!$J$9:$BH$15,6,0),HLOOKUP(VALUE(RIGHT($E23,4))+AB$2,Vychodiská!$J$9:$BH$15,6,0)))*-1+($K23*IF(LEN($E23)=4,HLOOKUP($E23+AB$2,Vychodiská!$J$9:$BH$15,7,0),HLOOKUP(VALUE(RIGHT($E23,4))+AB$2,Vychodiská!$J$9:$BH$15,7,0)))*-1</f>
        <v>77632.197883166387</v>
      </c>
      <c r="AC23" s="62">
        <f>($F23*IF(LEN($E23)=4,HLOOKUP($E23+AC$2,Vychodiská!$J$9:$BH$15,2,0),HLOOKUP(VALUE(RIGHT($E23,4))+AC$2,Vychodiská!$J$9:$BH$15,2,0)))*-1+($G23*IF(LEN($E23)=4,HLOOKUP($E23+AC$2,Vychodiská!$J$9:$BH$15,3,0),HLOOKUP(VALUE(RIGHT($E23,4))+AC$2,Vychodiská!$J$9:$BH$15,3,0)))*-1+($H23*IF(LEN($E23)=4,HLOOKUP($E23+AC$2,Vychodiská!$J$9:$BH$15,4,0),HLOOKUP(VALUE(RIGHT($E23,4))+AC$2,Vychodiská!$J$9:$BH$15,4,0)))*-1+($I23*IF(LEN($E23)=4,HLOOKUP($E23+AC$2,Vychodiská!$J$9:$BH$15,5,0),HLOOKUP(VALUE(RIGHT($E23,4))+AC$2,Vychodiská!$J$9:$BH$15,5,0)))*-1+($J23*IF(LEN($E23)=4,HLOOKUP($E23+AC$2,Vychodiská!$J$9:$BH$15,6,0),HLOOKUP(VALUE(RIGHT($E23,4))+AC$2,Vychodiská!$J$9:$BH$15,6,0)))*-1+($K23*IF(LEN($E23)=4,HLOOKUP($E23+AC$2,Vychodiská!$J$9:$BH$15,7,0),HLOOKUP(VALUE(RIGHT($E23,4))+AC$2,Vychodiská!$J$9:$BH$15,7,0)))*-1</f>
        <v>78175.623268348543</v>
      </c>
      <c r="AD23" s="62">
        <f>($F23*IF(LEN($E23)=4,HLOOKUP($E23+AD$2,Vychodiská!$J$9:$BH$15,2,0),HLOOKUP(VALUE(RIGHT($E23,4))+AD$2,Vychodiská!$J$9:$BH$15,2,0)))*-1+($G23*IF(LEN($E23)=4,HLOOKUP($E23+AD$2,Vychodiská!$J$9:$BH$15,3,0),HLOOKUP(VALUE(RIGHT($E23,4))+AD$2,Vychodiská!$J$9:$BH$15,3,0)))*-1+($H23*IF(LEN($E23)=4,HLOOKUP($E23+AD$2,Vychodiská!$J$9:$BH$15,4,0),HLOOKUP(VALUE(RIGHT($E23,4))+AD$2,Vychodiská!$J$9:$BH$15,4,0)))*-1+($I23*IF(LEN($E23)=4,HLOOKUP($E23+AD$2,Vychodiská!$J$9:$BH$15,5,0),HLOOKUP(VALUE(RIGHT($E23,4))+AD$2,Vychodiská!$J$9:$BH$15,5,0)))*-1+($J23*IF(LEN($E23)=4,HLOOKUP($E23+AD$2,Vychodiská!$J$9:$BH$15,6,0),HLOOKUP(VALUE(RIGHT($E23,4))+AD$2,Vychodiská!$J$9:$BH$15,6,0)))*-1+($K23*IF(LEN($E23)=4,HLOOKUP($E23+AD$2,Vychodiská!$J$9:$BH$15,7,0),HLOOKUP(VALUE(RIGHT($E23,4))+AD$2,Vychodiská!$J$9:$BH$15,7,0)))*-1</f>
        <v>78722.852631226968</v>
      </c>
      <c r="AE23" s="62">
        <f>($F23*IF(LEN($E23)=4,HLOOKUP($E23+AE$2,Vychodiská!$J$9:$BH$15,2,0),HLOOKUP(VALUE(RIGHT($E23,4))+AE$2,Vychodiská!$J$9:$BH$15,2,0)))*-1+($G23*IF(LEN($E23)=4,HLOOKUP($E23+AE$2,Vychodiská!$J$9:$BH$15,3,0),HLOOKUP(VALUE(RIGHT($E23,4))+AE$2,Vychodiská!$J$9:$BH$15,3,0)))*-1+($H23*IF(LEN($E23)=4,HLOOKUP($E23+AE$2,Vychodiská!$J$9:$BH$15,4,0),HLOOKUP(VALUE(RIGHT($E23,4))+AE$2,Vychodiská!$J$9:$BH$15,4,0)))*-1+($I23*IF(LEN($E23)=4,HLOOKUP($E23+AE$2,Vychodiská!$J$9:$BH$15,5,0),HLOOKUP(VALUE(RIGHT($E23,4))+AE$2,Vychodiská!$J$9:$BH$15,5,0)))*-1+($J23*IF(LEN($E23)=4,HLOOKUP($E23+AE$2,Vychodiská!$J$9:$BH$15,6,0),HLOOKUP(VALUE(RIGHT($E23,4))+AE$2,Vychodiská!$J$9:$BH$15,6,0)))*-1+($K23*IF(LEN($E23)=4,HLOOKUP($E23+AE$2,Vychodiská!$J$9:$BH$15,7,0),HLOOKUP(VALUE(RIGHT($E23,4))+AE$2,Vychodiská!$J$9:$BH$15,7,0)))*-1</f>
        <v>79273.91259964557</v>
      </c>
      <c r="AF23" s="62">
        <f>($F23*IF(LEN($E23)=4,HLOOKUP($E23+AF$2,Vychodiská!$J$9:$BH$15,2,0),HLOOKUP(VALUE(RIGHT($E23,4))+AF$2,Vychodiská!$J$9:$BH$15,2,0)))*-1+($G23*IF(LEN($E23)=4,HLOOKUP($E23+AF$2,Vychodiská!$J$9:$BH$15,3,0),HLOOKUP(VALUE(RIGHT($E23,4))+AF$2,Vychodiská!$J$9:$BH$15,3,0)))*-1+($H23*IF(LEN($E23)=4,HLOOKUP($E23+AF$2,Vychodiská!$J$9:$BH$15,4,0),HLOOKUP(VALUE(RIGHT($E23,4))+AF$2,Vychodiská!$J$9:$BH$15,4,0)))*-1+($I23*IF(LEN($E23)=4,HLOOKUP($E23+AF$2,Vychodiská!$J$9:$BH$15,5,0),HLOOKUP(VALUE(RIGHT($E23,4))+AF$2,Vychodiská!$J$9:$BH$15,5,0)))*-1+($J23*IF(LEN($E23)=4,HLOOKUP($E23+AF$2,Vychodiská!$J$9:$BH$15,6,0),HLOOKUP(VALUE(RIGHT($E23,4))+AF$2,Vychodiská!$J$9:$BH$15,6,0)))*-1+($K23*IF(LEN($E23)=4,HLOOKUP($E23+AF$2,Vychodiská!$J$9:$BH$15,7,0),HLOOKUP(VALUE(RIGHT($E23,4))+AF$2,Vychodiská!$J$9:$BH$15,7,0)))*-1</f>
        <v>79828.829987843055</v>
      </c>
      <c r="AG23" s="62">
        <f>($F23*IF(LEN($E23)=4,HLOOKUP($E23+AG$2,Vychodiská!$J$9:$BH$15,2,0),HLOOKUP(VALUE(RIGHT($E23,4))+AG$2,Vychodiská!$J$9:$BH$15,2,0)))*-1+($G23*IF(LEN($E23)=4,HLOOKUP($E23+AG$2,Vychodiská!$J$9:$BH$15,3,0),HLOOKUP(VALUE(RIGHT($E23,4))+AG$2,Vychodiská!$J$9:$BH$15,3,0)))*-1+($H23*IF(LEN($E23)=4,HLOOKUP($E23+AG$2,Vychodiská!$J$9:$BH$15,4,0),HLOOKUP(VALUE(RIGHT($E23,4))+AG$2,Vychodiská!$J$9:$BH$15,4,0)))*-1+($I23*IF(LEN($E23)=4,HLOOKUP($E23+AG$2,Vychodiská!$J$9:$BH$15,5,0),HLOOKUP(VALUE(RIGHT($E23,4))+AG$2,Vychodiská!$J$9:$BH$15,5,0)))*-1+($J23*IF(LEN($E23)=4,HLOOKUP($E23+AG$2,Vychodiská!$J$9:$BH$15,6,0),HLOOKUP(VALUE(RIGHT($E23,4))+AG$2,Vychodiská!$J$9:$BH$15,6,0)))*-1+($K23*IF(LEN($E23)=4,HLOOKUP($E23+AG$2,Vychodiská!$J$9:$BH$15,7,0),HLOOKUP(VALUE(RIGHT($E23,4))+AG$2,Vychodiská!$J$9:$BH$15,7,0)))*-1</f>
        <v>80387.631797757946</v>
      </c>
      <c r="AH23" s="62">
        <f>($F23*IF(LEN($E23)=4,HLOOKUP($E23+AH$2,Vychodiská!$J$9:$BH$15,2,0),HLOOKUP(VALUE(RIGHT($E23,4))+AH$2,Vychodiská!$J$9:$BH$15,2,0)))*-1+($G23*IF(LEN($E23)=4,HLOOKUP($E23+AH$2,Vychodiská!$J$9:$BH$15,3,0),HLOOKUP(VALUE(RIGHT($E23,4))+AH$2,Vychodiská!$J$9:$BH$15,3,0)))*-1+($H23*IF(LEN($E23)=4,HLOOKUP($E23+AH$2,Vychodiská!$J$9:$BH$15,4,0),HLOOKUP(VALUE(RIGHT($E23,4))+AH$2,Vychodiská!$J$9:$BH$15,4,0)))*-1+($I23*IF(LEN($E23)=4,HLOOKUP($E23+AH$2,Vychodiská!$J$9:$BH$15,5,0),HLOOKUP(VALUE(RIGHT($E23,4))+AH$2,Vychodiská!$J$9:$BH$15,5,0)))*-1+($J23*IF(LEN($E23)=4,HLOOKUP($E23+AH$2,Vychodiská!$J$9:$BH$15,6,0),HLOOKUP(VALUE(RIGHT($E23,4))+AH$2,Vychodiská!$J$9:$BH$15,6,0)))*-1+($K23*IF(LEN($E23)=4,HLOOKUP($E23+AH$2,Vychodiská!$J$9:$BH$15,7,0),HLOOKUP(VALUE(RIGHT($E23,4))+AH$2,Vychodiská!$J$9:$BH$15,7,0)))*-1</f>
        <v>80950.345220342264</v>
      </c>
      <c r="AI23" s="62">
        <f>($F23*IF(LEN($E23)=4,HLOOKUP($E23+AI$2,Vychodiská!$J$9:$BH$15,2,0),HLOOKUP(VALUE(RIGHT($E23,4))+AI$2,Vychodiská!$J$9:$BH$15,2,0)))*-1+($G23*IF(LEN($E23)=4,HLOOKUP($E23+AI$2,Vychodiská!$J$9:$BH$15,3,0),HLOOKUP(VALUE(RIGHT($E23,4))+AI$2,Vychodiská!$J$9:$BH$15,3,0)))*-1+($H23*IF(LEN($E23)=4,HLOOKUP($E23+AI$2,Vychodiská!$J$9:$BH$15,4,0),HLOOKUP(VALUE(RIGHT($E23,4))+AI$2,Vychodiská!$J$9:$BH$15,4,0)))*-1+($I23*IF(LEN($E23)=4,HLOOKUP($E23+AI$2,Vychodiská!$J$9:$BH$15,5,0),HLOOKUP(VALUE(RIGHT($E23,4))+AI$2,Vychodiská!$J$9:$BH$15,5,0)))*-1+($J23*IF(LEN($E23)=4,HLOOKUP($E23+AI$2,Vychodiská!$J$9:$BH$15,6,0),HLOOKUP(VALUE(RIGHT($E23,4))+AI$2,Vychodiská!$J$9:$BH$15,6,0)))*-1+($K23*IF(LEN($E23)=4,HLOOKUP($E23+AI$2,Vychodiská!$J$9:$BH$15,7,0),HLOOKUP(VALUE(RIGHT($E23,4))+AI$2,Vychodiská!$J$9:$BH$15,7,0)))*-1</f>
        <v>81516.99763688464</v>
      </c>
      <c r="AJ23" s="62">
        <f>($F23*IF(LEN($E23)=4,HLOOKUP($E23+AJ$2,Vychodiská!$J$9:$BH$15,2,0),HLOOKUP(VALUE(RIGHT($E23,4))+AJ$2,Vychodiská!$J$9:$BH$15,2,0)))*-1+($G23*IF(LEN($E23)=4,HLOOKUP($E23+AJ$2,Vychodiská!$J$9:$BH$15,3,0),HLOOKUP(VALUE(RIGHT($E23,4))+AJ$2,Vychodiská!$J$9:$BH$15,3,0)))*-1+($H23*IF(LEN($E23)=4,HLOOKUP($E23+AJ$2,Vychodiská!$J$9:$BH$15,4,0),HLOOKUP(VALUE(RIGHT($E23,4))+AJ$2,Vychodiská!$J$9:$BH$15,4,0)))*-1+($I23*IF(LEN($E23)=4,HLOOKUP($E23+AJ$2,Vychodiská!$J$9:$BH$15,5,0),HLOOKUP(VALUE(RIGHT($E23,4))+AJ$2,Vychodiská!$J$9:$BH$15,5,0)))*-1+($J23*IF(LEN($E23)=4,HLOOKUP($E23+AJ$2,Vychodiská!$J$9:$BH$15,6,0),HLOOKUP(VALUE(RIGHT($E23,4))+AJ$2,Vychodiská!$J$9:$BH$15,6,0)))*-1+($K23*IF(LEN($E23)=4,HLOOKUP($E23+AJ$2,Vychodiská!$J$9:$BH$15,7,0),HLOOKUP(VALUE(RIGHT($E23,4))+AJ$2,Vychodiská!$J$9:$BH$15,7,0)))*-1</f>
        <v>82258.802315380293</v>
      </c>
      <c r="AK23" s="62">
        <f>($F23*IF(LEN($E23)=4,HLOOKUP($E23+AK$2,Vychodiská!$J$9:$BH$15,2,0),HLOOKUP(VALUE(RIGHT($E23,4))+AK$2,Vychodiská!$J$9:$BH$15,2,0)))*-1+($G23*IF(LEN($E23)=4,HLOOKUP($E23+AK$2,Vychodiská!$J$9:$BH$15,3,0),HLOOKUP(VALUE(RIGHT($E23,4))+AK$2,Vychodiská!$J$9:$BH$15,3,0)))*-1+($H23*IF(LEN($E23)=4,HLOOKUP($E23+AK$2,Vychodiská!$J$9:$BH$15,4,0),HLOOKUP(VALUE(RIGHT($E23,4))+AK$2,Vychodiská!$J$9:$BH$15,4,0)))*-1+($I23*IF(LEN($E23)=4,HLOOKUP($E23+AK$2,Vychodiská!$J$9:$BH$15,5,0),HLOOKUP(VALUE(RIGHT($E23,4))+AK$2,Vychodiská!$J$9:$BH$15,5,0)))*-1+($J23*IF(LEN($E23)=4,HLOOKUP($E23+AK$2,Vychodiská!$J$9:$BH$15,6,0),HLOOKUP(VALUE(RIGHT($E23,4))+AK$2,Vychodiská!$J$9:$BH$15,6,0)))*-1+($K23*IF(LEN($E23)=4,HLOOKUP($E23+AK$2,Vychodiská!$J$9:$BH$15,7,0),HLOOKUP(VALUE(RIGHT($E23,4))+AK$2,Vychodiská!$J$9:$BH$15,7,0)))*-1</f>
        <v>83007.357416450264</v>
      </c>
      <c r="AL23" s="62">
        <f>($F23*IF(LEN($E23)=4,HLOOKUP($E23+AL$2,Vychodiská!$J$9:$BH$15,2,0),HLOOKUP(VALUE(RIGHT($E23,4))+AL$2,Vychodiská!$J$9:$BH$15,2,0)))*-1+($G23*IF(LEN($E23)=4,HLOOKUP($E23+AL$2,Vychodiská!$J$9:$BH$15,3,0),HLOOKUP(VALUE(RIGHT($E23,4))+AL$2,Vychodiská!$J$9:$BH$15,3,0)))*-1+($H23*IF(LEN($E23)=4,HLOOKUP($E23+AL$2,Vychodiská!$J$9:$BH$15,4,0),HLOOKUP(VALUE(RIGHT($E23,4))+AL$2,Vychodiská!$J$9:$BH$15,4,0)))*-1+($I23*IF(LEN($E23)=4,HLOOKUP($E23+AL$2,Vychodiská!$J$9:$BH$15,5,0),HLOOKUP(VALUE(RIGHT($E23,4))+AL$2,Vychodiská!$J$9:$BH$15,5,0)))*-1+($J23*IF(LEN($E23)=4,HLOOKUP($E23+AL$2,Vychodiská!$J$9:$BH$15,6,0),HLOOKUP(VALUE(RIGHT($E23,4))+AL$2,Vychodiská!$J$9:$BH$15,6,0)))*-1+($K23*IF(LEN($E23)=4,HLOOKUP($E23+AL$2,Vychodiská!$J$9:$BH$15,7,0),HLOOKUP(VALUE(RIGHT($E23,4))+AL$2,Vychodiská!$J$9:$BH$15,7,0)))*-1</f>
        <v>83762.724368939977</v>
      </c>
      <c r="AM23" s="62">
        <f>($F23*IF(LEN($E23)=4,HLOOKUP($E23+AM$2,Vychodiská!$J$9:$BH$15,2,0),HLOOKUP(VALUE(RIGHT($E23,4))+AM$2,Vychodiská!$J$9:$BH$15,2,0)))*-1+($G23*IF(LEN($E23)=4,HLOOKUP($E23+AM$2,Vychodiská!$J$9:$BH$15,3,0),HLOOKUP(VALUE(RIGHT($E23,4))+AM$2,Vychodiská!$J$9:$BH$15,3,0)))*-1+($H23*IF(LEN($E23)=4,HLOOKUP($E23+AM$2,Vychodiská!$J$9:$BH$15,4,0),HLOOKUP(VALUE(RIGHT($E23,4))+AM$2,Vychodiská!$J$9:$BH$15,4,0)))*-1+($I23*IF(LEN($E23)=4,HLOOKUP($E23+AM$2,Vychodiská!$J$9:$BH$15,5,0),HLOOKUP(VALUE(RIGHT($E23,4))+AM$2,Vychodiská!$J$9:$BH$15,5,0)))*-1+($J23*IF(LEN($E23)=4,HLOOKUP($E23+AM$2,Vychodiská!$J$9:$BH$15,6,0),HLOOKUP(VALUE(RIGHT($E23,4))+AM$2,Vychodiská!$J$9:$BH$15,6,0)))*-1+($K23*IF(LEN($E23)=4,HLOOKUP($E23+AM$2,Vychodiská!$J$9:$BH$15,7,0),HLOOKUP(VALUE(RIGHT($E23,4))+AM$2,Vychodiská!$J$9:$BH$15,7,0)))*-1</f>
        <v>84524.965160697349</v>
      </c>
      <c r="AN23" s="62">
        <f>($F23*IF(LEN($E23)=4,HLOOKUP($E23+AN$2,Vychodiská!$J$9:$BH$15,2,0),HLOOKUP(VALUE(RIGHT($E23,4))+AN$2,Vychodiská!$J$9:$BH$15,2,0)))*-1+($G23*IF(LEN($E23)=4,HLOOKUP($E23+AN$2,Vychodiská!$J$9:$BH$15,3,0),HLOOKUP(VALUE(RIGHT($E23,4))+AN$2,Vychodiská!$J$9:$BH$15,3,0)))*-1+($H23*IF(LEN($E23)=4,HLOOKUP($E23+AN$2,Vychodiská!$J$9:$BH$15,4,0),HLOOKUP(VALUE(RIGHT($E23,4))+AN$2,Vychodiská!$J$9:$BH$15,4,0)))*-1+($I23*IF(LEN($E23)=4,HLOOKUP($E23+AN$2,Vychodiská!$J$9:$BH$15,5,0),HLOOKUP(VALUE(RIGHT($E23,4))+AN$2,Vychodiská!$J$9:$BH$15,5,0)))*-1+($J23*IF(LEN($E23)=4,HLOOKUP($E23+AN$2,Vychodiská!$J$9:$BH$15,6,0),HLOOKUP(VALUE(RIGHT($E23,4))+AN$2,Vychodiská!$J$9:$BH$15,6,0)))*-1+($K23*IF(LEN($E23)=4,HLOOKUP($E23+AN$2,Vychodiská!$J$9:$BH$15,7,0),HLOOKUP(VALUE(RIGHT($E23,4))+AN$2,Vychodiská!$J$9:$BH$15,7,0)))*-1</f>
        <v>85294.142343659682</v>
      </c>
      <c r="AO23" s="62">
        <f>($F23*IF(LEN($E23)=4,HLOOKUP($E23+AO$2,Vychodiská!$J$9:$BH$15,2,0),HLOOKUP(VALUE(RIGHT($E23,4))+AO$2,Vychodiská!$J$9:$BH$15,2,0)))*-1+($G23*IF(LEN($E23)=4,HLOOKUP($E23+AO$2,Vychodiská!$J$9:$BH$15,3,0),HLOOKUP(VALUE(RIGHT($E23,4))+AO$2,Vychodiská!$J$9:$BH$15,3,0)))*-1+($H23*IF(LEN($E23)=4,HLOOKUP($E23+AO$2,Vychodiská!$J$9:$BH$15,4,0),HLOOKUP(VALUE(RIGHT($E23,4))+AO$2,Vychodiská!$J$9:$BH$15,4,0)))*-1+($I23*IF(LEN($E23)=4,HLOOKUP($E23+AO$2,Vychodiská!$J$9:$BH$15,5,0),HLOOKUP(VALUE(RIGHT($E23,4))+AO$2,Vychodiská!$J$9:$BH$15,5,0)))*-1+($J23*IF(LEN($E23)=4,HLOOKUP($E23+AO$2,Vychodiská!$J$9:$BH$15,6,0),HLOOKUP(VALUE(RIGHT($E23,4))+AO$2,Vychodiská!$J$9:$BH$15,6,0)))*-1+($K23*IF(LEN($E23)=4,HLOOKUP($E23+AO$2,Vychodiská!$J$9:$BH$15,7,0),HLOOKUP(VALUE(RIGHT($E23,4))+AO$2,Vychodiská!$J$9:$BH$15,7,0)))*-1</f>
        <v>86070.319038987</v>
      </c>
      <c r="AP23" s="62">
        <f t="shared" si="2"/>
        <v>67485.786310139927</v>
      </c>
      <c r="AQ23" s="62">
        <f>SUM($L23:M23)</f>
        <v>135774.65347737051</v>
      </c>
      <c r="AR23" s="62">
        <f>SUM($L23:N23)</f>
        <v>204876.15816389114</v>
      </c>
      <c r="AS23" s="62">
        <f>SUM($L23:O23)</f>
        <v>274799.9707561814</v>
      </c>
      <c r="AT23" s="62">
        <f>SUM($L23:P23)</f>
        <v>345311.14337424689</v>
      </c>
      <c r="AU23" s="62">
        <f>SUM($L23:Q23)</f>
        <v>416414.60984230414</v>
      </c>
      <c r="AV23" s="62">
        <f>SUM($L23:R23)</f>
        <v>488115.34542869305</v>
      </c>
      <c r="AW23" s="62">
        <f>SUM($L23:S23)</f>
        <v>560418.36719400762</v>
      </c>
      <c r="AX23" s="62">
        <f>SUM($L23:T23)</f>
        <v>633328.73434215086</v>
      </c>
      <c r="AY23" s="62">
        <f>SUM($L23:U23)</f>
        <v>706851.54857433843</v>
      </c>
      <c r="AZ23" s="62">
        <f>SUM($L23:V23)</f>
        <v>780991.95444607642</v>
      </c>
      <c r="BA23" s="62">
        <f>SUM($L23:W23)</f>
        <v>855755.13972713705</v>
      </c>
      <c r="BB23" s="62">
        <f>SUM($L23:X23)</f>
        <v>931146.33576455852</v>
      </c>
      <c r="BC23" s="62">
        <f>SUM($L23:Y23)</f>
        <v>1007170.8178486944</v>
      </c>
      <c r="BD23" s="62">
        <f>SUM($L23:Z23)</f>
        <v>1083727.4713074192</v>
      </c>
      <c r="BE23" s="62">
        <f>SUM($L23:AA23)</f>
        <v>1160820.021340355</v>
      </c>
      <c r="BF23" s="62">
        <f>SUM($L23:AB23)</f>
        <v>1238452.2192235214</v>
      </c>
      <c r="BG23" s="62">
        <f>SUM($L23:AC23)</f>
        <v>1316627.84249187</v>
      </c>
      <c r="BH23" s="62">
        <f>SUM($L23:AD23)</f>
        <v>1395350.6951230969</v>
      </c>
      <c r="BI23" s="62">
        <f>SUM($L23:AE23)</f>
        <v>1474624.6077227425</v>
      </c>
      <c r="BJ23" s="62">
        <f>SUM($L23:AF23)</f>
        <v>1554453.4377105855</v>
      </c>
      <c r="BK23" s="62">
        <f>SUM($L23:AG23)</f>
        <v>1634841.0695083435</v>
      </c>
      <c r="BL23" s="62">
        <f>SUM($L23:AH23)</f>
        <v>1715791.4147286857</v>
      </c>
      <c r="BM23" s="62">
        <f>SUM($L23:AI23)</f>
        <v>1797308.4123655704</v>
      </c>
      <c r="BN23" s="62">
        <f>SUM($L23:AJ23)</f>
        <v>1879567.2146809506</v>
      </c>
      <c r="BO23" s="62">
        <f>SUM($L23:AK23)</f>
        <v>1962574.5720974009</v>
      </c>
      <c r="BP23" s="62">
        <f>SUM($L23:AL23)</f>
        <v>2046337.2964663408</v>
      </c>
      <c r="BQ23" s="62">
        <f>SUM($L23:AM23)</f>
        <v>2130862.261627038</v>
      </c>
      <c r="BR23" s="62">
        <f>SUM($L23:AN23)</f>
        <v>2216156.4039706979</v>
      </c>
      <c r="BS23" s="63">
        <f>SUM($L23:AO23)</f>
        <v>2302226.7230096851</v>
      </c>
      <c r="BT23" s="65">
        <f>IF(CZ23=0,0,L23/((1+Vychodiská!$C$178)^emisie_ostatné!CZ23))</f>
        <v>61211.597560217619</v>
      </c>
      <c r="BU23" s="62">
        <f>IF(DA23=0,0,M23/((1+Vychodiská!$C$178)^emisie_ostatné!DA23))</f>
        <v>58990.491020175432</v>
      </c>
      <c r="BV23" s="62">
        <f>IF(DB23=0,0,N23/((1+Vychodiská!$C$178)^emisie_ostatné!DB23))</f>
        <v>56849.978917443361</v>
      </c>
      <c r="BW23" s="62">
        <f>IF(DC23=0,0,O23/((1+Vychodiská!$C$178)^emisie_ostatné!DC23))</f>
        <v>54787.136825296126</v>
      </c>
      <c r="BX23" s="62">
        <f>IF(DD23=0,0,P23/((1+Vychodiská!$C$178)^emisie_ostatné!DD23))</f>
        <v>52616.522642503449</v>
      </c>
      <c r="BY23" s="62">
        <f>IF(DE23=0,0,Q23/((1+Vychodiská!$C$178)^emisie_ostatné!DE23))</f>
        <v>50531.906126381393</v>
      </c>
      <c r="BZ23" s="62">
        <f>IF(DF23=0,0,R23/((1+Vychodiská!$C$178)^emisie_ostatné!DF23))</f>
        <v>48529.88013127906</v>
      </c>
      <c r="CA23" s="62">
        <f>IF(DG23=0,0,S23/((1+Vychodiská!$C$178)^emisie_ostatné!DG23))</f>
        <v>46607.17249941123</v>
      </c>
      <c r="CB23" s="62">
        <f>IF(DH23=0,0,T23/((1+Vychodiská!$C$178)^emisie_ostatné!DH23))</f>
        <v>44760.64071276789</v>
      </c>
      <c r="CC23" s="62">
        <f>IF(DI23=0,0,U23/((1+Vychodiská!$C$178)^emisie_ostatné!DI23))</f>
        <v>42987.266756909652</v>
      </c>
      <c r="CD23" s="62">
        <f>IF(DJ23=0,0,V23/((1+Vychodiská!$C$178)^emisie_ostatné!DJ23))</f>
        <v>41284.15218825495</v>
      </c>
      <c r="CE23" s="62">
        <f>IF(DK23=0,0,W23/((1+Vychodiská!$C$178)^emisie_ostatné!DK23))</f>
        <v>39648.513396796458</v>
      </c>
      <c r="CF23" s="62">
        <f>IF(DL23=0,0,X23/((1+Vychodiská!$C$178)^emisie_ostatné!DL23))</f>
        <v>38077.677056504341</v>
      </c>
      <c r="CG23" s="62">
        <f>IF(DM23=0,0,Y23/((1+Vychodiská!$C$178)^emisie_ostatné!DM23))</f>
        <v>36569.075755979968</v>
      </c>
      <c r="CH23" s="62">
        <f>IF(DN23=0,0,Z23/((1+Vychodiská!$C$178)^emisie_ostatné!DN23))</f>
        <v>35071.485034544603</v>
      </c>
      <c r="CI23" s="62">
        <f>IF(DO23=0,0,AA23/((1+Vychodiská!$C$178)^emisie_ostatné!DO23))</f>
        <v>33635.224218844196</v>
      </c>
      <c r="CJ23" s="62">
        <f>IF(DP23=0,0,AB23/((1+Vychodiská!$C$178)^emisie_ostatné!DP23))</f>
        <v>32257.781703215336</v>
      </c>
      <c r="CK23" s="62">
        <f>IF(DQ23=0,0,AC23/((1+Vychodiská!$C$178)^emisie_ostatné!DQ23))</f>
        <v>30936.748738226514</v>
      </c>
      <c r="CL23" s="62">
        <f>IF(DR23=0,0,AD23/((1+Vychodiská!$C$178)^emisie_ostatné!DR23))</f>
        <v>29669.815218470565</v>
      </c>
      <c r="CM23" s="62">
        <f>IF(DS23=0,0,AE23/((1+Vychodiská!$C$178)^emisie_ostatné!DS23))</f>
        <v>28454.765642857015</v>
      </c>
      <c r="CN23" s="62">
        <f>IF(DT23=0,0,AF23/((1+Vychodiská!$C$178)^emisie_ostatné!DT23))</f>
        <v>27289.475240340005</v>
      </c>
      <c r="CO23" s="62">
        <f>IF(DU23=0,0,AG23/((1+Vychodiská!$C$178)^emisie_ostatné!DU23))</f>
        <v>26171.906254307025</v>
      </c>
      <c r="CP23" s="62">
        <f>IF(DV23=0,0,AH23/((1+Vychodiská!$C$178)^emisie_ostatné!DV23))</f>
        <v>25100.104379130647</v>
      </c>
      <c r="CQ23" s="62">
        <f>IF(DW23=0,0,AI23/((1+Vychodiská!$C$178)^emisie_ostatné!DW23))</f>
        <v>24072.195342651958</v>
      </c>
      <c r="CR23" s="62">
        <f>IF(DX23=0,0,AJ23/((1+Vychodiská!$C$178)^emisie_ostatné!DX23))</f>
        <v>23134.526019304849</v>
      </c>
      <c r="CS23" s="62">
        <f>IF(DY23=0,0,AK23/((1+Vychodiská!$C$178)^emisie_ostatné!DY23))</f>
        <v>22233.381148648117</v>
      </c>
      <c r="CT23" s="62">
        <f>IF(DZ23=0,0,AL23/((1+Vychodiská!$C$178)^emisie_ostatné!DZ23))</f>
        <v>21367.338016286496</v>
      </c>
      <c r="CU23" s="62">
        <f>IF(EA23=0,0,AM23/((1+Vychodiská!$C$178)^emisie_ostatné!EA23))</f>
        <v>20535.029325937816</v>
      </c>
      <c r="CV23" s="62">
        <f>IF(EB23=0,0,AN23/((1+Vychodiská!$C$178)^emisie_ostatné!EB23))</f>
        <v>19735.141040765575</v>
      </c>
      <c r="CW23" s="63">
        <f>IF(EC23=0,0,AO23/((1+Vychodiská!$C$178)^emisie_ostatné!EC23))</f>
        <v>18966.410308796701</v>
      </c>
      <c r="CX23" s="66">
        <f t="shared" si="4"/>
        <v>1092083.3392222482</v>
      </c>
      <c r="CY23" s="62"/>
      <c r="CZ23" s="67">
        <f t="shared" si="0"/>
        <v>2</v>
      </c>
      <c r="DA23" s="67">
        <f t="shared" ref="DA23:EC23" si="23">IF(CZ23=0,0,IF(DA$2&gt;$D23,0,CZ23+1))</f>
        <v>3</v>
      </c>
      <c r="DB23" s="67">
        <f t="shared" si="23"/>
        <v>4</v>
      </c>
      <c r="DC23" s="67">
        <f t="shared" si="23"/>
        <v>5</v>
      </c>
      <c r="DD23" s="67">
        <f t="shared" si="23"/>
        <v>6</v>
      </c>
      <c r="DE23" s="67">
        <f t="shared" si="23"/>
        <v>7</v>
      </c>
      <c r="DF23" s="67">
        <f t="shared" si="23"/>
        <v>8</v>
      </c>
      <c r="DG23" s="67">
        <f t="shared" si="23"/>
        <v>9</v>
      </c>
      <c r="DH23" s="67">
        <f t="shared" si="23"/>
        <v>10</v>
      </c>
      <c r="DI23" s="67">
        <f t="shared" si="23"/>
        <v>11</v>
      </c>
      <c r="DJ23" s="67">
        <f t="shared" si="23"/>
        <v>12</v>
      </c>
      <c r="DK23" s="67">
        <f t="shared" si="23"/>
        <v>13</v>
      </c>
      <c r="DL23" s="67">
        <f t="shared" si="23"/>
        <v>14</v>
      </c>
      <c r="DM23" s="67">
        <f t="shared" si="23"/>
        <v>15</v>
      </c>
      <c r="DN23" s="67">
        <f t="shared" si="23"/>
        <v>16</v>
      </c>
      <c r="DO23" s="67">
        <f t="shared" si="23"/>
        <v>17</v>
      </c>
      <c r="DP23" s="67">
        <f t="shared" si="23"/>
        <v>18</v>
      </c>
      <c r="DQ23" s="67">
        <f t="shared" si="23"/>
        <v>19</v>
      </c>
      <c r="DR23" s="67">
        <f t="shared" si="23"/>
        <v>20</v>
      </c>
      <c r="DS23" s="67">
        <f t="shared" si="23"/>
        <v>21</v>
      </c>
      <c r="DT23" s="67">
        <f t="shared" si="23"/>
        <v>22</v>
      </c>
      <c r="DU23" s="67">
        <f t="shared" si="23"/>
        <v>23</v>
      </c>
      <c r="DV23" s="67">
        <f t="shared" si="23"/>
        <v>24</v>
      </c>
      <c r="DW23" s="67">
        <f t="shared" si="23"/>
        <v>25</v>
      </c>
      <c r="DX23" s="67">
        <f t="shared" si="23"/>
        <v>26</v>
      </c>
      <c r="DY23" s="67">
        <f t="shared" si="23"/>
        <v>27</v>
      </c>
      <c r="DZ23" s="67">
        <f t="shared" si="23"/>
        <v>28</v>
      </c>
      <c r="EA23" s="67">
        <f t="shared" si="23"/>
        <v>29</v>
      </c>
      <c r="EB23" s="67">
        <f t="shared" si="23"/>
        <v>30</v>
      </c>
      <c r="EC23" s="68">
        <f t="shared" si="23"/>
        <v>31</v>
      </c>
    </row>
    <row r="24" spans="1:133" s="69" customFormat="1" ht="31" customHeight="1" x14ac:dyDescent="0.35">
      <c r="A24" s="59">
        <f>Investície!A24</f>
        <v>22</v>
      </c>
      <c r="B24" s="60" t="str">
        <f>Investície!B24</f>
        <v>MHTH, a.s. - závod Žilina</v>
      </c>
      <c r="C24" s="60" t="str">
        <f>Investície!C24</f>
        <v>Tepelné Čerpadlá - využitie odpadového tela</v>
      </c>
      <c r="D24" s="61">
        <f>INDEX(Data!$M:$M,MATCH(emisie_ostatné!A24,Data!$A:$A,0))</f>
        <v>20</v>
      </c>
      <c r="E24" s="61">
        <f>INDEX(Data!$J:$J,MATCH(emisie_ostatné!A24,Data!$A:$A,0))</f>
        <v>2027</v>
      </c>
      <c r="F24" s="61">
        <f>INDEX(Data!$O:$O,MATCH(emisie_ostatné!A24,Data!$A:$A,0))</f>
        <v>0</v>
      </c>
      <c r="G24" s="61">
        <f>INDEX(Data!$P:$P,MATCH(emisie_ostatné!A24,Data!$A:$A,0))</f>
        <v>-2.5</v>
      </c>
      <c r="H24" s="61">
        <f>INDEX(Data!$Q:$Q,MATCH(emisie_ostatné!A24,Data!$A:$A,0))</f>
        <v>0</v>
      </c>
      <c r="I24" s="61">
        <f>INDEX(Data!$R:$R,MATCH(emisie_ostatné!A24,Data!$A:$A,0))</f>
        <v>-0.13</v>
      </c>
      <c r="J24" s="61">
        <f>INDEX(Data!$S:$S,MATCH(emisie_ostatné!A24,Data!$A:$A,0))</f>
        <v>0</v>
      </c>
      <c r="K24" s="63">
        <f>INDEX(Data!$T:$T,MATCH(emisie_ostatné!A24,Data!$A:$A,0))</f>
        <v>0</v>
      </c>
      <c r="L24" s="62">
        <f>($F24*IF(LEN($E24)=4,HLOOKUP($E24+L$2,Vychodiská!$J$9:$BH$15,2,0),HLOOKUP(VALUE(RIGHT($E24,4))+L$2,Vychodiská!$J$9:$BH$15,2,0)))*-1+($G24*IF(LEN($E24)=4,HLOOKUP($E24+L$2,Vychodiská!$J$9:$BH$15,3,0),HLOOKUP(VALUE(RIGHT($E24,4))+L$2,Vychodiská!$J$9:$BH$15,3,0)))*-1+($H24*IF(LEN($E24)=4,HLOOKUP($E24+L$2,Vychodiská!$J$9:$BH$15,4,0),HLOOKUP(VALUE(RIGHT($E24,4))+L$2,Vychodiská!$J$9:$BH$15,4,0)))*-1+($I24*IF(LEN($E24)=4,HLOOKUP($E24+L$2,Vychodiská!$J$9:$BH$15,5,0),HLOOKUP(VALUE(RIGHT($E24,4))+L$2,Vychodiská!$J$9:$BH$15,5,0)))*-1+($J24*IF(LEN($E24)=4,HLOOKUP($E24+L$2,Vychodiská!$J$9:$BH$15,6,0),HLOOKUP(VALUE(RIGHT($E24,4))+L$2,Vychodiská!$J$9:$BH$15,6,0)))*-1+($K24*IF(LEN($E24)=4,HLOOKUP($E24+L$2,Vychodiská!$J$9:$BH$15,7,0),HLOOKUP(VALUE(RIGHT($E24,4))+L$2,Vychodiská!$J$9:$BH$15,7,0)))*-1</f>
        <v>86834.485074386626</v>
      </c>
      <c r="M24" s="62">
        <f>($F24*IF(LEN($E24)=4,HLOOKUP($E24+M$2,Vychodiská!$J$9:$BH$15,2,0),HLOOKUP(VALUE(RIGHT($E24,4))+M$2,Vychodiská!$J$9:$BH$15,2,0)))*-1+($G24*IF(LEN($E24)=4,HLOOKUP($E24+M$2,Vychodiská!$J$9:$BH$15,3,0),HLOOKUP(VALUE(RIGHT($E24,4))+M$2,Vychodiská!$J$9:$BH$15,3,0)))*-1+($H24*IF(LEN($E24)=4,HLOOKUP($E24+M$2,Vychodiská!$J$9:$BH$15,4,0),HLOOKUP(VALUE(RIGHT($E24,4))+M$2,Vychodiská!$J$9:$BH$15,4,0)))*-1+($I24*IF(LEN($E24)=4,HLOOKUP($E24+M$2,Vychodiská!$J$9:$BH$15,5,0),HLOOKUP(VALUE(RIGHT($E24,4))+M$2,Vychodiská!$J$9:$BH$15,5,0)))*-1+($J24*IF(LEN($E24)=4,HLOOKUP($E24+M$2,Vychodiská!$J$9:$BH$15,6,0),HLOOKUP(VALUE(RIGHT($E24,4))+M$2,Vychodiská!$J$9:$BH$15,6,0)))*-1+($K24*IF(LEN($E24)=4,HLOOKUP($E24+M$2,Vychodiská!$J$9:$BH$15,7,0),HLOOKUP(VALUE(RIGHT($E24,4))+M$2,Vychodiská!$J$9:$BH$15,7,0)))*-1</f>
        <v>87867.815446771827</v>
      </c>
      <c r="N24" s="62">
        <f>($F24*IF(LEN($E24)=4,HLOOKUP($E24+N$2,Vychodiská!$J$9:$BH$15,2,0),HLOOKUP(VALUE(RIGHT($E24,4))+N$2,Vychodiská!$J$9:$BH$15,2,0)))*-1+($G24*IF(LEN($E24)=4,HLOOKUP($E24+N$2,Vychodiská!$J$9:$BH$15,3,0),HLOOKUP(VALUE(RIGHT($E24,4))+N$2,Vychodiská!$J$9:$BH$15,3,0)))*-1+($H24*IF(LEN($E24)=4,HLOOKUP($E24+N$2,Vychodiská!$J$9:$BH$15,4,0),HLOOKUP(VALUE(RIGHT($E24,4))+N$2,Vychodiská!$J$9:$BH$15,4,0)))*-1+($I24*IF(LEN($E24)=4,HLOOKUP($E24+N$2,Vychodiská!$J$9:$BH$15,5,0),HLOOKUP(VALUE(RIGHT($E24,4))+N$2,Vychodiská!$J$9:$BH$15,5,0)))*-1+($J24*IF(LEN($E24)=4,HLOOKUP($E24+N$2,Vychodiská!$J$9:$BH$15,6,0),HLOOKUP(VALUE(RIGHT($E24,4))+N$2,Vychodiská!$J$9:$BH$15,6,0)))*-1+($K24*IF(LEN($E24)=4,HLOOKUP($E24+N$2,Vychodiská!$J$9:$BH$15,7,0),HLOOKUP(VALUE(RIGHT($E24,4))+N$2,Vychodiská!$J$9:$BH$15,7,0)))*-1</f>
        <v>88913.442450588409</v>
      </c>
      <c r="O24" s="62">
        <f>($F24*IF(LEN($E24)=4,HLOOKUP($E24+O$2,Vychodiská!$J$9:$BH$15,2,0),HLOOKUP(VALUE(RIGHT($E24,4))+O$2,Vychodiská!$J$9:$BH$15,2,0)))*-1+($G24*IF(LEN($E24)=4,HLOOKUP($E24+O$2,Vychodiská!$J$9:$BH$15,3,0),HLOOKUP(VALUE(RIGHT($E24,4))+O$2,Vychodiská!$J$9:$BH$15,3,0)))*-1+($H24*IF(LEN($E24)=4,HLOOKUP($E24+O$2,Vychodiská!$J$9:$BH$15,4,0),HLOOKUP(VALUE(RIGHT($E24,4))+O$2,Vychodiská!$J$9:$BH$15,4,0)))*-1+($I24*IF(LEN($E24)=4,HLOOKUP($E24+O$2,Vychodiská!$J$9:$BH$15,5,0),HLOOKUP(VALUE(RIGHT($E24,4))+O$2,Vychodiská!$J$9:$BH$15,5,0)))*-1+($J24*IF(LEN($E24)=4,HLOOKUP($E24+O$2,Vychodiská!$J$9:$BH$15,6,0),HLOOKUP(VALUE(RIGHT($E24,4))+O$2,Vychodiská!$J$9:$BH$15,6,0)))*-1+($K24*IF(LEN($E24)=4,HLOOKUP($E24+O$2,Vychodiská!$J$9:$BH$15,7,0),HLOOKUP(VALUE(RIGHT($E24,4))+O$2,Vychodiská!$J$9:$BH$15,7,0)))*-1</f>
        <v>89660.31536717336</v>
      </c>
      <c r="P24" s="62">
        <f>($F24*IF(LEN($E24)=4,HLOOKUP($E24+P$2,Vychodiská!$J$9:$BH$15,2,0),HLOOKUP(VALUE(RIGHT($E24,4))+P$2,Vychodiská!$J$9:$BH$15,2,0)))*-1+($G24*IF(LEN($E24)=4,HLOOKUP($E24+P$2,Vychodiská!$J$9:$BH$15,3,0),HLOOKUP(VALUE(RIGHT($E24,4))+P$2,Vychodiská!$J$9:$BH$15,3,0)))*-1+($H24*IF(LEN($E24)=4,HLOOKUP($E24+P$2,Vychodiská!$J$9:$BH$15,4,0),HLOOKUP(VALUE(RIGHT($E24,4))+P$2,Vychodiská!$J$9:$BH$15,4,0)))*-1+($I24*IF(LEN($E24)=4,HLOOKUP($E24+P$2,Vychodiská!$J$9:$BH$15,5,0),HLOOKUP(VALUE(RIGHT($E24,4))+P$2,Vychodiská!$J$9:$BH$15,5,0)))*-1+($J24*IF(LEN($E24)=4,HLOOKUP($E24+P$2,Vychodiská!$J$9:$BH$15,6,0),HLOOKUP(VALUE(RIGHT($E24,4))+P$2,Vychodiská!$J$9:$BH$15,6,0)))*-1+($K24*IF(LEN($E24)=4,HLOOKUP($E24+P$2,Vychodiská!$J$9:$BH$15,7,0),HLOOKUP(VALUE(RIGHT($E24,4))+P$2,Vychodiská!$J$9:$BH$15,7,0)))*-1</f>
        <v>90413.462016257603</v>
      </c>
      <c r="Q24" s="62">
        <f>($F24*IF(LEN($E24)=4,HLOOKUP($E24+Q$2,Vychodiská!$J$9:$BH$15,2,0),HLOOKUP(VALUE(RIGHT($E24,4))+Q$2,Vychodiská!$J$9:$BH$15,2,0)))*-1+($G24*IF(LEN($E24)=4,HLOOKUP($E24+Q$2,Vychodiská!$J$9:$BH$15,3,0),HLOOKUP(VALUE(RIGHT($E24,4))+Q$2,Vychodiská!$J$9:$BH$15,3,0)))*-1+($H24*IF(LEN($E24)=4,HLOOKUP($E24+Q$2,Vychodiská!$J$9:$BH$15,4,0),HLOOKUP(VALUE(RIGHT($E24,4))+Q$2,Vychodiská!$J$9:$BH$15,4,0)))*-1+($I24*IF(LEN($E24)=4,HLOOKUP($E24+Q$2,Vychodiská!$J$9:$BH$15,5,0),HLOOKUP(VALUE(RIGHT($E24,4))+Q$2,Vychodiská!$J$9:$BH$15,5,0)))*-1+($J24*IF(LEN($E24)=4,HLOOKUP($E24+Q$2,Vychodiská!$J$9:$BH$15,6,0),HLOOKUP(VALUE(RIGHT($E24,4))+Q$2,Vychodiská!$J$9:$BH$15,6,0)))*-1+($K24*IF(LEN($E24)=4,HLOOKUP($E24+Q$2,Vychodiská!$J$9:$BH$15,7,0),HLOOKUP(VALUE(RIGHT($E24,4))+Q$2,Vychodiská!$J$9:$BH$15,7,0)))*-1</f>
        <v>91172.935097194175</v>
      </c>
      <c r="R24" s="62">
        <f>($F24*IF(LEN($E24)=4,HLOOKUP($E24+R$2,Vychodiská!$J$9:$BH$15,2,0),HLOOKUP(VALUE(RIGHT($E24,4))+R$2,Vychodiská!$J$9:$BH$15,2,0)))*-1+($G24*IF(LEN($E24)=4,HLOOKUP($E24+R$2,Vychodiská!$J$9:$BH$15,3,0),HLOOKUP(VALUE(RIGHT($E24,4))+R$2,Vychodiská!$J$9:$BH$15,3,0)))*-1+($H24*IF(LEN($E24)=4,HLOOKUP($E24+R$2,Vychodiská!$J$9:$BH$15,4,0),HLOOKUP(VALUE(RIGHT($E24,4))+R$2,Vychodiská!$J$9:$BH$15,4,0)))*-1+($I24*IF(LEN($E24)=4,HLOOKUP($E24+R$2,Vychodiská!$J$9:$BH$15,5,0),HLOOKUP(VALUE(RIGHT($E24,4))+R$2,Vychodiská!$J$9:$BH$15,5,0)))*-1+($J24*IF(LEN($E24)=4,HLOOKUP($E24+R$2,Vychodiská!$J$9:$BH$15,6,0),HLOOKUP(VALUE(RIGHT($E24,4))+R$2,Vychodiská!$J$9:$BH$15,6,0)))*-1+($K24*IF(LEN($E24)=4,HLOOKUP($E24+R$2,Vychodiská!$J$9:$BH$15,7,0),HLOOKUP(VALUE(RIGHT($E24,4))+R$2,Vychodiská!$J$9:$BH$15,7,0)))*-1</f>
        <v>91938.787752010612</v>
      </c>
      <c r="S24" s="62">
        <f>($F24*IF(LEN($E24)=4,HLOOKUP($E24+S$2,Vychodiská!$J$9:$BH$15,2,0),HLOOKUP(VALUE(RIGHT($E24,4))+S$2,Vychodiská!$J$9:$BH$15,2,0)))*-1+($G24*IF(LEN($E24)=4,HLOOKUP($E24+S$2,Vychodiská!$J$9:$BH$15,3,0),HLOOKUP(VALUE(RIGHT($E24,4))+S$2,Vychodiská!$J$9:$BH$15,3,0)))*-1+($H24*IF(LEN($E24)=4,HLOOKUP($E24+S$2,Vychodiská!$J$9:$BH$15,4,0),HLOOKUP(VALUE(RIGHT($E24,4))+S$2,Vychodiská!$J$9:$BH$15,4,0)))*-1+($I24*IF(LEN($E24)=4,HLOOKUP($E24+S$2,Vychodiská!$J$9:$BH$15,5,0),HLOOKUP(VALUE(RIGHT($E24,4))+S$2,Vychodiská!$J$9:$BH$15,5,0)))*-1+($J24*IF(LEN($E24)=4,HLOOKUP($E24+S$2,Vychodiská!$J$9:$BH$15,6,0),HLOOKUP(VALUE(RIGHT($E24,4))+S$2,Vychodiská!$J$9:$BH$15,6,0)))*-1+($K24*IF(LEN($E24)=4,HLOOKUP($E24+S$2,Vychodiská!$J$9:$BH$15,7,0),HLOOKUP(VALUE(RIGHT($E24,4))+S$2,Vychodiská!$J$9:$BH$15,7,0)))*-1</f>
        <v>92711.073569127489</v>
      </c>
      <c r="T24" s="62">
        <f>($F24*IF(LEN($E24)=4,HLOOKUP($E24+T$2,Vychodiská!$J$9:$BH$15,2,0),HLOOKUP(VALUE(RIGHT($E24,4))+T$2,Vychodiská!$J$9:$BH$15,2,0)))*-1+($G24*IF(LEN($E24)=4,HLOOKUP($E24+T$2,Vychodiská!$J$9:$BH$15,3,0),HLOOKUP(VALUE(RIGHT($E24,4))+T$2,Vychodiská!$J$9:$BH$15,3,0)))*-1+($H24*IF(LEN($E24)=4,HLOOKUP($E24+T$2,Vychodiská!$J$9:$BH$15,4,0),HLOOKUP(VALUE(RIGHT($E24,4))+T$2,Vychodiská!$J$9:$BH$15,4,0)))*-1+($I24*IF(LEN($E24)=4,HLOOKUP($E24+T$2,Vychodiská!$J$9:$BH$15,5,0),HLOOKUP(VALUE(RIGHT($E24,4))+T$2,Vychodiská!$J$9:$BH$15,5,0)))*-1+($J24*IF(LEN($E24)=4,HLOOKUP($E24+T$2,Vychodiská!$J$9:$BH$15,6,0),HLOOKUP(VALUE(RIGHT($E24,4))+T$2,Vychodiská!$J$9:$BH$15,6,0)))*-1+($K24*IF(LEN($E24)=4,HLOOKUP($E24+T$2,Vychodiská!$J$9:$BH$15,7,0),HLOOKUP(VALUE(RIGHT($E24,4))+T$2,Vychodiská!$J$9:$BH$15,7,0)))*-1</f>
        <v>93489.846587108157</v>
      </c>
      <c r="U24" s="62">
        <f>($F24*IF(LEN($E24)=4,HLOOKUP($E24+U$2,Vychodiská!$J$9:$BH$15,2,0),HLOOKUP(VALUE(RIGHT($E24,4))+U$2,Vychodiská!$J$9:$BH$15,2,0)))*-1+($G24*IF(LEN($E24)=4,HLOOKUP($E24+U$2,Vychodiská!$J$9:$BH$15,3,0),HLOOKUP(VALUE(RIGHT($E24,4))+U$2,Vychodiská!$J$9:$BH$15,3,0)))*-1+($H24*IF(LEN($E24)=4,HLOOKUP($E24+U$2,Vychodiská!$J$9:$BH$15,4,0),HLOOKUP(VALUE(RIGHT($E24,4))+U$2,Vychodiská!$J$9:$BH$15,4,0)))*-1+($I24*IF(LEN($E24)=4,HLOOKUP($E24+U$2,Vychodiská!$J$9:$BH$15,5,0),HLOOKUP(VALUE(RIGHT($E24,4))+U$2,Vychodiská!$J$9:$BH$15,5,0)))*-1+($J24*IF(LEN($E24)=4,HLOOKUP($E24+U$2,Vychodiská!$J$9:$BH$15,6,0),HLOOKUP(VALUE(RIGHT($E24,4))+U$2,Vychodiská!$J$9:$BH$15,6,0)))*-1+($K24*IF(LEN($E24)=4,HLOOKUP($E24+U$2,Vychodiská!$J$9:$BH$15,7,0),HLOOKUP(VALUE(RIGHT($E24,4))+U$2,Vychodiská!$J$9:$BH$15,7,0)))*-1</f>
        <v>94275.161298439853</v>
      </c>
      <c r="V24" s="62">
        <f>($F24*IF(LEN($E24)=4,HLOOKUP($E24+V$2,Vychodiská!$J$9:$BH$15,2,0),HLOOKUP(VALUE(RIGHT($E24,4))+V$2,Vychodiská!$J$9:$BH$15,2,0)))*-1+($G24*IF(LEN($E24)=4,HLOOKUP($E24+V$2,Vychodiská!$J$9:$BH$15,3,0),HLOOKUP(VALUE(RIGHT($E24,4))+V$2,Vychodiská!$J$9:$BH$15,3,0)))*-1+($H24*IF(LEN($E24)=4,HLOOKUP($E24+V$2,Vychodiská!$J$9:$BH$15,4,0),HLOOKUP(VALUE(RIGHT($E24,4))+V$2,Vychodiská!$J$9:$BH$15,4,0)))*-1+($I24*IF(LEN($E24)=4,HLOOKUP($E24+V$2,Vychodiská!$J$9:$BH$15,5,0),HLOOKUP(VALUE(RIGHT($E24,4))+V$2,Vychodiská!$J$9:$BH$15,5,0)))*-1+($J24*IF(LEN($E24)=4,HLOOKUP($E24+V$2,Vychodiská!$J$9:$BH$15,6,0),HLOOKUP(VALUE(RIGHT($E24,4))+V$2,Vychodiská!$J$9:$BH$15,6,0)))*-1+($K24*IF(LEN($E24)=4,HLOOKUP($E24+V$2,Vychodiská!$J$9:$BH$15,7,0),HLOOKUP(VALUE(RIGHT($E24,4))+V$2,Vychodiská!$J$9:$BH$15,7,0)))*-1</f>
        <v>95067.072653346753</v>
      </c>
      <c r="W24" s="62">
        <f>($F24*IF(LEN($E24)=4,HLOOKUP($E24+W$2,Vychodiská!$J$9:$BH$15,2,0),HLOOKUP(VALUE(RIGHT($E24,4))+W$2,Vychodiská!$J$9:$BH$15,2,0)))*-1+($G24*IF(LEN($E24)=4,HLOOKUP($E24+W$2,Vychodiská!$J$9:$BH$15,3,0),HLOOKUP(VALUE(RIGHT($E24,4))+W$2,Vychodiská!$J$9:$BH$15,3,0)))*-1+($H24*IF(LEN($E24)=4,HLOOKUP($E24+W$2,Vychodiská!$J$9:$BH$15,4,0),HLOOKUP(VALUE(RIGHT($E24,4))+W$2,Vychodiská!$J$9:$BH$15,4,0)))*-1+($I24*IF(LEN($E24)=4,HLOOKUP($E24+W$2,Vychodiská!$J$9:$BH$15,5,0),HLOOKUP(VALUE(RIGHT($E24,4))+W$2,Vychodiská!$J$9:$BH$15,5,0)))*-1+($J24*IF(LEN($E24)=4,HLOOKUP($E24+W$2,Vychodiská!$J$9:$BH$15,6,0),HLOOKUP(VALUE(RIGHT($E24,4))+W$2,Vychodiská!$J$9:$BH$15,6,0)))*-1+($K24*IF(LEN($E24)=4,HLOOKUP($E24+W$2,Vychodiská!$J$9:$BH$15,7,0),HLOOKUP(VALUE(RIGHT($E24,4))+W$2,Vychodiská!$J$9:$BH$15,7,0)))*-1</f>
        <v>95865.636063634869</v>
      </c>
      <c r="X24" s="62">
        <f>($F24*IF(LEN($E24)=4,HLOOKUP($E24+X$2,Vychodiská!$J$9:$BH$15,2,0),HLOOKUP(VALUE(RIGHT($E24,4))+X$2,Vychodiská!$J$9:$BH$15,2,0)))*-1+($G24*IF(LEN($E24)=4,HLOOKUP($E24+X$2,Vychodiská!$J$9:$BH$15,3,0),HLOOKUP(VALUE(RIGHT($E24,4))+X$2,Vychodiská!$J$9:$BH$15,3,0)))*-1+($H24*IF(LEN($E24)=4,HLOOKUP($E24+X$2,Vychodiská!$J$9:$BH$15,4,0),HLOOKUP(VALUE(RIGHT($E24,4))+X$2,Vychodiská!$J$9:$BH$15,4,0)))*-1+($I24*IF(LEN($E24)=4,HLOOKUP($E24+X$2,Vychodiská!$J$9:$BH$15,5,0),HLOOKUP(VALUE(RIGHT($E24,4))+X$2,Vychodiská!$J$9:$BH$15,5,0)))*-1+($J24*IF(LEN($E24)=4,HLOOKUP($E24+X$2,Vychodiská!$J$9:$BH$15,6,0),HLOOKUP(VALUE(RIGHT($E24,4))+X$2,Vychodiská!$J$9:$BH$15,6,0)))*-1+($K24*IF(LEN($E24)=4,HLOOKUP($E24+X$2,Vychodiská!$J$9:$BH$15,7,0),HLOOKUP(VALUE(RIGHT($E24,4))+X$2,Vychodiská!$J$9:$BH$15,7,0)))*-1</f>
        <v>96670.9074065694</v>
      </c>
      <c r="Y24" s="62">
        <f>($F24*IF(LEN($E24)=4,HLOOKUP($E24+Y$2,Vychodiská!$J$9:$BH$15,2,0),HLOOKUP(VALUE(RIGHT($E24,4))+Y$2,Vychodiská!$J$9:$BH$15,2,0)))*-1+($G24*IF(LEN($E24)=4,HLOOKUP($E24+Y$2,Vychodiská!$J$9:$BH$15,3,0),HLOOKUP(VALUE(RIGHT($E24,4))+Y$2,Vychodiská!$J$9:$BH$15,3,0)))*-1+($H24*IF(LEN($E24)=4,HLOOKUP($E24+Y$2,Vychodiská!$J$9:$BH$15,4,0),HLOOKUP(VALUE(RIGHT($E24,4))+Y$2,Vychodiská!$J$9:$BH$15,4,0)))*-1+($I24*IF(LEN($E24)=4,HLOOKUP($E24+Y$2,Vychodiská!$J$9:$BH$15,5,0),HLOOKUP(VALUE(RIGHT($E24,4))+Y$2,Vychodiská!$J$9:$BH$15,5,0)))*-1+($J24*IF(LEN($E24)=4,HLOOKUP($E24+Y$2,Vychodiská!$J$9:$BH$15,6,0),HLOOKUP(VALUE(RIGHT($E24,4))+Y$2,Vychodiská!$J$9:$BH$15,6,0)))*-1+($K24*IF(LEN($E24)=4,HLOOKUP($E24+Y$2,Vychodiská!$J$9:$BH$15,7,0),HLOOKUP(VALUE(RIGHT($E24,4))+Y$2,Vychodiská!$J$9:$BH$15,7,0)))*-1</f>
        <v>97347.603758415382</v>
      </c>
      <c r="Z24" s="62">
        <f>($F24*IF(LEN($E24)=4,HLOOKUP($E24+Z$2,Vychodiská!$J$9:$BH$15,2,0),HLOOKUP(VALUE(RIGHT($E24,4))+Z$2,Vychodiská!$J$9:$BH$15,2,0)))*-1+($G24*IF(LEN($E24)=4,HLOOKUP($E24+Z$2,Vychodiská!$J$9:$BH$15,3,0),HLOOKUP(VALUE(RIGHT($E24,4))+Z$2,Vychodiská!$J$9:$BH$15,3,0)))*-1+($H24*IF(LEN($E24)=4,HLOOKUP($E24+Z$2,Vychodiská!$J$9:$BH$15,4,0),HLOOKUP(VALUE(RIGHT($E24,4))+Z$2,Vychodiská!$J$9:$BH$15,4,0)))*-1+($I24*IF(LEN($E24)=4,HLOOKUP($E24+Z$2,Vychodiská!$J$9:$BH$15,5,0),HLOOKUP(VALUE(RIGHT($E24,4))+Z$2,Vychodiská!$J$9:$BH$15,5,0)))*-1+($J24*IF(LEN($E24)=4,HLOOKUP($E24+Z$2,Vychodiská!$J$9:$BH$15,6,0),HLOOKUP(VALUE(RIGHT($E24,4))+Z$2,Vychodiská!$J$9:$BH$15,6,0)))*-1+($K24*IF(LEN($E24)=4,HLOOKUP($E24+Z$2,Vychodiská!$J$9:$BH$15,7,0),HLOOKUP(VALUE(RIGHT($E24,4))+Z$2,Vychodiská!$J$9:$BH$15,7,0)))*-1</f>
        <v>98029.036984724269</v>
      </c>
      <c r="AA24" s="62">
        <f>($F24*IF(LEN($E24)=4,HLOOKUP($E24+AA$2,Vychodiská!$J$9:$BH$15,2,0),HLOOKUP(VALUE(RIGHT($E24,4))+AA$2,Vychodiská!$J$9:$BH$15,2,0)))*-1+($G24*IF(LEN($E24)=4,HLOOKUP($E24+AA$2,Vychodiská!$J$9:$BH$15,3,0),HLOOKUP(VALUE(RIGHT($E24,4))+AA$2,Vychodiská!$J$9:$BH$15,3,0)))*-1+($H24*IF(LEN($E24)=4,HLOOKUP($E24+AA$2,Vychodiská!$J$9:$BH$15,4,0),HLOOKUP(VALUE(RIGHT($E24,4))+AA$2,Vychodiská!$J$9:$BH$15,4,0)))*-1+($I24*IF(LEN($E24)=4,HLOOKUP($E24+AA$2,Vychodiská!$J$9:$BH$15,5,0),HLOOKUP(VALUE(RIGHT($E24,4))+AA$2,Vychodiská!$J$9:$BH$15,5,0)))*-1+($J24*IF(LEN($E24)=4,HLOOKUP($E24+AA$2,Vychodiská!$J$9:$BH$15,6,0),HLOOKUP(VALUE(RIGHT($E24,4))+AA$2,Vychodiská!$J$9:$BH$15,6,0)))*-1+($K24*IF(LEN($E24)=4,HLOOKUP($E24+AA$2,Vychodiská!$J$9:$BH$15,7,0),HLOOKUP(VALUE(RIGHT($E24,4))+AA$2,Vychodiská!$J$9:$BH$15,7,0)))*-1</f>
        <v>98715.240243617343</v>
      </c>
      <c r="AB24" s="62">
        <f>($F24*IF(LEN($E24)=4,HLOOKUP($E24+AB$2,Vychodiská!$J$9:$BH$15,2,0),HLOOKUP(VALUE(RIGHT($E24,4))+AB$2,Vychodiská!$J$9:$BH$15,2,0)))*-1+($G24*IF(LEN($E24)=4,HLOOKUP($E24+AB$2,Vychodiská!$J$9:$BH$15,3,0),HLOOKUP(VALUE(RIGHT($E24,4))+AB$2,Vychodiská!$J$9:$BH$15,3,0)))*-1+($H24*IF(LEN($E24)=4,HLOOKUP($E24+AB$2,Vychodiská!$J$9:$BH$15,4,0),HLOOKUP(VALUE(RIGHT($E24,4))+AB$2,Vychodiská!$J$9:$BH$15,4,0)))*-1+($I24*IF(LEN($E24)=4,HLOOKUP($E24+AB$2,Vychodiská!$J$9:$BH$15,5,0),HLOOKUP(VALUE(RIGHT($E24,4))+AB$2,Vychodiská!$J$9:$BH$15,5,0)))*-1+($J24*IF(LEN($E24)=4,HLOOKUP($E24+AB$2,Vychodiská!$J$9:$BH$15,6,0),HLOOKUP(VALUE(RIGHT($E24,4))+AB$2,Vychodiská!$J$9:$BH$15,6,0)))*-1+($K24*IF(LEN($E24)=4,HLOOKUP($E24+AB$2,Vychodiská!$J$9:$BH$15,7,0),HLOOKUP(VALUE(RIGHT($E24,4))+AB$2,Vychodiská!$J$9:$BH$15,7,0)))*-1</f>
        <v>99406.246925322645</v>
      </c>
      <c r="AC24" s="62">
        <f>($F24*IF(LEN($E24)=4,HLOOKUP($E24+AC$2,Vychodiská!$J$9:$BH$15,2,0),HLOOKUP(VALUE(RIGHT($E24,4))+AC$2,Vychodiská!$J$9:$BH$15,2,0)))*-1+($G24*IF(LEN($E24)=4,HLOOKUP($E24+AC$2,Vychodiská!$J$9:$BH$15,3,0),HLOOKUP(VALUE(RIGHT($E24,4))+AC$2,Vychodiská!$J$9:$BH$15,3,0)))*-1+($H24*IF(LEN($E24)=4,HLOOKUP($E24+AC$2,Vychodiská!$J$9:$BH$15,4,0),HLOOKUP(VALUE(RIGHT($E24,4))+AC$2,Vychodiská!$J$9:$BH$15,4,0)))*-1+($I24*IF(LEN($E24)=4,HLOOKUP($E24+AC$2,Vychodiská!$J$9:$BH$15,5,0),HLOOKUP(VALUE(RIGHT($E24,4))+AC$2,Vychodiská!$J$9:$BH$15,5,0)))*-1+($J24*IF(LEN($E24)=4,HLOOKUP($E24+AC$2,Vychodiská!$J$9:$BH$15,6,0),HLOOKUP(VALUE(RIGHT($E24,4))+AC$2,Vychodiská!$J$9:$BH$15,6,0)))*-1+($K24*IF(LEN($E24)=4,HLOOKUP($E24+AC$2,Vychodiská!$J$9:$BH$15,7,0),HLOOKUP(VALUE(RIGHT($E24,4))+AC$2,Vychodiská!$J$9:$BH$15,7,0)))*-1</f>
        <v>100102.09065379988</v>
      </c>
      <c r="AD24" s="62">
        <f>($F24*IF(LEN($E24)=4,HLOOKUP($E24+AD$2,Vychodiská!$J$9:$BH$15,2,0),HLOOKUP(VALUE(RIGHT($E24,4))+AD$2,Vychodiská!$J$9:$BH$15,2,0)))*-1+($G24*IF(LEN($E24)=4,HLOOKUP($E24+AD$2,Vychodiská!$J$9:$BH$15,3,0),HLOOKUP(VALUE(RIGHT($E24,4))+AD$2,Vychodiská!$J$9:$BH$15,3,0)))*-1+($H24*IF(LEN($E24)=4,HLOOKUP($E24+AD$2,Vychodiská!$J$9:$BH$15,4,0),HLOOKUP(VALUE(RIGHT($E24,4))+AD$2,Vychodiská!$J$9:$BH$15,4,0)))*-1+($I24*IF(LEN($E24)=4,HLOOKUP($E24+AD$2,Vychodiská!$J$9:$BH$15,5,0),HLOOKUP(VALUE(RIGHT($E24,4))+AD$2,Vychodiská!$J$9:$BH$15,5,0)))*-1+($J24*IF(LEN($E24)=4,HLOOKUP($E24+AD$2,Vychodiská!$J$9:$BH$15,6,0),HLOOKUP(VALUE(RIGHT($E24,4))+AD$2,Vychodiská!$J$9:$BH$15,6,0)))*-1+($K24*IF(LEN($E24)=4,HLOOKUP($E24+AD$2,Vychodiská!$J$9:$BH$15,7,0),HLOOKUP(VALUE(RIGHT($E24,4))+AD$2,Vychodiská!$J$9:$BH$15,7,0)))*-1</f>
        <v>100802.80528837649</v>
      </c>
      <c r="AE24" s="62">
        <f>($F24*IF(LEN($E24)=4,HLOOKUP($E24+AE$2,Vychodiská!$J$9:$BH$15,2,0),HLOOKUP(VALUE(RIGHT($E24,4))+AE$2,Vychodiská!$J$9:$BH$15,2,0)))*-1+($G24*IF(LEN($E24)=4,HLOOKUP($E24+AE$2,Vychodiská!$J$9:$BH$15,3,0),HLOOKUP(VALUE(RIGHT($E24,4))+AE$2,Vychodiská!$J$9:$BH$15,3,0)))*-1+($H24*IF(LEN($E24)=4,HLOOKUP($E24+AE$2,Vychodiská!$J$9:$BH$15,4,0),HLOOKUP(VALUE(RIGHT($E24,4))+AE$2,Vychodiská!$J$9:$BH$15,4,0)))*-1+($I24*IF(LEN($E24)=4,HLOOKUP($E24+AE$2,Vychodiská!$J$9:$BH$15,5,0),HLOOKUP(VALUE(RIGHT($E24,4))+AE$2,Vychodiská!$J$9:$BH$15,5,0)))*-1+($J24*IF(LEN($E24)=4,HLOOKUP($E24+AE$2,Vychodiská!$J$9:$BH$15,6,0),HLOOKUP(VALUE(RIGHT($E24,4))+AE$2,Vychodiská!$J$9:$BH$15,6,0)))*-1+($K24*IF(LEN($E24)=4,HLOOKUP($E24+AE$2,Vychodiská!$J$9:$BH$15,7,0),HLOOKUP(VALUE(RIGHT($E24,4))+AE$2,Vychodiská!$J$9:$BH$15,7,0)))*-1</f>
        <v>101508.42492539511</v>
      </c>
      <c r="AF24" s="62">
        <f>($F24*IF(LEN($E24)=4,HLOOKUP($E24+AF$2,Vychodiská!$J$9:$BH$15,2,0),HLOOKUP(VALUE(RIGHT($E24,4))+AF$2,Vychodiská!$J$9:$BH$15,2,0)))*-1+($G24*IF(LEN($E24)=4,HLOOKUP($E24+AF$2,Vychodiská!$J$9:$BH$15,3,0),HLOOKUP(VALUE(RIGHT($E24,4))+AF$2,Vychodiská!$J$9:$BH$15,3,0)))*-1+($H24*IF(LEN($E24)=4,HLOOKUP($E24+AF$2,Vychodiská!$J$9:$BH$15,4,0),HLOOKUP(VALUE(RIGHT($E24,4))+AF$2,Vychodiská!$J$9:$BH$15,4,0)))*-1+($I24*IF(LEN($E24)=4,HLOOKUP($E24+AF$2,Vychodiská!$J$9:$BH$15,5,0),HLOOKUP(VALUE(RIGHT($E24,4))+AF$2,Vychodiská!$J$9:$BH$15,5,0)))*-1+($J24*IF(LEN($E24)=4,HLOOKUP($E24+AF$2,Vychodiská!$J$9:$BH$15,6,0),HLOOKUP(VALUE(RIGHT($E24,4))+AF$2,Vychodiská!$J$9:$BH$15,6,0)))*-1+($K24*IF(LEN($E24)=4,HLOOKUP($E24+AF$2,Vychodiská!$J$9:$BH$15,7,0),HLOOKUP(VALUE(RIGHT($E24,4))+AF$2,Vychodiská!$J$9:$BH$15,7,0)))*-1</f>
        <v>102218.98389987287</v>
      </c>
      <c r="AG24" s="62">
        <f>($F24*IF(LEN($E24)=4,HLOOKUP($E24+AG$2,Vychodiská!$J$9:$BH$15,2,0),HLOOKUP(VALUE(RIGHT($E24,4))+AG$2,Vychodiská!$J$9:$BH$15,2,0)))*-1+($G24*IF(LEN($E24)=4,HLOOKUP($E24+AG$2,Vychodiská!$J$9:$BH$15,3,0),HLOOKUP(VALUE(RIGHT($E24,4))+AG$2,Vychodiská!$J$9:$BH$15,3,0)))*-1+($H24*IF(LEN($E24)=4,HLOOKUP($E24+AG$2,Vychodiská!$J$9:$BH$15,4,0),HLOOKUP(VALUE(RIGHT($E24,4))+AG$2,Vychodiská!$J$9:$BH$15,4,0)))*-1+($I24*IF(LEN($E24)=4,HLOOKUP($E24+AG$2,Vychodiská!$J$9:$BH$15,5,0),HLOOKUP(VALUE(RIGHT($E24,4))+AG$2,Vychodiská!$J$9:$BH$15,5,0)))*-1+($J24*IF(LEN($E24)=4,HLOOKUP($E24+AG$2,Vychodiská!$J$9:$BH$15,6,0),HLOOKUP(VALUE(RIGHT($E24,4))+AG$2,Vychodiská!$J$9:$BH$15,6,0)))*-1+($K24*IF(LEN($E24)=4,HLOOKUP($E24+AG$2,Vychodiská!$J$9:$BH$15,7,0),HLOOKUP(VALUE(RIGHT($E24,4))+AG$2,Vychodiská!$J$9:$BH$15,7,0)))*-1</f>
        <v>102934.51678717198</v>
      </c>
      <c r="AH24" s="62">
        <f>($F24*IF(LEN($E24)=4,HLOOKUP($E24+AH$2,Vychodiská!$J$9:$BH$15,2,0),HLOOKUP(VALUE(RIGHT($E24,4))+AH$2,Vychodiská!$J$9:$BH$15,2,0)))*-1+($G24*IF(LEN($E24)=4,HLOOKUP($E24+AH$2,Vychodiská!$J$9:$BH$15,3,0),HLOOKUP(VALUE(RIGHT($E24,4))+AH$2,Vychodiská!$J$9:$BH$15,3,0)))*-1+($H24*IF(LEN($E24)=4,HLOOKUP($E24+AH$2,Vychodiská!$J$9:$BH$15,4,0),HLOOKUP(VALUE(RIGHT($E24,4))+AH$2,Vychodiská!$J$9:$BH$15,4,0)))*-1+($I24*IF(LEN($E24)=4,HLOOKUP($E24+AH$2,Vychodiská!$J$9:$BH$15,5,0),HLOOKUP(VALUE(RIGHT($E24,4))+AH$2,Vychodiská!$J$9:$BH$15,5,0)))*-1+($J24*IF(LEN($E24)=4,HLOOKUP($E24+AH$2,Vychodiská!$J$9:$BH$15,6,0),HLOOKUP(VALUE(RIGHT($E24,4))+AH$2,Vychodiská!$J$9:$BH$15,6,0)))*-1+($K24*IF(LEN($E24)=4,HLOOKUP($E24+AH$2,Vychodiská!$J$9:$BH$15,7,0),HLOOKUP(VALUE(RIGHT($E24,4))+AH$2,Vychodiská!$J$9:$BH$15,7,0)))*-1</f>
        <v>103655.05840468216</v>
      </c>
      <c r="AI24" s="62">
        <f>($F24*IF(LEN($E24)=4,HLOOKUP($E24+AI$2,Vychodiská!$J$9:$BH$15,2,0),HLOOKUP(VALUE(RIGHT($E24,4))+AI$2,Vychodiská!$J$9:$BH$15,2,0)))*-1+($G24*IF(LEN($E24)=4,HLOOKUP($E24+AI$2,Vychodiská!$J$9:$BH$15,3,0),HLOOKUP(VALUE(RIGHT($E24,4))+AI$2,Vychodiská!$J$9:$BH$15,3,0)))*-1+($H24*IF(LEN($E24)=4,HLOOKUP($E24+AI$2,Vychodiská!$J$9:$BH$15,4,0),HLOOKUP(VALUE(RIGHT($E24,4))+AI$2,Vychodiská!$J$9:$BH$15,4,0)))*-1+($I24*IF(LEN($E24)=4,HLOOKUP($E24+AI$2,Vychodiská!$J$9:$BH$15,5,0),HLOOKUP(VALUE(RIGHT($E24,4))+AI$2,Vychodiská!$J$9:$BH$15,5,0)))*-1+($J24*IF(LEN($E24)=4,HLOOKUP($E24+AI$2,Vychodiská!$J$9:$BH$15,6,0),HLOOKUP(VALUE(RIGHT($E24,4))+AI$2,Vychodiská!$J$9:$BH$15,6,0)))*-1+($K24*IF(LEN($E24)=4,HLOOKUP($E24+AI$2,Vychodiská!$J$9:$BH$15,7,0),HLOOKUP(VALUE(RIGHT($E24,4))+AI$2,Vychodiská!$J$9:$BH$15,7,0)))*-1</f>
        <v>104598.31943616478</v>
      </c>
      <c r="AJ24" s="62">
        <f>($F24*IF(LEN($E24)=4,HLOOKUP($E24+AJ$2,Vychodiská!$J$9:$BH$15,2,0),HLOOKUP(VALUE(RIGHT($E24,4))+AJ$2,Vychodiská!$J$9:$BH$15,2,0)))*-1+($G24*IF(LEN($E24)=4,HLOOKUP($E24+AJ$2,Vychodiská!$J$9:$BH$15,3,0),HLOOKUP(VALUE(RIGHT($E24,4))+AJ$2,Vychodiská!$J$9:$BH$15,3,0)))*-1+($H24*IF(LEN($E24)=4,HLOOKUP($E24+AJ$2,Vychodiská!$J$9:$BH$15,4,0),HLOOKUP(VALUE(RIGHT($E24,4))+AJ$2,Vychodiská!$J$9:$BH$15,4,0)))*-1+($I24*IF(LEN($E24)=4,HLOOKUP($E24+AJ$2,Vychodiská!$J$9:$BH$15,5,0),HLOOKUP(VALUE(RIGHT($E24,4))+AJ$2,Vychodiská!$J$9:$BH$15,5,0)))*-1+($J24*IF(LEN($E24)=4,HLOOKUP($E24+AJ$2,Vychodiská!$J$9:$BH$15,6,0),HLOOKUP(VALUE(RIGHT($E24,4))+AJ$2,Vychodiská!$J$9:$BH$15,6,0)))*-1+($K24*IF(LEN($E24)=4,HLOOKUP($E24+AJ$2,Vychodiská!$J$9:$BH$15,7,0),HLOOKUP(VALUE(RIGHT($E24,4))+AJ$2,Vychodiská!$J$9:$BH$15,7,0)))*-1</f>
        <v>105550.16414303388</v>
      </c>
      <c r="AK24" s="62">
        <f>($F24*IF(LEN($E24)=4,HLOOKUP($E24+AK$2,Vychodiská!$J$9:$BH$15,2,0),HLOOKUP(VALUE(RIGHT($E24,4))+AK$2,Vychodiská!$J$9:$BH$15,2,0)))*-1+($G24*IF(LEN($E24)=4,HLOOKUP($E24+AK$2,Vychodiská!$J$9:$BH$15,3,0),HLOOKUP(VALUE(RIGHT($E24,4))+AK$2,Vychodiská!$J$9:$BH$15,3,0)))*-1+($H24*IF(LEN($E24)=4,HLOOKUP($E24+AK$2,Vychodiská!$J$9:$BH$15,4,0),HLOOKUP(VALUE(RIGHT($E24,4))+AK$2,Vychodiská!$J$9:$BH$15,4,0)))*-1+($I24*IF(LEN($E24)=4,HLOOKUP($E24+AK$2,Vychodiská!$J$9:$BH$15,5,0),HLOOKUP(VALUE(RIGHT($E24,4))+AK$2,Vychodiská!$J$9:$BH$15,5,0)))*-1+($J24*IF(LEN($E24)=4,HLOOKUP($E24+AK$2,Vychodiská!$J$9:$BH$15,6,0),HLOOKUP(VALUE(RIGHT($E24,4))+AK$2,Vychodiská!$J$9:$BH$15,6,0)))*-1+($K24*IF(LEN($E24)=4,HLOOKUP($E24+AK$2,Vychodiská!$J$9:$BH$15,7,0),HLOOKUP(VALUE(RIGHT($E24,4))+AK$2,Vychodiská!$J$9:$BH$15,7,0)))*-1</f>
        <v>106510.67063673551</v>
      </c>
      <c r="AL24" s="62">
        <f>($F24*IF(LEN($E24)=4,HLOOKUP($E24+AL$2,Vychodiská!$J$9:$BH$15,2,0),HLOOKUP(VALUE(RIGHT($E24,4))+AL$2,Vychodiská!$J$9:$BH$15,2,0)))*-1+($G24*IF(LEN($E24)=4,HLOOKUP($E24+AL$2,Vychodiská!$J$9:$BH$15,3,0),HLOOKUP(VALUE(RIGHT($E24,4))+AL$2,Vychodiská!$J$9:$BH$15,3,0)))*-1+($H24*IF(LEN($E24)=4,HLOOKUP($E24+AL$2,Vychodiská!$J$9:$BH$15,4,0),HLOOKUP(VALUE(RIGHT($E24,4))+AL$2,Vychodiská!$J$9:$BH$15,4,0)))*-1+($I24*IF(LEN($E24)=4,HLOOKUP($E24+AL$2,Vychodiská!$J$9:$BH$15,5,0),HLOOKUP(VALUE(RIGHT($E24,4))+AL$2,Vychodiská!$J$9:$BH$15,5,0)))*-1+($J24*IF(LEN($E24)=4,HLOOKUP($E24+AL$2,Vychodiská!$J$9:$BH$15,6,0),HLOOKUP(VALUE(RIGHT($E24,4))+AL$2,Vychodiská!$J$9:$BH$15,6,0)))*-1+($K24*IF(LEN($E24)=4,HLOOKUP($E24+AL$2,Vychodiská!$J$9:$BH$15,7,0),HLOOKUP(VALUE(RIGHT($E24,4))+AL$2,Vychodiská!$J$9:$BH$15,7,0)))*-1</f>
        <v>107479.91773952982</v>
      </c>
      <c r="AM24" s="62">
        <f>($F24*IF(LEN($E24)=4,HLOOKUP($E24+AM$2,Vychodiská!$J$9:$BH$15,2,0),HLOOKUP(VALUE(RIGHT($E24,4))+AM$2,Vychodiská!$J$9:$BH$15,2,0)))*-1+($G24*IF(LEN($E24)=4,HLOOKUP($E24+AM$2,Vychodiská!$J$9:$BH$15,3,0),HLOOKUP(VALUE(RIGHT($E24,4))+AM$2,Vychodiská!$J$9:$BH$15,3,0)))*-1+($H24*IF(LEN($E24)=4,HLOOKUP($E24+AM$2,Vychodiská!$J$9:$BH$15,4,0),HLOOKUP(VALUE(RIGHT($E24,4))+AM$2,Vychodiská!$J$9:$BH$15,4,0)))*-1+($I24*IF(LEN($E24)=4,HLOOKUP($E24+AM$2,Vychodiská!$J$9:$BH$15,5,0),HLOOKUP(VALUE(RIGHT($E24,4))+AM$2,Vychodiská!$J$9:$BH$15,5,0)))*-1+($J24*IF(LEN($E24)=4,HLOOKUP($E24+AM$2,Vychodiská!$J$9:$BH$15,6,0),HLOOKUP(VALUE(RIGHT($E24,4))+AM$2,Vychodiská!$J$9:$BH$15,6,0)))*-1+($K24*IF(LEN($E24)=4,HLOOKUP($E24+AM$2,Vychodiská!$J$9:$BH$15,7,0),HLOOKUP(VALUE(RIGHT($E24,4))+AM$2,Vychodiská!$J$9:$BH$15,7,0)))*-1</f>
        <v>108457.98499095952</v>
      </c>
      <c r="AN24" s="62">
        <f>($F24*IF(LEN($E24)=4,HLOOKUP($E24+AN$2,Vychodiská!$J$9:$BH$15,2,0),HLOOKUP(VALUE(RIGHT($E24,4))+AN$2,Vychodiská!$J$9:$BH$15,2,0)))*-1+($G24*IF(LEN($E24)=4,HLOOKUP($E24+AN$2,Vychodiská!$J$9:$BH$15,3,0),HLOOKUP(VALUE(RIGHT($E24,4))+AN$2,Vychodiská!$J$9:$BH$15,3,0)))*-1+($H24*IF(LEN($E24)=4,HLOOKUP($E24+AN$2,Vychodiská!$J$9:$BH$15,4,0),HLOOKUP(VALUE(RIGHT($E24,4))+AN$2,Vychodiská!$J$9:$BH$15,4,0)))*-1+($I24*IF(LEN($E24)=4,HLOOKUP($E24+AN$2,Vychodiská!$J$9:$BH$15,5,0),HLOOKUP(VALUE(RIGHT($E24,4))+AN$2,Vychodiská!$J$9:$BH$15,5,0)))*-1+($J24*IF(LEN($E24)=4,HLOOKUP($E24+AN$2,Vychodiská!$J$9:$BH$15,6,0),HLOOKUP(VALUE(RIGHT($E24,4))+AN$2,Vychodiská!$J$9:$BH$15,6,0)))*-1+($K24*IF(LEN($E24)=4,HLOOKUP($E24+AN$2,Vychodiská!$J$9:$BH$15,7,0),HLOOKUP(VALUE(RIGHT($E24,4))+AN$2,Vychodiská!$J$9:$BH$15,7,0)))*-1</f>
        <v>109444.95265437728</v>
      </c>
      <c r="AO24" s="62">
        <f>($F24*IF(LEN($E24)=4,HLOOKUP($E24+AO$2,Vychodiská!$J$9:$BH$15,2,0),HLOOKUP(VALUE(RIGHT($E24,4))+AO$2,Vychodiská!$J$9:$BH$15,2,0)))*-1+($G24*IF(LEN($E24)=4,HLOOKUP($E24+AO$2,Vychodiská!$J$9:$BH$15,3,0),HLOOKUP(VALUE(RIGHT($E24,4))+AO$2,Vychodiská!$J$9:$BH$15,3,0)))*-1+($H24*IF(LEN($E24)=4,HLOOKUP($E24+AO$2,Vychodiská!$J$9:$BH$15,4,0),HLOOKUP(VALUE(RIGHT($E24,4))+AO$2,Vychodiská!$J$9:$BH$15,4,0)))*-1+($I24*IF(LEN($E24)=4,HLOOKUP($E24+AO$2,Vychodiská!$J$9:$BH$15,5,0),HLOOKUP(VALUE(RIGHT($E24,4))+AO$2,Vychodiská!$J$9:$BH$15,5,0)))*-1+($J24*IF(LEN($E24)=4,HLOOKUP($E24+AO$2,Vychodiská!$J$9:$BH$15,6,0),HLOOKUP(VALUE(RIGHT($E24,4))+AO$2,Vychodiská!$J$9:$BH$15,6,0)))*-1+($K24*IF(LEN($E24)=4,HLOOKUP($E24+AO$2,Vychodiská!$J$9:$BH$15,7,0),HLOOKUP(VALUE(RIGHT($E24,4))+AO$2,Vychodiská!$J$9:$BH$15,7,0)))*-1</f>
        <v>110440.90172353212</v>
      </c>
      <c r="AP24" s="62">
        <f t="shared" si="2"/>
        <v>86834.485074386626</v>
      </c>
      <c r="AQ24" s="62">
        <f>SUM($L24:M24)</f>
        <v>174702.30052115844</v>
      </c>
      <c r="AR24" s="62">
        <f>SUM($L24:N24)</f>
        <v>263615.74297174683</v>
      </c>
      <c r="AS24" s="62">
        <f>SUM($L24:O24)</f>
        <v>353276.05833892018</v>
      </c>
      <c r="AT24" s="62">
        <f>SUM($L24:P24)</f>
        <v>443689.52035517781</v>
      </c>
      <c r="AU24" s="62">
        <f>SUM($L24:Q24)</f>
        <v>534862.45545237197</v>
      </c>
      <c r="AV24" s="62">
        <f>SUM($L24:R24)</f>
        <v>626801.2432043826</v>
      </c>
      <c r="AW24" s="62">
        <f>SUM($L24:S24)</f>
        <v>719512.31677351007</v>
      </c>
      <c r="AX24" s="62">
        <f>SUM($L24:T24)</f>
        <v>813002.16336061829</v>
      </c>
      <c r="AY24" s="62">
        <f>SUM($L24:U24)</f>
        <v>907277.32465905813</v>
      </c>
      <c r="AZ24" s="62">
        <f>SUM($L24:V24)</f>
        <v>1002344.3973124048</v>
      </c>
      <c r="BA24" s="62">
        <f>SUM($L24:W24)</f>
        <v>1098210.0333760397</v>
      </c>
      <c r="BB24" s="62">
        <f>SUM($L24:X24)</f>
        <v>1194880.9407826092</v>
      </c>
      <c r="BC24" s="62">
        <f>SUM($L24:Y24)</f>
        <v>1292228.5445410246</v>
      </c>
      <c r="BD24" s="62">
        <f>SUM($L24:Z24)</f>
        <v>1390257.5815257488</v>
      </c>
      <c r="BE24" s="62">
        <f>SUM($L24:AA24)</f>
        <v>1488972.8217693663</v>
      </c>
      <c r="BF24" s="62">
        <f>SUM($L24:AB24)</f>
        <v>1588379.0686946888</v>
      </c>
      <c r="BG24" s="62">
        <f>SUM($L24:AC24)</f>
        <v>1688481.1593484888</v>
      </c>
      <c r="BH24" s="62">
        <f>SUM($L24:AD24)</f>
        <v>1789283.9646368653</v>
      </c>
      <c r="BI24" s="62">
        <f>SUM($L24:AE24)</f>
        <v>1890792.3895622604</v>
      </c>
      <c r="BJ24" s="62">
        <f>SUM($L24:AF24)</f>
        <v>1993011.3734621331</v>
      </c>
      <c r="BK24" s="62">
        <f>SUM($L24:AG24)</f>
        <v>2095945.8902493052</v>
      </c>
      <c r="BL24" s="62">
        <f>SUM($L24:AH24)</f>
        <v>2199600.9486539871</v>
      </c>
      <c r="BM24" s="62">
        <f>SUM($L24:AI24)</f>
        <v>2304199.2680901517</v>
      </c>
      <c r="BN24" s="62">
        <f>SUM($L24:AJ24)</f>
        <v>2409749.4322331855</v>
      </c>
      <c r="BO24" s="62">
        <f>SUM($L24:AK24)</f>
        <v>2516260.1028699209</v>
      </c>
      <c r="BP24" s="62">
        <f>SUM($L24:AL24)</f>
        <v>2623740.0206094505</v>
      </c>
      <c r="BQ24" s="62">
        <f>SUM($L24:AM24)</f>
        <v>2732198.00560041</v>
      </c>
      <c r="BR24" s="62">
        <f>SUM($L24:AN24)</f>
        <v>2841642.9582547871</v>
      </c>
      <c r="BS24" s="63">
        <f>SUM($L24:AO24)</f>
        <v>2952083.8599783191</v>
      </c>
      <c r="BT24" s="65">
        <f>IF(CZ24=0,0,L24/((1+Vychodiská!$C$178)^emisie_ostatné!CZ24))</f>
        <v>78761.437709194215</v>
      </c>
      <c r="BU24" s="62">
        <f>IF(DA24=0,0,M24/((1+Vychodiská!$C$178)^emisie_ostatné!DA24))</f>
        <v>75903.522683746312</v>
      </c>
      <c r="BV24" s="62">
        <f>IF(DB24=0,0,N24/((1+Vychodiská!$C$178)^emisie_ostatné!DB24))</f>
        <v>73149.309146364656</v>
      </c>
      <c r="BW24" s="62">
        <f>IF(DC24=0,0,O24/((1+Vychodiská!$C$178)^emisie_ostatné!DC24))</f>
        <v>70251.203183994396</v>
      </c>
      <c r="BX24" s="62">
        <f>IF(DD24=0,0,P24/((1+Vychodiská!$C$178)^emisie_ostatné!DD24))</f>
        <v>67467.917419752339</v>
      </c>
      <c r="BY24" s="62">
        <f>IF(DE24=0,0,Q24/((1+Vychodiská!$C$178)^emisie_ostatné!DE24))</f>
        <v>64794.902786741193</v>
      </c>
      <c r="BZ24" s="62">
        <f>IF(DF24=0,0,R24/((1+Vychodiská!$C$178)^emisie_ostatné!DF24))</f>
        <v>62227.790447761741</v>
      </c>
      <c r="CA24" s="62">
        <f>IF(DG24=0,0,S24/((1+Vychodiská!$C$178)^emisie_ostatné!DG24))</f>
        <v>59762.384654783738</v>
      </c>
      <c r="CB24" s="62">
        <f>IF(DH24=0,0,T24/((1+Vychodiská!$C$178)^emisie_ostatné!DH24))</f>
        <v>57394.65589131802</v>
      </c>
      <c r="CC24" s="62">
        <f>IF(DI24=0,0,U24/((1+Vychodiská!$C$178)^emisie_ostatné!DI24))</f>
        <v>55120.734286481027</v>
      </c>
      <c r="CD24" s="62">
        <f>IF(DJ24=0,0,V24/((1+Vychodiská!$C$178)^emisie_ostatné!DJ24))</f>
        <v>52936.903289988077</v>
      </c>
      <c r="CE24" s="62">
        <f>IF(DK24=0,0,W24/((1+Vychodiská!$C$178)^emisie_ostatné!DK24))</f>
        <v>50839.593597737112</v>
      </c>
      <c r="CF24" s="62">
        <f>IF(DL24=0,0,X24/((1+Vychodiská!$C$178)^emisie_ostatné!DL24))</f>
        <v>48825.377318055347</v>
      </c>
      <c r="CG24" s="62">
        <f>IF(DM24=0,0,Y24/((1+Vychodiská!$C$178)^emisie_ostatné!DM24))</f>
        <v>46825.861865982588</v>
      </c>
      <c r="CH24" s="62">
        <f>IF(DN24=0,0,Z24/((1+Vychodiská!$C$178)^emisie_ostatné!DN24))</f>
        <v>44908.231332423296</v>
      </c>
      <c r="CI24" s="62">
        <f>IF(DO24=0,0,AA24/((1+Vychodiská!$C$178)^emisie_ostatné!DO24))</f>
        <v>43069.132335000242</v>
      </c>
      <c r="CJ24" s="62">
        <f>IF(DP24=0,0,AB24/((1+Vychodiská!$C$178)^emisie_ostatné!DP24))</f>
        <v>41305.3488203288</v>
      </c>
      <c r="CK24" s="62">
        <f>IF(DQ24=0,0,AC24/((1+Vychodiská!$C$178)^emisie_ostatné!DQ24))</f>
        <v>39613.796440067708</v>
      </c>
      <c r="CL24" s="62">
        <f>IF(DR24=0,0,AD24/((1+Vychodiská!$C$178)^emisie_ostatné!DR24))</f>
        <v>37991.517157283983</v>
      </c>
      <c r="CM24" s="62">
        <f>IF(DS24=0,0,AE24/((1+Vychodiská!$C$178)^emisie_ostatné!DS24))</f>
        <v>36435.674073699971</v>
      </c>
      <c r="CN24" s="62">
        <f>IF(DT24=0,0,AF24/((1+Vychodiská!$C$178)^emisie_ostatné!DT24))</f>
        <v>0</v>
      </c>
      <c r="CO24" s="62">
        <f>IF(DU24=0,0,AG24/((1+Vychodiská!$C$178)^emisie_ostatné!DU24))</f>
        <v>0</v>
      </c>
      <c r="CP24" s="62">
        <f>IF(DV24=0,0,AH24/((1+Vychodiská!$C$178)^emisie_ostatné!DV24))</f>
        <v>0</v>
      </c>
      <c r="CQ24" s="62">
        <f>IF(DW24=0,0,AI24/((1+Vychodiská!$C$178)^emisie_ostatné!DW24))</f>
        <v>0</v>
      </c>
      <c r="CR24" s="62">
        <f>IF(DX24=0,0,AJ24/((1+Vychodiská!$C$178)^emisie_ostatné!DX24))</f>
        <v>0</v>
      </c>
      <c r="CS24" s="62">
        <f>IF(DY24=0,0,AK24/((1+Vychodiská!$C$178)^emisie_ostatné!DY24))</f>
        <v>0</v>
      </c>
      <c r="CT24" s="62">
        <f>IF(DZ24=0,0,AL24/((1+Vychodiská!$C$178)^emisie_ostatné!DZ24))</f>
        <v>0</v>
      </c>
      <c r="CU24" s="62">
        <f>IF(EA24=0,0,AM24/((1+Vychodiská!$C$178)^emisie_ostatné!EA24))</f>
        <v>0</v>
      </c>
      <c r="CV24" s="62">
        <f>IF(EB24=0,0,AN24/((1+Vychodiská!$C$178)^emisie_ostatné!EB24))</f>
        <v>0</v>
      </c>
      <c r="CW24" s="63">
        <f>IF(EC24=0,0,AO24/((1+Vychodiská!$C$178)^emisie_ostatné!EC24))</f>
        <v>0</v>
      </c>
      <c r="CX24" s="66">
        <f t="shared" si="4"/>
        <v>1107585.2944407049</v>
      </c>
      <c r="CY24" s="62"/>
      <c r="CZ24" s="67">
        <f t="shared" si="0"/>
        <v>2</v>
      </c>
      <c r="DA24" s="67">
        <f t="shared" ref="DA24:EC24" si="24">IF(CZ24=0,0,IF(DA$2&gt;$D24,0,CZ24+1))</f>
        <v>3</v>
      </c>
      <c r="DB24" s="67">
        <f t="shared" si="24"/>
        <v>4</v>
      </c>
      <c r="DC24" s="67">
        <f t="shared" si="24"/>
        <v>5</v>
      </c>
      <c r="DD24" s="67">
        <f t="shared" si="24"/>
        <v>6</v>
      </c>
      <c r="DE24" s="67">
        <f t="shared" si="24"/>
        <v>7</v>
      </c>
      <c r="DF24" s="67">
        <f t="shared" si="24"/>
        <v>8</v>
      </c>
      <c r="DG24" s="67">
        <f t="shared" si="24"/>
        <v>9</v>
      </c>
      <c r="DH24" s="67">
        <f t="shared" si="24"/>
        <v>10</v>
      </c>
      <c r="DI24" s="67">
        <f t="shared" si="24"/>
        <v>11</v>
      </c>
      <c r="DJ24" s="67">
        <f t="shared" si="24"/>
        <v>12</v>
      </c>
      <c r="DK24" s="67">
        <f t="shared" si="24"/>
        <v>13</v>
      </c>
      <c r="DL24" s="67">
        <f t="shared" si="24"/>
        <v>14</v>
      </c>
      <c r="DM24" s="67">
        <f t="shared" si="24"/>
        <v>15</v>
      </c>
      <c r="DN24" s="67">
        <f t="shared" si="24"/>
        <v>16</v>
      </c>
      <c r="DO24" s="67">
        <f t="shared" si="24"/>
        <v>17</v>
      </c>
      <c r="DP24" s="67">
        <f t="shared" si="24"/>
        <v>18</v>
      </c>
      <c r="DQ24" s="67">
        <f t="shared" si="24"/>
        <v>19</v>
      </c>
      <c r="DR24" s="67">
        <f t="shared" si="24"/>
        <v>20</v>
      </c>
      <c r="DS24" s="67">
        <f t="shared" si="24"/>
        <v>21</v>
      </c>
      <c r="DT24" s="67">
        <f t="shared" si="24"/>
        <v>0</v>
      </c>
      <c r="DU24" s="67">
        <f t="shared" si="24"/>
        <v>0</v>
      </c>
      <c r="DV24" s="67">
        <f t="shared" si="24"/>
        <v>0</v>
      </c>
      <c r="DW24" s="67">
        <f t="shared" si="24"/>
        <v>0</v>
      </c>
      <c r="DX24" s="67">
        <f t="shared" si="24"/>
        <v>0</v>
      </c>
      <c r="DY24" s="67">
        <f t="shared" si="24"/>
        <v>0</v>
      </c>
      <c r="DZ24" s="67">
        <f t="shared" si="24"/>
        <v>0</v>
      </c>
      <c r="EA24" s="67">
        <f t="shared" si="24"/>
        <v>0</v>
      </c>
      <c r="EB24" s="67">
        <f t="shared" si="24"/>
        <v>0</v>
      </c>
      <c r="EC24" s="68">
        <f t="shared" si="24"/>
        <v>0</v>
      </c>
    </row>
    <row r="25" spans="1:133" ht="33" x14ac:dyDescent="0.45">
      <c r="A25" s="59">
        <f>Investície!A25</f>
        <v>23</v>
      </c>
      <c r="B25" s="60" t="str">
        <f>Investície!B25</f>
        <v>MHTH, a.s. - závod Žilina</v>
      </c>
      <c r="C25" s="60" t="str">
        <f>Investície!C25</f>
        <v>Optimalizácia HV rozvodu Vlčince</v>
      </c>
      <c r="D25" s="61">
        <f>INDEX(Data!$M:$M,MATCH(emisie_ostatné!A25,Data!$A:$A,0))</f>
        <v>30</v>
      </c>
      <c r="E25" s="61">
        <f>INDEX(Data!$J:$J,MATCH(emisie_ostatné!A25,Data!$A:$A,0))</f>
        <v>2028</v>
      </c>
      <c r="F25" s="61">
        <f>INDEX(Data!$O:$O,MATCH(emisie_ostatné!A25,Data!$A:$A,0))</f>
        <v>0</v>
      </c>
      <c r="G25" s="61">
        <f>INDEX(Data!$P:$P,MATCH(emisie_ostatné!A25,Data!$A:$A,0))</f>
        <v>-1</v>
      </c>
      <c r="H25" s="61">
        <f>INDEX(Data!$Q:$Q,MATCH(emisie_ostatné!A25,Data!$A:$A,0))</f>
        <v>0</v>
      </c>
      <c r="I25" s="61">
        <f>INDEX(Data!$R:$R,MATCH(emisie_ostatné!A25,Data!$A:$A,0))</f>
        <v>-0.13</v>
      </c>
      <c r="J25" s="61">
        <f>INDEX(Data!$S:$S,MATCH(emisie_ostatné!A25,Data!$A:$A,0))</f>
        <v>0</v>
      </c>
      <c r="K25" s="63">
        <f>INDEX(Data!$T:$T,MATCH(emisie_ostatné!A25,Data!$A:$A,0))</f>
        <v>0</v>
      </c>
      <c r="L25" s="62">
        <f>($F25*IF(LEN($E25)=4,HLOOKUP($E25+L$2,Vychodiská!$J$9:$BH$15,2,0),HLOOKUP(VALUE(RIGHT($E25,4))+L$2,Vychodiská!$J$9:$BH$15,2,0)))*-1+($G25*IF(LEN($E25)=4,HLOOKUP($E25+L$2,Vychodiská!$J$9:$BH$15,3,0),HLOOKUP(VALUE(RIGHT($E25,4))+L$2,Vychodiská!$J$9:$BH$15,3,0)))*-1+($H25*IF(LEN($E25)=4,HLOOKUP($E25+L$2,Vychodiská!$J$9:$BH$15,4,0),HLOOKUP(VALUE(RIGHT($E25,4))+L$2,Vychodiská!$J$9:$BH$15,4,0)))*-1+($I25*IF(LEN($E25)=4,HLOOKUP($E25+L$2,Vychodiská!$J$9:$BH$15,5,0),HLOOKUP(VALUE(RIGHT($E25,4))+L$2,Vychodiská!$J$9:$BH$15,5,0)))*-1+($J25*IF(LEN($E25)=4,HLOOKUP($E25+L$2,Vychodiská!$J$9:$BH$15,6,0),HLOOKUP(VALUE(RIGHT($E25,4))+L$2,Vychodiská!$J$9:$BH$15,6,0)))*-1+($K25*IF(LEN($E25)=4,HLOOKUP($E25+L$2,Vychodiská!$J$9:$BH$15,7,0),HLOOKUP(VALUE(RIGHT($E25,4))+L$2,Vychodiská!$J$9:$BH$15,7,0)))*-1</f>
        <v>40952.038546143871</v>
      </c>
      <c r="M25" s="62">
        <f>($F25*IF(LEN($E25)=4,HLOOKUP($E25+M$2,Vychodiská!$J$9:$BH$15,2,0),HLOOKUP(VALUE(RIGHT($E25,4))+M$2,Vychodiská!$J$9:$BH$15,2,0)))*-1+($G25*IF(LEN($E25)=4,HLOOKUP($E25+M$2,Vychodiská!$J$9:$BH$15,3,0),HLOOKUP(VALUE(RIGHT($E25,4))+M$2,Vychodiská!$J$9:$BH$15,3,0)))*-1+($H25*IF(LEN($E25)=4,HLOOKUP($E25+M$2,Vychodiská!$J$9:$BH$15,4,0),HLOOKUP(VALUE(RIGHT($E25,4))+M$2,Vychodiská!$J$9:$BH$15,4,0)))*-1+($I25*IF(LEN($E25)=4,HLOOKUP($E25+M$2,Vychodiská!$J$9:$BH$15,5,0),HLOOKUP(VALUE(RIGHT($E25,4))+M$2,Vychodiská!$J$9:$BH$15,5,0)))*-1+($J25*IF(LEN($E25)=4,HLOOKUP($E25+M$2,Vychodiská!$J$9:$BH$15,6,0),HLOOKUP(VALUE(RIGHT($E25,4))+M$2,Vychodiská!$J$9:$BH$15,6,0)))*-1+($K25*IF(LEN($E25)=4,HLOOKUP($E25+M$2,Vychodiská!$J$9:$BH$15,7,0),HLOOKUP(VALUE(RIGHT($E25,4))+M$2,Vychodiská!$J$9:$BH$15,7,0)))*-1</f>
        <v>41439.367804842987</v>
      </c>
      <c r="N25" s="62">
        <f>($F25*IF(LEN($E25)=4,HLOOKUP($E25+N$2,Vychodiská!$J$9:$BH$15,2,0),HLOOKUP(VALUE(RIGHT($E25,4))+N$2,Vychodiská!$J$9:$BH$15,2,0)))*-1+($G25*IF(LEN($E25)=4,HLOOKUP($E25+N$2,Vychodiská!$J$9:$BH$15,3,0),HLOOKUP(VALUE(RIGHT($E25,4))+N$2,Vychodiská!$J$9:$BH$15,3,0)))*-1+($H25*IF(LEN($E25)=4,HLOOKUP($E25+N$2,Vychodiská!$J$9:$BH$15,4,0),HLOOKUP(VALUE(RIGHT($E25,4))+N$2,Vychodiská!$J$9:$BH$15,4,0)))*-1+($I25*IF(LEN($E25)=4,HLOOKUP($E25+N$2,Vychodiská!$J$9:$BH$15,5,0),HLOOKUP(VALUE(RIGHT($E25,4))+N$2,Vychodiská!$J$9:$BH$15,5,0)))*-1+($J25*IF(LEN($E25)=4,HLOOKUP($E25+N$2,Vychodiská!$J$9:$BH$15,6,0),HLOOKUP(VALUE(RIGHT($E25,4))+N$2,Vychodiská!$J$9:$BH$15,6,0)))*-1+($K25*IF(LEN($E25)=4,HLOOKUP($E25+N$2,Vychodiská!$J$9:$BH$15,7,0),HLOOKUP(VALUE(RIGHT($E25,4))+N$2,Vychodiská!$J$9:$BH$15,7,0)))*-1</f>
        <v>41787.458494403669</v>
      </c>
      <c r="O25" s="62">
        <f>($F25*IF(LEN($E25)=4,HLOOKUP($E25+O$2,Vychodiská!$J$9:$BH$15,2,0),HLOOKUP(VALUE(RIGHT($E25,4))+O$2,Vychodiská!$J$9:$BH$15,2,0)))*-1+($G25*IF(LEN($E25)=4,HLOOKUP($E25+O$2,Vychodiská!$J$9:$BH$15,3,0),HLOOKUP(VALUE(RIGHT($E25,4))+O$2,Vychodiská!$J$9:$BH$15,3,0)))*-1+($H25*IF(LEN($E25)=4,HLOOKUP($E25+O$2,Vychodiská!$J$9:$BH$15,4,0),HLOOKUP(VALUE(RIGHT($E25,4))+O$2,Vychodiská!$J$9:$BH$15,4,0)))*-1+($I25*IF(LEN($E25)=4,HLOOKUP($E25+O$2,Vychodiská!$J$9:$BH$15,5,0),HLOOKUP(VALUE(RIGHT($E25,4))+O$2,Vychodiská!$J$9:$BH$15,5,0)))*-1+($J25*IF(LEN($E25)=4,HLOOKUP($E25+O$2,Vychodiská!$J$9:$BH$15,6,0),HLOOKUP(VALUE(RIGHT($E25,4))+O$2,Vychodiská!$J$9:$BH$15,6,0)))*-1+($K25*IF(LEN($E25)=4,HLOOKUP($E25+O$2,Vychodiská!$J$9:$BH$15,7,0),HLOOKUP(VALUE(RIGHT($E25,4))+O$2,Vychodiská!$J$9:$BH$15,7,0)))*-1</f>
        <v>42138.47314575666</v>
      </c>
      <c r="P25" s="62">
        <f>($F25*IF(LEN($E25)=4,HLOOKUP($E25+P$2,Vychodiská!$J$9:$BH$15,2,0),HLOOKUP(VALUE(RIGHT($E25,4))+P$2,Vychodiská!$J$9:$BH$15,2,0)))*-1+($G25*IF(LEN($E25)=4,HLOOKUP($E25+P$2,Vychodiská!$J$9:$BH$15,3,0),HLOOKUP(VALUE(RIGHT($E25,4))+P$2,Vychodiská!$J$9:$BH$15,3,0)))*-1+($H25*IF(LEN($E25)=4,HLOOKUP($E25+P$2,Vychodiská!$J$9:$BH$15,4,0),HLOOKUP(VALUE(RIGHT($E25,4))+P$2,Vychodiská!$J$9:$BH$15,4,0)))*-1+($I25*IF(LEN($E25)=4,HLOOKUP($E25+P$2,Vychodiská!$J$9:$BH$15,5,0),HLOOKUP(VALUE(RIGHT($E25,4))+P$2,Vychodiská!$J$9:$BH$15,5,0)))*-1+($J25*IF(LEN($E25)=4,HLOOKUP($E25+P$2,Vychodiská!$J$9:$BH$15,6,0),HLOOKUP(VALUE(RIGHT($E25,4))+P$2,Vychodiská!$J$9:$BH$15,6,0)))*-1+($K25*IF(LEN($E25)=4,HLOOKUP($E25+P$2,Vychodiská!$J$9:$BH$15,7,0),HLOOKUP(VALUE(RIGHT($E25,4))+P$2,Vychodiská!$J$9:$BH$15,7,0)))*-1</f>
        <v>42492.436320181012</v>
      </c>
      <c r="Q25" s="62">
        <f>($F25*IF(LEN($E25)=4,HLOOKUP($E25+Q$2,Vychodiská!$J$9:$BH$15,2,0),HLOOKUP(VALUE(RIGHT($E25,4))+Q$2,Vychodiská!$J$9:$BH$15,2,0)))*-1+($G25*IF(LEN($E25)=4,HLOOKUP($E25+Q$2,Vychodiská!$J$9:$BH$15,3,0),HLOOKUP(VALUE(RIGHT($E25,4))+Q$2,Vychodiská!$J$9:$BH$15,3,0)))*-1+($H25*IF(LEN($E25)=4,HLOOKUP($E25+Q$2,Vychodiská!$J$9:$BH$15,4,0),HLOOKUP(VALUE(RIGHT($E25,4))+Q$2,Vychodiská!$J$9:$BH$15,4,0)))*-1+($I25*IF(LEN($E25)=4,HLOOKUP($E25+Q$2,Vychodiská!$J$9:$BH$15,5,0),HLOOKUP(VALUE(RIGHT($E25,4))+Q$2,Vychodiská!$J$9:$BH$15,5,0)))*-1+($J25*IF(LEN($E25)=4,HLOOKUP($E25+Q$2,Vychodiská!$J$9:$BH$15,6,0),HLOOKUP(VALUE(RIGHT($E25,4))+Q$2,Vychodiská!$J$9:$BH$15,6,0)))*-1+($K25*IF(LEN($E25)=4,HLOOKUP($E25+Q$2,Vychodiská!$J$9:$BH$15,7,0),HLOOKUP(VALUE(RIGHT($E25,4))+Q$2,Vychodiská!$J$9:$BH$15,7,0)))*-1</f>
        <v>42849.372785270534</v>
      </c>
      <c r="R25" s="62">
        <f>($F25*IF(LEN($E25)=4,HLOOKUP($E25+R$2,Vychodiská!$J$9:$BH$15,2,0),HLOOKUP(VALUE(RIGHT($E25,4))+R$2,Vychodiská!$J$9:$BH$15,2,0)))*-1+($G25*IF(LEN($E25)=4,HLOOKUP($E25+R$2,Vychodiská!$J$9:$BH$15,3,0),HLOOKUP(VALUE(RIGHT($E25,4))+R$2,Vychodiská!$J$9:$BH$15,3,0)))*-1+($H25*IF(LEN($E25)=4,HLOOKUP($E25+R$2,Vychodiská!$J$9:$BH$15,4,0),HLOOKUP(VALUE(RIGHT($E25,4))+R$2,Vychodiská!$J$9:$BH$15,4,0)))*-1+($I25*IF(LEN($E25)=4,HLOOKUP($E25+R$2,Vychodiská!$J$9:$BH$15,5,0),HLOOKUP(VALUE(RIGHT($E25,4))+R$2,Vychodiská!$J$9:$BH$15,5,0)))*-1+($J25*IF(LEN($E25)=4,HLOOKUP($E25+R$2,Vychodiská!$J$9:$BH$15,6,0),HLOOKUP(VALUE(RIGHT($E25,4))+R$2,Vychodiská!$J$9:$BH$15,6,0)))*-1+($K25*IF(LEN($E25)=4,HLOOKUP($E25+R$2,Vychodiská!$J$9:$BH$15,7,0),HLOOKUP(VALUE(RIGHT($E25,4))+R$2,Vychodiská!$J$9:$BH$15,7,0)))*-1</f>
        <v>43209.307516666799</v>
      </c>
      <c r="S25" s="62">
        <f>($F25*IF(LEN($E25)=4,HLOOKUP($E25+S$2,Vychodiská!$J$9:$BH$15,2,0),HLOOKUP(VALUE(RIGHT($E25,4))+S$2,Vychodiská!$J$9:$BH$15,2,0)))*-1+($G25*IF(LEN($E25)=4,HLOOKUP($E25+S$2,Vychodiská!$J$9:$BH$15,3,0),HLOOKUP(VALUE(RIGHT($E25,4))+S$2,Vychodiská!$J$9:$BH$15,3,0)))*-1+($H25*IF(LEN($E25)=4,HLOOKUP($E25+S$2,Vychodiská!$J$9:$BH$15,4,0),HLOOKUP(VALUE(RIGHT($E25,4))+S$2,Vychodiská!$J$9:$BH$15,4,0)))*-1+($I25*IF(LEN($E25)=4,HLOOKUP($E25+S$2,Vychodiská!$J$9:$BH$15,5,0),HLOOKUP(VALUE(RIGHT($E25,4))+S$2,Vychodiská!$J$9:$BH$15,5,0)))*-1+($J25*IF(LEN($E25)=4,HLOOKUP($E25+S$2,Vychodiská!$J$9:$BH$15,6,0),HLOOKUP(VALUE(RIGHT($E25,4))+S$2,Vychodiská!$J$9:$BH$15,6,0)))*-1+($K25*IF(LEN($E25)=4,HLOOKUP($E25+S$2,Vychodiská!$J$9:$BH$15,7,0),HLOOKUP(VALUE(RIGHT($E25,4))+S$2,Vychodiská!$J$9:$BH$15,7,0)))*-1</f>
        <v>43572.265699806798</v>
      </c>
      <c r="T25" s="62">
        <f>($F25*IF(LEN($E25)=4,HLOOKUP($E25+T$2,Vychodiská!$J$9:$BH$15,2,0),HLOOKUP(VALUE(RIGHT($E25,4))+T$2,Vychodiská!$J$9:$BH$15,2,0)))*-1+($G25*IF(LEN($E25)=4,HLOOKUP($E25+T$2,Vychodiská!$J$9:$BH$15,3,0),HLOOKUP(VALUE(RIGHT($E25,4))+T$2,Vychodiská!$J$9:$BH$15,3,0)))*-1+($H25*IF(LEN($E25)=4,HLOOKUP($E25+T$2,Vychodiská!$J$9:$BH$15,4,0),HLOOKUP(VALUE(RIGHT($E25,4))+T$2,Vychodiská!$J$9:$BH$15,4,0)))*-1+($I25*IF(LEN($E25)=4,HLOOKUP($E25+T$2,Vychodiská!$J$9:$BH$15,5,0),HLOOKUP(VALUE(RIGHT($E25,4))+T$2,Vychodiská!$J$9:$BH$15,5,0)))*-1+($J25*IF(LEN($E25)=4,HLOOKUP($E25+T$2,Vychodiská!$J$9:$BH$15,6,0),HLOOKUP(VALUE(RIGHT($E25,4))+T$2,Vychodiská!$J$9:$BH$15,6,0)))*-1+($K25*IF(LEN($E25)=4,HLOOKUP($E25+T$2,Vychodiská!$J$9:$BH$15,7,0),HLOOKUP(VALUE(RIGHT($E25,4))+T$2,Vychodiská!$J$9:$BH$15,7,0)))*-1</f>
        <v>43938.272731685181</v>
      </c>
      <c r="U25" s="62">
        <f>($F25*IF(LEN($E25)=4,HLOOKUP($E25+U$2,Vychodiská!$J$9:$BH$15,2,0),HLOOKUP(VALUE(RIGHT($E25,4))+U$2,Vychodiská!$J$9:$BH$15,2,0)))*-1+($G25*IF(LEN($E25)=4,HLOOKUP($E25+U$2,Vychodiská!$J$9:$BH$15,3,0),HLOOKUP(VALUE(RIGHT($E25,4))+U$2,Vychodiská!$J$9:$BH$15,3,0)))*-1+($H25*IF(LEN($E25)=4,HLOOKUP($E25+U$2,Vychodiská!$J$9:$BH$15,4,0),HLOOKUP(VALUE(RIGHT($E25,4))+U$2,Vychodiská!$J$9:$BH$15,4,0)))*-1+($I25*IF(LEN($E25)=4,HLOOKUP($E25+U$2,Vychodiská!$J$9:$BH$15,5,0),HLOOKUP(VALUE(RIGHT($E25,4))+U$2,Vychodiská!$J$9:$BH$15,5,0)))*-1+($J25*IF(LEN($E25)=4,HLOOKUP($E25+U$2,Vychodiská!$J$9:$BH$15,6,0),HLOOKUP(VALUE(RIGHT($E25,4))+U$2,Vychodiská!$J$9:$BH$15,6,0)))*-1+($K25*IF(LEN($E25)=4,HLOOKUP($E25+U$2,Vychodiská!$J$9:$BH$15,7,0),HLOOKUP(VALUE(RIGHT($E25,4))+U$2,Vychodiská!$J$9:$BH$15,7,0)))*-1</f>
        <v>44307.354222631329</v>
      </c>
      <c r="V25" s="62">
        <f>($F25*IF(LEN($E25)=4,HLOOKUP($E25+V$2,Vychodiská!$J$9:$BH$15,2,0),HLOOKUP(VALUE(RIGHT($E25,4))+V$2,Vychodiská!$J$9:$BH$15,2,0)))*-1+($G25*IF(LEN($E25)=4,HLOOKUP($E25+V$2,Vychodiská!$J$9:$BH$15,3,0),HLOOKUP(VALUE(RIGHT($E25,4))+V$2,Vychodiská!$J$9:$BH$15,3,0)))*-1+($H25*IF(LEN($E25)=4,HLOOKUP($E25+V$2,Vychodiská!$J$9:$BH$15,4,0),HLOOKUP(VALUE(RIGHT($E25,4))+V$2,Vychodiská!$J$9:$BH$15,4,0)))*-1+($I25*IF(LEN($E25)=4,HLOOKUP($E25+V$2,Vychodiská!$J$9:$BH$15,5,0),HLOOKUP(VALUE(RIGHT($E25,4))+V$2,Vychodiská!$J$9:$BH$15,5,0)))*-1+($J25*IF(LEN($E25)=4,HLOOKUP($E25+V$2,Vychodiská!$J$9:$BH$15,6,0),HLOOKUP(VALUE(RIGHT($E25,4))+V$2,Vychodiská!$J$9:$BH$15,6,0)))*-1+($K25*IF(LEN($E25)=4,HLOOKUP($E25+V$2,Vychodiská!$J$9:$BH$15,7,0),HLOOKUP(VALUE(RIGHT($E25,4))+V$2,Vychodiská!$J$9:$BH$15,7,0)))*-1</f>
        <v>44679.535998101434</v>
      </c>
      <c r="W25" s="62">
        <f>($F25*IF(LEN($E25)=4,HLOOKUP($E25+W$2,Vychodiská!$J$9:$BH$15,2,0),HLOOKUP(VALUE(RIGHT($E25,4))+W$2,Vychodiská!$J$9:$BH$15,2,0)))*-1+($G25*IF(LEN($E25)=4,HLOOKUP($E25+W$2,Vychodiská!$J$9:$BH$15,3,0),HLOOKUP(VALUE(RIGHT($E25,4))+W$2,Vychodiská!$J$9:$BH$15,3,0)))*-1+($H25*IF(LEN($E25)=4,HLOOKUP($E25+W$2,Vychodiská!$J$9:$BH$15,4,0),HLOOKUP(VALUE(RIGHT($E25,4))+W$2,Vychodiská!$J$9:$BH$15,4,0)))*-1+($I25*IF(LEN($E25)=4,HLOOKUP($E25+W$2,Vychodiská!$J$9:$BH$15,5,0),HLOOKUP(VALUE(RIGHT($E25,4))+W$2,Vychodiská!$J$9:$BH$15,5,0)))*-1+($J25*IF(LEN($E25)=4,HLOOKUP($E25+W$2,Vychodiská!$J$9:$BH$15,6,0),HLOOKUP(VALUE(RIGHT($E25,4))+W$2,Vychodiská!$J$9:$BH$15,6,0)))*-1+($K25*IF(LEN($E25)=4,HLOOKUP($E25+W$2,Vychodiská!$J$9:$BH$15,7,0),HLOOKUP(VALUE(RIGHT($E25,4))+W$2,Vychodiská!$J$9:$BH$15,7,0)))*-1</f>
        <v>45054.844100485483</v>
      </c>
      <c r="X25" s="62">
        <f>($F25*IF(LEN($E25)=4,HLOOKUP($E25+X$2,Vychodiská!$J$9:$BH$15,2,0),HLOOKUP(VALUE(RIGHT($E25,4))+X$2,Vychodiská!$J$9:$BH$15,2,0)))*-1+($G25*IF(LEN($E25)=4,HLOOKUP($E25+X$2,Vychodiská!$J$9:$BH$15,3,0),HLOOKUP(VALUE(RIGHT($E25,4))+X$2,Vychodiská!$J$9:$BH$15,3,0)))*-1+($H25*IF(LEN($E25)=4,HLOOKUP($E25+X$2,Vychodiská!$J$9:$BH$15,4,0),HLOOKUP(VALUE(RIGHT($E25,4))+X$2,Vychodiská!$J$9:$BH$15,4,0)))*-1+($I25*IF(LEN($E25)=4,HLOOKUP($E25+X$2,Vychodiská!$J$9:$BH$15,5,0),HLOOKUP(VALUE(RIGHT($E25,4))+X$2,Vychodiská!$J$9:$BH$15,5,0)))*-1+($J25*IF(LEN($E25)=4,HLOOKUP($E25+X$2,Vychodiská!$J$9:$BH$15,6,0),HLOOKUP(VALUE(RIGHT($E25,4))+X$2,Vychodiská!$J$9:$BH$15,6,0)))*-1+($K25*IF(LEN($E25)=4,HLOOKUP($E25+X$2,Vychodiská!$J$9:$BH$15,7,0),HLOOKUP(VALUE(RIGHT($E25,4))+X$2,Vychodiská!$J$9:$BH$15,7,0)))*-1</f>
        <v>45370.228009188882</v>
      </c>
      <c r="Y25" s="62">
        <f>($F25*IF(LEN($E25)=4,HLOOKUP($E25+Y$2,Vychodiská!$J$9:$BH$15,2,0),HLOOKUP(VALUE(RIGHT($E25,4))+Y$2,Vychodiská!$J$9:$BH$15,2,0)))*-1+($G25*IF(LEN($E25)=4,HLOOKUP($E25+Y$2,Vychodiská!$J$9:$BH$15,3,0),HLOOKUP(VALUE(RIGHT($E25,4))+Y$2,Vychodiská!$J$9:$BH$15,3,0)))*-1+($H25*IF(LEN($E25)=4,HLOOKUP($E25+Y$2,Vychodiská!$J$9:$BH$15,4,0),HLOOKUP(VALUE(RIGHT($E25,4))+Y$2,Vychodiská!$J$9:$BH$15,4,0)))*-1+($I25*IF(LEN($E25)=4,HLOOKUP($E25+Y$2,Vychodiská!$J$9:$BH$15,5,0),HLOOKUP(VALUE(RIGHT($E25,4))+Y$2,Vychodiská!$J$9:$BH$15,5,0)))*-1+($J25*IF(LEN($E25)=4,HLOOKUP($E25+Y$2,Vychodiská!$J$9:$BH$15,6,0),HLOOKUP(VALUE(RIGHT($E25,4))+Y$2,Vychodiská!$J$9:$BH$15,6,0)))*-1+($K25*IF(LEN($E25)=4,HLOOKUP($E25+Y$2,Vychodiská!$J$9:$BH$15,7,0),HLOOKUP(VALUE(RIGHT($E25,4))+Y$2,Vychodiská!$J$9:$BH$15,7,0)))*-1</f>
        <v>45687.8196052532</v>
      </c>
      <c r="Z25" s="62">
        <f>($F25*IF(LEN($E25)=4,HLOOKUP($E25+Z$2,Vychodiská!$J$9:$BH$15,2,0),HLOOKUP(VALUE(RIGHT($E25,4))+Z$2,Vychodiská!$J$9:$BH$15,2,0)))*-1+($G25*IF(LEN($E25)=4,HLOOKUP($E25+Z$2,Vychodiská!$J$9:$BH$15,3,0),HLOOKUP(VALUE(RIGHT($E25,4))+Z$2,Vychodiská!$J$9:$BH$15,3,0)))*-1+($H25*IF(LEN($E25)=4,HLOOKUP($E25+Z$2,Vychodiská!$J$9:$BH$15,4,0),HLOOKUP(VALUE(RIGHT($E25,4))+Z$2,Vychodiská!$J$9:$BH$15,4,0)))*-1+($I25*IF(LEN($E25)=4,HLOOKUP($E25+Z$2,Vychodiská!$J$9:$BH$15,5,0),HLOOKUP(VALUE(RIGHT($E25,4))+Z$2,Vychodiská!$J$9:$BH$15,5,0)))*-1+($J25*IF(LEN($E25)=4,HLOOKUP($E25+Z$2,Vychodiská!$J$9:$BH$15,6,0),HLOOKUP(VALUE(RIGHT($E25,4))+Z$2,Vychodiská!$J$9:$BH$15,6,0)))*-1+($K25*IF(LEN($E25)=4,HLOOKUP($E25+Z$2,Vychodiská!$J$9:$BH$15,7,0),HLOOKUP(VALUE(RIGHT($E25,4))+Z$2,Vychodiská!$J$9:$BH$15,7,0)))*-1</f>
        <v>46007.634342489968</v>
      </c>
      <c r="AA25" s="62">
        <f>($F25*IF(LEN($E25)=4,HLOOKUP($E25+AA$2,Vychodiská!$J$9:$BH$15,2,0),HLOOKUP(VALUE(RIGHT($E25,4))+AA$2,Vychodiská!$J$9:$BH$15,2,0)))*-1+($G25*IF(LEN($E25)=4,HLOOKUP($E25+AA$2,Vychodiská!$J$9:$BH$15,3,0),HLOOKUP(VALUE(RIGHT($E25,4))+AA$2,Vychodiská!$J$9:$BH$15,3,0)))*-1+($H25*IF(LEN($E25)=4,HLOOKUP($E25+AA$2,Vychodiská!$J$9:$BH$15,4,0),HLOOKUP(VALUE(RIGHT($E25,4))+AA$2,Vychodiská!$J$9:$BH$15,4,0)))*-1+($I25*IF(LEN($E25)=4,HLOOKUP($E25+AA$2,Vychodiská!$J$9:$BH$15,5,0),HLOOKUP(VALUE(RIGHT($E25,4))+AA$2,Vychodiská!$J$9:$BH$15,5,0)))*-1+($J25*IF(LEN($E25)=4,HLOOKUP($E25+AA$2,Vychodiská!$J$9:$BH$15,6,0),HLOOKUP(VALUE(RIGHT($E25,4))+AA$2,Vychodiská!$J$9:$BH$15,6,0)))*-1+($K25*IF(LEN($E25)=4,HLOOKUP($E25+AA$2,Vychodiská!$J$9:$BH$15,7,0),HLOOKUP(VALUE(RIGHT($E25,4))+AA$2,Vychodiská!$J$9:$BH$15,7,0)))*-1</f>
        <v>46329.687782887391</v>
      </c>
      <c r="AB25" s="62">
        <f>($F25*IF(LEN($E25)=4,HLOOKUP($E25+AB$2,Vychodiská!$J$9:$BH$15,2,0),HLOOKUP(VALUE(RIGHT($E25,4))+AB$2,Vychodiská!$J$9:$BH$15,2,0)))*-1+($G25*IF(LEN($E25)=4,HLOOKUP($E25+AB$2,Vychodiská!$J$9:$BH$15,3,0),HLOOKUP(VALUE(RIGHT($E25,4))+AB$2,Vychodiská!$J$9:$BH$15,3,0)))*-1+($H25*IF(LEN($E25)=4,HLOOKUP($E25+AB$2,Vychodiská!$J$9:$BH$15,4,0),HLOOKUP(VALUE(RIGHT($E25,4))+AB$2,Vychodiská!$J$9:$BH$15,4,0)))*-1+($I25*IF(LEN($E25)=4,HLOOKUP($E25+AB$2,Vychodiská!$J$9:$BH$15,5,0),HLOOKUP(VALUE(RIGHT($E25,4))+AB$2,Vychodiská!$J$9:$BH$15,5,0)))*-1+($J25*IF(LEN($E25)=4,HLOOKUP($E25+AB$2,Vychodiská!$J$9:$BH$15,6,0),HLOOKUP(VALUE(RIGHT($E25,4))+AB$2,Vychodiská!$J$9:$BH$15,6,0)))*-1+($K25*IF(LEN($E25)=4,HLOOKUP($E25+AB$2,Vychodiská!$J$9:$BH$15,7,0),HLOOKUP(VALUE(RIGHT($E25,4))+AB$2,Vychodiská!$J$9:$BH$15,7,0)))*-1</f>
        <v>46653.995597367597</v>
      </c>
      <c r="AC25" s="62">
        <f>($F25*IF(LEN($E25)=4,HLOOKUP($E25+AC$2,Vychodiská!$J$9:$BH$15,2,0),HLOOKUP(VALUE(RIGHT($E25,4))+AC$2,Vychodiská!$J$9:$BH$15,2,0)))*-1+($G25*IF(LEN($E25)=4,HLOOKUP($E25+AC$2,Vychodiská!$J$9:$BH$15,3,0),HLOOKUP(VALUE(RIGHT($E25,4))+AC$2,Vychodiská!$J$9:$BH$15,3,0)))*-1+($H25*IF(LEN($E25)=4,HLOOKUP($E25+AC$2,Vychodiská!$J$9:$BH$15,4,0),HLOOKUP(VALUE(RIGHT($E25,4))+AC$2,Vychodiská!$J$9:$BH$15,4,0)))*-1+($I25*IF(LEN($E25)=4,HLOOKUP($E25+AC$2,Vychodiská!$J$9:$BH$15,5,0),HLOOKUP(VALUE(RIGHT($E25,4))+AC$2,Vychodiská!$J$9:$BH$15,5,0)))*-1+($J25*IF(LEN($E25)=4,HLOOKUP($E25+AC$2,Vychodiská!$J$9:$BH$15,6,0),HLOOKUP(VALUE(RIGHT($E25,4))+AC$2,Vychodiská!$J$9:$BH$15,6,0)))*-1+($K25*IF(LEN($E25)=4,HLOOKUP($E25+AC$2,Vychodiská!$J$9:$BH$15,7,0),HLOOKUP(VALUE(RIGHT($E25,4))+AC$2,Vychodiská!$J$9:$BH$15,7,0)))*-1</f>
        <v>46980.573566549167</v>
      </c>
      <c r="AD25" s="62">
        <f>($F25*IF(LEN($E25)=4,HLOOKUP($E25+AD$2,Vychodiská!$J$9:$BH$15,2,0),HLOOKUP(VALUE(RIGHT($E25,4))+AD$2,Vychodiská!$J$9:$BH$15,2,0)))*-1+($G25*IF(LEN($E25)=4,HLOOKUP($E25+AD$2,Vychodiská!$J$9:$BH$15,3,0),HLOOKUP(VALUE(RIGHT($E25,4))+AD$2,Vychodiská!$J$9:$BH$15,3,0)))*-1+($H25*IF(LEN($E25)=4,HLOOKUP($E25+AD$2,Vychodiská!$J$9:$BH$15,4,0),HLOOKUP(VALUE(RIGHT($E25,4))+AD$2,Vychodiská!$J$9:$BH$15,4,0)))*-1+($I25*IF(LEN($E25)=4,HLOOKUP($E25+AD$2,Vychodiská!$J$9:$BH$15,5,0),HLOOKUP(VALUE(RIGHT($E25,4))+AD$2,Vychodiská!$J$9:$BH$15,5,0)))*-1+($J25*IF(LEN($E25)=4,HLOOKUP($E25+AD$2,Vychodiská!$J$9:$BH$15,6,0),HLOOKUP(VALUE(RIGHT($E25,4))+AD$2,Vychodiská!$J$9:$BH$15,6,0)))*-1+($K25*IF(LEN($E25)=4,HLOOKUP($E25+AD$2,Vychodiská!$J$9:$BH$15,7,0),HLOOKUP(VALUE(RIGHT($E25,4))+AD$2,Vychodiská!$J$9:$BH$15,7,0)))*-1</f>
        <v>47309.437581515005</v>
      </c>
      <c r="AE25" s="62">
        <f>($F25*IF(LEN($E25)=4,HLOOKUP($E25+AE$2,Vychodiská!$J$9:$BH$15,2,0),HLOOKUP(VALUE(RIGHT($E25,4))+AE$2,Vychodiská!$J$9:$BH$15,2,0)))*-1+($G25*IF(LEN($E25)=4,HLOOKUP($E25+AE$2,Vychodiská!$J$9:$BH$15,3,0),HLOOKUP(VALUE(RIGHT($E25,4))+AE$2,Vychodiská!$J$9:$BH$15,3,0)))*-1+($H25*IF(LEN($E25)=4,HLOOKUP($E25+AE$2,Vychodiská!$J$9:$BH$15,4,0),HLOOKUP(VALUE(RIGHT($E25,4))+AE$2,Vychodiská!$J$9:$BH$15,4,0)))*-1+($I25*IF(LEN($E25)=4,HLOOKUP($E25+AE$2,Vychodiská!$J$9:$BH$15,5,0),HLOOKUP(VALUE(RIGHT($E25,4))+AE$2,Vychodiská!$J$9:$BH$15,5,0)))*-1+($J25*IF(LEN($E25)=4,HLOOKUP($E25+AE$2,Vychodiská!$J$9:$BH$15,6,0),HLOOKUP(VALUE(RIGHT($E25,4))+AE$2,Vychodiská!$J$9:$BH$15,6,0)))*-1+($K25*IF(LEN($E25)=4,HLOOKUP($E25+AE$2,Vychodiská!$J$9:$BH$15,7,0),HLOOKUP(VALUE(RIGHT($E25,4))+AE$2,Vychodiská!$J$9:$BH$15,7,0)))*-1</f>
        <v>47640.603644585608</v>
      </c>
      <c r="AF25" s="62">
        <f>($F25*IF(LEN($E25)=4,HLOOKUP($E25+AF$2,Vychodiská!$J$9:$BH$15,2,0),HLOOKUP(VALUE(RIGHT($E25,4))+AF$2,Vychodiská!$J$9:$BH$15,2,0)))*-1+($G25*IF(LEN($E25)=4,HLOOKUP($E25+AF$2,Vychodiská!$J$9:$BH$15,3,0),HLOOKUP(VALUE(RIGHT($E25,4))+AF$2,Vychodiská!$J$9:$BH$15,3,0)))*-1+($H25*IF(LEN($E25)=4,HLOOKUP($E25+AF$2,Vychodiská!$J$9:$BH$15,4,0),HLOOKUP(VALUE(RIGHT($E25,4))+AF$2,Vychodiská!$J$9:$BH$15,4,0)))*-1+($I25*IF(LEN($E25)=4,HLOOKUP($E25+AF$2,Vychodiská!$J$9:$BH$15,5,0),HLOOKUP(VALUE(RIGHT($E25,4))+AF$2,Vychodiská!$J$9:$BH$15,5,0)))*-1+($J25*IF(LEN($E25)=4,HLOOKUP($E25+AF$2,Vychodiská!$J$9:$BH$15,6,0),HLOOKUP(VALUE(RIGHT($E25,4))+AF$2,Vychodiská!$J$9:$BH$15,6,0)))*-1+($K25*IF(LEN($E25)=4,HLOOKUP($E25+AF$2,Vychodiská!$J$9:$BH$15,7,0),HLOOKUP(VALUE(RIGHT($E25,4))+AF$2,Vychodiská!$J$9:$BH$15,7,0)))*-1</f>
        <v>47974.087870097697</v>
      </c>
      <c r="AG25" s="62">
        <f>($F25*IF(LEN($E25)=4,HLOOKUP($E25+AG$2,Vychodiská!$J$9:$BH$15,2,0),HLOOKUP(VALUE(RIGHT($E25,4))+AG$2,Vychodiská!$J$9:$BH$15,2,0)))*-1+($G25*IF(LEN($E25)=4,HLOOKUP($E25+AG$2,Vychodiská!$J$9:$BH$15,3,0),HLOOKUP(VALUE(RIGHT($E25,4))+AG$2,Vychodiská!$J$9:$BH$15,3,0)))*-1+($H25*IF(LEN($E25)=4,HLOOKUP($E25+AG$2,Vychodiská!$J$9:$BH$15,4,0),HLOOKUP(VALUE(RIGHT($E25,4))+AG$2,Vychodiská!$J$9:$BH$15,4,0)))*-1+($I25*IF(LEN($E25)=4,HLOOKUP($E25+AG$2,Vychodiská!$J$9:$BH$15,5,0),HLOOKUP(VALUE(RIGHT($E25,4))+AG$2,Vychodiská!$J$9:$BH$15,5,0)))*-1+($J25*IF(LEN($E25)=4,HLOOKUP($E25+AG$2,Vychodiská!$J$9:$BH$15,6,0),HLOOKUP(VALUE(RIGHT($E25,4))+AG$2,Vychodiská!$J$9:$BH$15,6,0)))*-1+($K25*IF(LEN($E25)=4,HLOOKUP($E25+AG$2,Vychodiská!$J$9:$BH$15,7,0),HLOOKUP(VALUE(RIGHT($E25,4))+AG$2,Vychodiská!$J$9:$BH$15,7,0)))*-1</f>
        <v>48309.906485188381</v>
      </c>
      <c r="AH25" s="62">
        <f>($F25*IF(LEN($E25)=4,HLOOKUP($E25+AH$2,Vychodiská!$J$9:$BH$15,2,0),HLOOKUP(VALUE(RIGHT($E25,4))+AH$2,Vychodiská!$J$9:$BH$15,2,0)))*-1+($G25*IF(LEN($E25)=4,HLOOKUP($E25+AH$2,Vychodiská!$J$9:$BH$15,3,0),HLOOKUP(VALUE(RIGHT($E25,4))+AH$2,Vychodiská!$J$9:$BH$15,3,0)))*-1+($H25*IF(LEN($E25)=4,HLOOKUP($E25+AH$2,Vychodiská!$J$9:$BH$15,4,0),HLOOKUP(VALUE(RIGHT($E25,4))+AH$2,Vychodiská!$J$9:$BH$15,4,0)))*-1+($I25*IF(LEN($E25)=4,HLOOKUP($E25+AH$2,Vychodiská!$J$9:$BH$15,5,0),HLOOKUP(VALUE(RIGHT($E25,4))+AH$2,Vychodiská!$J$9:$BH$15,5,0)))*-1+($J25*IF(LEN($E25)=4,HLOOKUP($E25+AH$2,Vychodiská!$J$9:$BH$15,6,0),HLOOKUP(VALUE(RIGHT($E25,4))+AH$2,Vychodiská!$J$9:$BH$15,6,0)))*-1+($K25*IF(LEN($E25)=4,HLOOKUP($E25+AH$2,Vychodiská!$J$9:$BH$15,7,0),HLOOKUP(VALUE(RIGHT($E25,4))+AH$2,Vychodiská!$J$9:$BH$15,7,0)))*-1</f>
        <v>48749.526634203597</v>
      </c>
      <c r="AI25" s="62">
        <f>($F25*IF(LEN($E25)=4,HLOOKUP($E25+AI$2,Vychodiská!$J$9:$BH$15,2,0),HLOOKUP(VALUE(RIGHT($E25,4))+AI$2,Vychodiská!$J$9:$BH$15,2,0)))*-1+($G25*IF(LEN($E25)=4,HLOOKUP($E25+AI$2,Vychodiská!$J$9:$BH$15,3,0),HLOOKUP(VALUE(RIGHT($E25,4))+AI$2,Vychodiská!$J$9:$BH$15,3,0)))*-1+($H25*IF(LEN($E25)=4,HLOOKUP($E25+AI$2,Vychodiská!$J$9:$BH$15,4,0),HLOOKUP(VALUE(RIGHT($E25,4))+AI$2,Vychodiská!$J$9:$BH$15,4,0)))*-1+($I25*IF(LEN($E25)=4,HLOOKUP($E25+AI$2,Vychodiská!$J$9:$BH$15,5,0),HLOOKUP(VALUE(RIGHT($E25,4))+AI$2,Vychodiská!$J$9:$BH$15,5,0)))*-1+($J25*IF(LEN($E25)=4,HLOOKUP($E25+AI$2,Vychodiská!$J$9:$BH$15,6,0),HLOOKUP(VALUE(RIGHT($E25,4))+AI$2,Vychodiská!$J$9:$BH$15,6,0)))*-1+($K25*IF(LEN($E25)=4,HLOOKUP($E25+AI$2,Vychodiská!$J$9:$BH$15,7,0),HLOOKUP(VALUE(RIGHT($E25,4))+AI$2,Vychodiská!$J$9:$BH$15,7,0)))*-1</f>
        <v>49193.147326574857</v>
      </c>
      <c r="AJ25" s="62">
        <f>($F25*IF(LEN($E25)=4,HLOOKUP($E25+AJ$2,Vychodiská!$J$9:$BH$15,2,0),HLOOKUP(VALUE(RIGHT($E25,4))+AJ$2,Vychodiská!$J$9:$BH$15,2,0)))*-1+($G25*IF(LEN($E25)=4,HLOOKUP($E25+AJ$2,Vychodiská!$J$9:$BH$15,3,0),HLOOKUP(VALUE(RIGHT($E25,4))+AJ$2,Vychodiská!$J$9:$BH$15,3,0)))*-1+($H25*IF(LEN($E25)=4,HLOOKUP($E25+AJ$2,Vychodiská!$J$9:$BH$15,4,0),HLOOKUP(VALUE(RIGHT($E25,4))+AJ$2,Vychodiská!$J$9:$BH$15,4,0)))*-1+($I25*IF(LEN($E25)=4,HLOOKUP($E25+AJ$2,Vychodiská!$J$9:$BH$15,5,0),HLOOKUP(VALUE(RIGHT($E25,4))+AJ$2,Vychodiská!$J$9:$BH$15,5,0)))*-1+($J25*IF(LEN($E25)=4,HLOOKUP($E25+AJ$2,Vychodiská!$J$9:$BH$15,6,0),HLOOKUP(VALUE(RIGHT($E25,4))+AJ$2,Vychodiská!$J$9:$BH$15,6,0)))*-1+($K25*IF(LEN($E25)=4,HLOOKUP($E25+AJ$2,Vychodiská!$J$9:$BH$15,7,0),HLOOKUP(VALUE(RIGHT($E25,4))+AJ$2,Vychodiská!$J$9:$BH$15,7,0)))*-1</f>
        <v>49640.804967246688</v>
      </c>
      <c r="AK25" s="62">
        <f>($F25*IF(LEN($E25)=4,HLOOKUP($E25+AK$2,Vychodiská!$J$9:$BH$15,2,0),HLOOKUP(VALUE(RIGHT($E25,4))+AK$2,Vychodiská!$J$9:$BH$15,2,0)))*-1+($G25*IF(LEN($E25)=4,HLOOKUP($E25+AK$2,Vychodiská!$J$9:$BH$15,3,0),HLOOKUP(VALUE(RIGHT($E25,4))+AK$2,Vychodiská!$J$9:$BH$15,3,0)))*-1+($H25*IF(LEN($E25)=4,HLOOKUP($E25+AK$2,Vychodiská!$J$9:$BH$15,4,0),HLOOKUP(VALUE(RIGHT($E25,4))+AK$2,Vychodiská!$J$9:$BH$15,4,0)))*-1+($I25*IF(LEN($E25)=4,HLOOKUP($E25+AK$2,Vychodiská!$J$9:$BH$15,5,0),HLOOKUP(VALUE(RIGHT($E25,4))+AK$2,Vychodiská!$J$9:$BH$15,5,0)))*-1+($J25*IF(LEN($E25)=4,HLOOKUP($E25+AK$2,Vychodiská!$J$9:$BH$15,6,0),HLOOKUP(VALUE(RIGHT($E25,4))+AK$2,Vychodiská!$J$9:$BH$15,6,0)))*-1+($K25*IF(LEN($E25)=4,HLOOKUP($E25+AK$2,Vychodiská!$J$9:$BH$15,7,0),HLOOKUP(VALUE(RIGHT($E25,4))+AK$2,Vychodiská!$J$9:$BH$15,7,0)))*-1</f>
        <v>50092.53629244864</v>
      </c>
      <c r="AL25" s="62">
        <f>($F25*IF(LEN($E25)=4,HLOOKUP($E25+AL$2,Vychodiská!$J$9:$BH$15,2,0),HLOOKUP(VALUE(RIGHT($E25,4))+AL$2,Vychodiská!$J$9:$BH$15,2,0)))*-1+($G25*IF(LEN($E25)=4,HLOOKUP($E25+AL$2,Vychodiská!$J$9:$BH$15,3,0),HLOOKUP(VALUE(RIGHT($E25,4))+AL$2,Vychodiská!$J$9:$BH$15,3,0)))*-1+($H25*IF(LEN($E25)=4,HLOOKUP($E25+AL$2,Vychodiská!$J$9:$BH$15,4,0),HLOOKUP(VALUE(RIGHT($E25,4))+AL$2,Vychodiská!$J$9:$BH$15,4,0)))*-1+($I25*IF(LEN($E25)=4,HLOOKUP($E25+AL$2,Vychodiská!$J$9:$BH$15,5,0),HLOOKUP(VALUE(RIGHT($E25,4))+AL$2,Vychodiská!$J$9:$BH$15,5,0)))*-1+($J25*IF(LEN($E25)=4,HLOOKUP($E25+AL$2,Vychodiská!$J$9:$BH$15,6,0),HLOOKUP(VALUE(RIGHT($E25,4))+AL$2,Vychodiská!$J$9:$BH$15,6,0)))*-1+($K25*IF(LEN($E25)=4,HLOOKUP($E25+AL$2,Vychodiská!$J$9:$BH$15,7,0),HLOOKUP(VALUE(RIGHT($E25,4))+AL$2,Vychodiská!$J$9:$BH$15,7,0)))*-1</f>
        <v>50548.378372709929</v>
      </c>
      <c r="AM25" s="62">
        <f>($F25*IF(LEN($E25)=4,HLOOKUP($E25+AM$2,Vychodiská!$J$9:$BH$15,2,0),HLOOKUP(VALUE(RIGHT($E25,4))+AM$2,Vychodiská!$J$9:$BH$15,2,0)))*-1+($G25*IF(LEN($E25)=4,HLOOKUP($E25+AM$2,Vychodiská!$J$9:$BH$15,3,0),HLOOKUP(VALUE(RIGHT($E25,4))+AM$2,Vychodiská!$J$9:$BH$15,3,0)))*-1+($H25*IF(LEN($E25)=4,HLOOKUP($E25+AM$2,Vychodiská!$J$9:$BH$15,4,0),HLOOKUP(VALUE(RIGHT($E25,4))+AM$2,Vychodiská!$J$9:$BH$15,4,0)))*-1+($I25*IF(LEN($E25)=4,HLOOKUP($E25+AM$2,Vychodiská!$J$9:$BH$15,5,0),HLOOKUP(VALUE(RIGHT($E25,4))+AM$2,Vychodiská!$J$9:$BH$15,5,0)))*-1+($J25*IF(LEN($E25)=4,HLOOKUP($E25+AM$2,Vychodiská!$J$9:$BH$15,6,0),HLOOKUP(VALUE(RIGHT($E25,4))+AM$2,Vychodiská!$J$9:$BH$15,6,0)))*-1+($K25*IF(LEN($E25)=4,HLOOKUP($E25+AM$2,Vychodiská!$J$9:$BH$15,7,0),HLOOKUP(VALUE(RIGHT($E25,4))+AM$2,Vychodiská!$J$9:$BH$15,7,0)))*-1</f>
        <v>51008.368615901592</v>
      </c>
      <c r="AN25" s="62">
        <f>($F25*IF(LEN($E25)=4,HLOOKUP($E25+AN$2,Vychodiská!$J$9:$BH$15,2,0),HLOOKUP(VALUE(RIGHT($E25,4))+AN$2,Vychodiská!$J$9:$BH$15,2,0)))*-1+($G25*IF(LEN($E25)=4,HLOOKUP($E25+AN$2,Vychodiská!$J$9:$BH$15,3,0),HLOOKUP(VALUE(RIGHT($E25,4))+AN$2,Vychodiská!$J$9:$BH$15,3,0)))*-1+($H25*IF(LEN($E25)=4,HLOOKUP($E25+AN$2,Vychodiská!$J$9:$BH$15,4,0),HLOOKUP(VALUE(RIGHT($E25,4))+AN$2,Vychodiská!$J$9:$BH$15,4,0)))*-1+($I25*IF(LEN($E25)=4,HLOOKUP($E25+AN$2,Vychodiská!$J$9:$BH$15,5,0),HLOOKUP(VALUE(RIGHT($E25,4))+AN$2,Vychodiská!$J$9:$BH$15,5,0)))*-1+($J25*IF(LEN($E25)=4,HLOOKUP($E25+AN$2,Vychodiská!$J$9:$BH$15,6,0),HLOOKUP(VALUE(RIGHT($E25,4))+AN$2,Vychodiská!$J$9:$BH$15,6,0)))*-1+($K25*IF(LEN($E25)=4,HLOOKUP($E25+AN$2,Vychodiská!$J$9:$BH$15,7,0),HLOOKUP(VALUE(RIGHT($E25,4))+AN$2,Vychodiská!$J$9:$BH$15,7,0)))*-1</f>
        <v>51472.544770306304</v>
      </c>
      <c r="AO25" s="62">
        <f>($F25*IF(LEN($E25)=4,HLOOKUP($E25+AO$2,Vychodiská!$J$9:$BH$15,2,0),HLOOKUP(VALUE(RIGHT($E25,4))+AO$2,Vychodiská!$J$9:$BH$15,2,0)))*-1+($G25*IF(LEN($E25)=4,HLOOKUP($E25+AO$2,Vychodiská!$J$9:$BH$15,3,0),HLOOKUP(VALUE(RIGHT($E25,4))+AO$2,Vychodiská!$J$9:$BH$15,3,0)))*-1+($H25*IF(LEN($E25)=4,HLOOKUP($E25+AO$2,Vychodiská!$J$9:$BH$15,4,0),HLOOKUP(VALUE(RIGHT($E25,4))+AO$2,Vychodiská!$J$9:$BH$15,4,0)))*-1+($I25*IF(LEN($E25)=4,HLOOKUP($E25+AO$2,Vychodiská!$J$9:$BH$15,5,0),HLOOKUP(VALUE(RIGHT($E25,4))+AO$2,Vychodiská!$J$9:$BH$15,5,0)))*-1+($J25*IF(LEN($E25)=4,HLOOKUP($E25+AO$2,Vychodiská!$J$9:$BH$15,6,0),HLOOKUP(VALUE(RIGHT($E25,4))+AO$2,Vychodiská!$J$9:$BH$15,6,0)))*-1+($K25*IF(LEN($E25)=4,HLOOKUP($E25+AO$2,Vychodiská!$J$9:$BH$15,7,0),HLOOKUP(VALUE(RIGHT($E25,4))+AO$2,Vychodiská!$J$9:$BH$15,7,0)))*-1</f>
        <v>51940.944927716097</v>
      </c>
      <c r="AP25" s="62">
        <f t="shared" ref="AP25:AP28" si="25">L25</f>
        <v>40952.038546143871</v>
      </c>
      <c r="AQ25" s="62">
        <f>SUM($L25:M25)</f>
        <v>82391.406350986857</v>
      </c>
      <c r="AR25" s="62">
        <f>SUM($L25:N25)</f>
        <v>124178.86484539052</v>
      </c>
      <c r="AS25" s="62">
        <f>SUM($L25:O25)</f>
        <v>166317.33799114719</v>
      </c>
      <c r="AT25" s="62">
        <f>SUM($L25:P25)</f>
        <v>208809.77431132819</v>
      </c>
      <c r="AU25" s="62">
        <f>SUM($L25:Q25)</f>
        <v>251659.14709659872</v>
      </c>
      <c r="AV25" s="62">
        <f>SUM($L25:R25)</f>
        <v>294868.45461326552</v>
      </c>
      <c r="AW25" s="62">
        <f>SUM($L25:S25)</f>
        <v>338440.72031307232</v>
      </c>
      <c r="AX25" s="62">
        <f>SUM($L25:T25)</f>
        <v>382378.99304475752</v>
      </c>
      <c r="AY25" s="62">
        <f>SUM($L25:U25)</f>
        <v>426686.34726738883</v>
      </c>
      <c r="AZ25" s="62">
        <f>SUM($L25:V25)</f>
        <v>471365.88326549029</v>
      </c>
      <c r="BA25" s="62">
        <f>SUM($L25:W25)</f>
        <v>516420.72736597579</v>
      </c>
      <c r="BB25" s="62">
        <f>SUM($L25:X25)</f>
        <v>561790.95537516463</v>
      </c>
      <c r="BC25" s="62">
        <f>SUM($L25:Y25)</f>
        <v>607478.7749804178</v>
      </c>
      <c r="BD25" s="62">
        <f>SUM($L25:Z25)</f>
        <v>653486.4093229078</v>
      </c>
      <c r="BE25" s="62">
        <f>SUM($L25:AA25)</f>
        <v>699816.09710579517</v>
      </c>
      <c r="BF25" s="62">
        <f>SUM($L25:AB25)</f>
        <v>746470.09270316281</v>
      </c>
      <c r="BG25" s="62">
        <f>SUM($L25:AC25)</f>
        <v>793450.66626971192</v>
      </c>
      <c r="BH25" s="62">
        <f>SUM($L25:AD25)</f>
        <v>840760.10385122697</v>
      </c>
      <c r="BI25" s="62">
        <f>SUM($L25:AE25)</f>
        <v>888400.70749581256</v>
      </c>
      <c r="BJ25" s="62">
        <f>SUM($L25:AF25)</f>
        <v>936374.79536591028</v>
      </c>
      <c r="BK25" s="62">
        <f>SUM($L25:AG25)</f>
        <v>984684.70185109868</v>
      </c>
      <c r="BL25" s="62">
        <f>SUM($L25:AH25)</f>
        <v>1033434.2284853023</v>
      </c>
      <c r="BM25" s="62">
        <f>SUM($L25:AI25)</f>
        <v>1082627.3758118772</v>
      </c>
      <c r="BN25" s="62">
        <f>SUM($L25:AJ25)</f>
        <v>1132268.1807791239</v>
      </c>
      <c r="BO25" s="62">
        <f>SUM($L25:AK25)</f>
        <v>1182360.7170715726</v>
      </c>
      <c r="BP25" s="62">
        <f>SUM($L25:AL25)</f>
        <v>1232909.0954442825</v>
      </c>
      <c r="BQ25" s="62">
        <f>SUM($L25:AM25)</f>
        <v>1283917.4640601841</v>
      </c>
      <c r="BR25" s="62">
        <f>SUM($L25:AN25)</f>
        <v>1335390.0088304903</v>
      </c>
      <c r="BS25" s="63">
        <f>SUM($L25:AO25)</f>
        <v>1387330.9537582065</v>
      </c>
      <c r="BT25" s="65">
        <f>IF(CZ25=0,0,L25/((1+Vychodiská!$C$178)^emisie_ostatné!CZ25))</f>
        <v>37144.706164302828</v>
      </c>
      <c r="BU25" s="62">
        <f>IF(DA25=0,0,M25/((1+Vychodiská!$C$178)^emisie_ostatné!DA25))</f>
        <v>35796.883969198127</v>
      </c>
      <c r="BV25" s="62">
        <f>IF(DB25=0,0,N25/((1+Vychodiská!$C$178)^emisie_ostatné!DB25))</f>
        <v>34378.645518608952</v>
      </c>
      <c r="BW25" s="62">
        <f>IF(DC25=0,0,O25/((1+Vychodiská!$C$178)^emisie_ostatné!DC25))</f>
        <v>33016.596324728816</v>
      </c>
      <c r="BX25" s="62">
        <f>IF(DD25=0,0,P25/((1+Vychodiská!$C$178)^emisie_ostatné!DD25))</f>
        <v>31708.510222720517</v>
      </c>
      <c r="BY25" s="62">
        <f>IF(DE25=0,0,Q25/((1+Vychodiská!$C$178)^emisie_ostatné!DE25))</f>
        <v>30452.24924627749</v>
      </c>
      <c r="BZ25" s="62">
        <f>IF(DF25=0,0,R25/((1+Vychodiská!$C$178)^emisie_ostatné!DF25))</f>
        <v>29245.760133282114</v>
      </c>
      <c r="CA25" s="62">
        <f>IF(DG25=0,0,S25/((1+Vychodiská!$C$178)^emisie_ostatné!DG25))</f>
        <v>28087.070969906363</v>
      </c>
      <c r="CB25" s="62">
        <f>IF(DH25=0,0,T25/((1+Vychodiská!$C$178)^emisie_ostatné!DH25))</f>
        <v>26974.287967670076</v>
      </c>
      <c r="CC25" s="62">
        <f>IF(DI25=0,0,U25/((1+Vychodiská!$C$178)^emisie_ostatné!DI25))</f>
        <v>25905.592368189045</v>
      </c>
      <c r="CD25" s="62">
        <f>IF(DJ25=0,0,V25/((1+Vychodiská!$C$178)^emisie_ostatné!DJ25))</f>
        <v>24879.237470554133</v>
      </c>
      <c r="CE25" s="62">
        <f>IF(DK25=0,0,W25/((1+Vychodiská!$C$178)^emisie_ostatné!DK25))</f>
        <v>23893.54577648265</v>
      </c>
      <c r="CF25" s="62">
        <f>IF(DL25=0,0,X25/((1+Vychodiská!$C$178)^emisie_ostatné!DL25))</f>
        <v>22915.048187540982</v>
      </c>
      <c r="CG25" s="62">
        <f>IF(DM25=0,0,Y25/((1+Vychodiská!$C$178)^emisie_ostatné!DM25))</f>
        <v>21976.622404622631</v>
      </c>
      <c r="CH25" s="62">
        <f>IF(DN25=0,0,Z25/((1+Vychodiská!$C$178)^emisie_ostatné!DN25))</f>
        <v>21076.627391861894</v>
      </c>
      <c r="CI25" s="62">
        <f>IF(DO25=0,0,AA25/((1+Vychodiská!$C$178)^emisie_ostatné!DO25))</f>
        <v>20213.489317718973</v>
      </c>
      <c r="CJ25" s="62">
        <f>IF(DP25=0,0,AB25/((1+Vychodiská!$C$178)^emisie_ostatné!DP25))</f>
        <v>19385.698802802861</v>
      </c>
      <c r="CK25" s="62">
        <f>IF(DQ25=0,0,AC25/((1+Vychodiská!$C$178)^emisie_ostatné!DQ25))</f>
        <v>18591.808280402362</v>
      </c>
      <c r="CL25" s="62">
        <f>IF(DR25=0,0,AD25/((1+Vychodiská!$C$178)^emisie_ostatné!DR25))</f>
        <v>17830.42946510969</v>
      </c>
      <c r="CM25" s="62">
        <f>IF(DS25=0,0,AE25/((1+Vychodiská!$C$178)^emisie_ostatné!DS25))</f>
        <v>17100.230925109961</v>
      </c>
      <c r="CN25" s="62">
        <f>IF(DT25=0,0,AF25/((1+Vychodiská!$C$178)^emisie_ostatné!DT25))</f>
        <v>16399.935753891168</v>
      </c>
      <c r="CO25" s="62">
        <f>IF(DU25=0,0,AG25/((1+Vychodiská!$C$178)^emisie_ostatné!DU25))</f>
        <v>15728.319337303241</v>
      </c>
      <c r="CP25" s="62">
        <f>IF(DV25=0,0,AH25/((1+Vychodiská!$C$178)^emisie_ostatné!DV25))</f>
        <v>15115.663850735908</v>
      </c>
      <c r="CQ25" s="62">
        <f>IF(DW25=0,0,AI25/((1+Vychodiská!$C$178)^emisie_ostatné!DW25))</f>
        <v>14526.872754073911</v>
      </c>
      <c r="CR25" s="62">
        <f>IF(DX25=0,0,AJ25/((1+Vychodiská!$C$178)^emisie_ostatné!DX25))</f>
        <v>13961.016472510461</v>
      </c>
      <c r="CS25" s="62">
        <f>IF(DY25=0,0,AK25/((1+Vychodiská!$C$178)^emisie_ostatné!DY25))</f>
        <v>13417.201640390767</v>
      </c>
      <c r="CT25" s="62">
        <f>IF(DZ25=0,0,AL25/((1+Vychodiská!$C$178)^emisie_ostatné!DZ25))</f>
        <v>12894.569690779359</v>
      </c>
      <c r="CU25" s="62">
        <f>IF(EA25=0,0,AM25/((1+Vychodiská!$C$178)^emisie_ostatné!EA25))</f>
        <v>12392.295499967095</v>
      </c>
      <c r="CV25" s="62">
        <f>IF(EB25=0,0,AN25/((1+Vychodiská!$C$178)^emisie_ostatné!EB25))</f>
        <v>11909.586084777906</v>
      </c>
      <c r="CW25" s="63">
        <f>IF(EC25=0,0,AO25/((1+Vychodiská!$C$178)^emisie_ostatné!EC25))</f>
        <v>11445.679350618459</v>
      </c>
      <c r="CX25" s="66">
        <f t="shared" ref="CX25:CX28" si="26">SUM(BT25:CW25)</f>
        <v>658364.18134213879</v>
      </c>
      <c r="CZ25" s="67">
        <f t="shared" si="0"/>
        <v>2</v>
      </c>
      <c r="DA25" s="67">
        <f t="shared" ref="DA25:DA30" si="27">IF(CZ25=0,0,IF(DA$2&gt;$D25,0,CZ25+1))</f>
        <v>3</v>
      </c>
      <c r="DB25" s="67">
        <f t="shared" ref="DB25:DB30" si="28">IF(DA25=0,0,IF(DB$2&gt;$D25,0,DA25+1))</f>
        <v>4</v>
      </c>
      <c r="DC25" s="67">
        <f t="shared" ref="DC25:DC30" si="29">IF(DB25=0,0,IF(DC$2&gt;$D25,0,DB25+1))</f>
        <v>5</v>
      </c>
      <c r="DD25" s="67">
        <f t="shared" ref="DD25:DD30" si="30">IF(DC25=0,0,IF(DD$2&gt;$D25,0,DC25+1))</f>
        <v>6</v>
      </c>
      <c r="DE25" s="67">
        <f t="shared" ref="DE25:DE30" si="31">IF(DD25=0,0,IF(DE$2&gt;$D25,0,DD25+1))</f>
        <v>7</v>
      </c>
      <c r="DF25" s="67">
        <f t="shared" ref="DF25:DF30" si="32">IF(DE25=0,0,IF(DF$2&gt;$D25,0,DE25+1))</f>
        <v>8</v>
      </c>
      <c r="DG25" s="67">
        <f t="shared" ref="DG25:DG30" si="33">IF(DF25=0,0,IF(DG$2&gt;$D25,0,DF25+1))</f>
        <v>9</v>
      </c>
      <c r="DH25" s="67">
        <f t="shared" ref="DH25:DH30" si="34">IF(DG25=0,0,IF(DH$2&gt;$D25,0,DG25+1))</f>
        <v>10</v>
      </c>
      <c r="DI25" s="67">
        <f t="shared" ref="DI25:DI30" si="35">IF(DH25=0,0,IF(DI$2&gt;$D25,0,DH25+1))</f>
        <v>11</v>
      </c>
      <c r="DJ25" s="67">
        <f t="shared" ref="DJ25:DJ30" si="36">IF(DI25=0,0,IF(DJ$2&gt;$D25,0,DI25+1))</f>
        <v>12</v>
      </c>
      <c r="DK25" s="67">
        <f t="shared" ref="DK25:DK30" si="37">IF(DJ25=0,0,IF(DK$2&gt;$D25,0,DJ25+1))</f>
        <v>13</v>
      </c>
      <c r="DL25" s="67">
        <f t="shared" ref="DL25:DL30" si="38">IF(DK25=0,0,IF(DL$2&gt;$D25,0,DK25+1))</f>
        <v>14</v>
      </c>
      <c r="DM25" s="67">
        <f t="shared" ref="DM25:DM30" si="39">IF(DL25=0,0,IF(DM$2&gt;$D25,0,DL25+1))</f>
        <v>15</v>
      </c>
      <c r="DN25" s="67">
        <f t="shared" ref="DN25:DN30" si="40">IF(DM25=0,0,IF(DN$2&gt;$D25,0,DM25+1))</f>
        <v>16</v>
      </c>
      <c r="DO25" s="67">
        <f t="shared" ref="DO25:DO30" si="41">IF(DN25=0,0,IF(DO$2&gt;$D25,0,DN25+1))</f>
        <v>17</v>
      </c>
      <c r="DP25" s="67">
        <f t="shared" ref="DP25:DP30" si="42">IF(DO25=0,0,IF(DP$2&gt;$D25,0,DO25+1))</f>
        <v>18</v>
      </c>
      <c r="DQ25" s="67">
        <f t="shared" ref="DQ25:DQ30" si="43">IF(DP25=0,0,IF(DQ$2&gt;$D25,0,DP25+1))</f>
        <v>19</v>
      </c>
      <c r="DR25" s="67">
        <f t="shared" ref="DR25:DR30" si="44">IF(DQ25=0,0,IF(DR$2&gt;$D25,0,DQ25+1))</f>
        <v>20</v>
      </c>
      <c r="DS25" s="67">
        <f t="shared" ref="DS25:DS30" si="45">IF(DR25=0,0,IF(DS$2&gt;$D25,0,DR25+1))</f>
        <v>21</v>
      </c>
      <c r="DT25" s="67">
        <f t="shared" ref="DT25:DT30" si="46">IF(DS25=0,0,IF(DT$2&gt;$D25,0,DS25+1))</f>
        <v>22</v>
      </c>
      <c r="DU25" s="67">
        <f t="shared" ref="DU25:DU30" si="47">IF(DT25=0,0,IF(DU$2&gt;$D25,0,DT25+1))</f>
        <v>23</v>
      </c>
      <c r="DV25" s="67">
        <f t="shared" ref="DV25:DV30" si="48">IF(DU25=0,0,IF(DV$2&gt;$D25,0,DU25+1))</f>
        <v>24</v>
      </c>
      <c r="DW25" s="67">
        <f t="shared" ref="DW25:DW30" si="49">IF(DV25=0,0,IF(DW$2&gt;$D25,0,DV25+1))</f>
        <v>25</v>
      </c>
      <c r="DX25" s="67">
        <f t="shared" ref="DX25:DX30" si="50">IF(DW25=0,0,IF(DX$2&gt;$D25,0,DW25+1))</f>
        <v>26</v>
      </c>
      <c r="DY25" s="67">
        <f t="shared" ref="DY25:DY30" si="51">IF(DX25=0,0,IF(DY$2&gt;$D25,0,DX25+1))</f>
        <v>27</v>
      </c>
      <c r="DZ25" s="67">
        <f t="shared" ref="DZ25:DZ30" si="52">IF(DY25=0,0,IF(DZ$2&gt;$D25,0,DY25+1))</f>
        <v>28</v>
      </c>
      <c r="EA25" s="67">
        <f t="shared" ref="EA25:EA30" si="53">IF(DZ25=0,0,IF(EA$2&gt;$D25,0,DZ25+1))</f>
        <v>29</v>
      </c>
      <c r="EB25" s="67">
        <f t="shared" ref="EB25:EB30" si="54">IF(EA25=0,0,IF(EB$2&gt;$D25,0,EA25+1))</f>
        <v>30</v>
      </c>
      <c r="EC25" s="68">
        <f t="shared" ref="EC25:EC30" si="55">IF(EB25=0,0,IF(EC$2&gt;$D25,0,EB25+1))</f>
        <v>31</v>
      </c>
    </row>
    <row r="26" spans="1:133" ht="37" customHeight="1" x14ac:dyDescent="0.45">
      <c r="A26" s="59">
        <f>Investície!A26</f>
        <v>24</v>
      </c>
      <c r="B26" s="60" t="str">
        <f>Investície!B26</f>
        <v>MHTH, a.s. - závod Žilina</v>
      </c>
      <c r="C26" s="60" t="str">
        <f>Investície!C26</f>
        <v>Rekultivácia odkaliska</v>
      </c>
      <c r="D26" s="61">
        <f>INDEX(Data!$M:$M,MATCH(emisie_ostatné!A26,Data!$A:$A,0))</f>
        <v>40</v>
      </c>
      <c r="E26" s="61" t="str">
        <f>INDEX(Data!$J:$J,MATCH(emisie_ostatné!A26,Data!$A:$A,0))</f>
        <v>2026-2027</v>
      </c>
      <c r="F26" s="61">
        <f>INDEX(Data!$O:$O,MATCH(emisie_ostatné!A26,Data!$A:$A,0))</f>
        <v>0</v>
      </c>
      <c r="G26" s="61">
        <f>INDEX(Data!$P:$P,MATCH(emisie_ostatné!A26,Data!$A:$A,0))</f>
        <v>0</v>
      </c>
      <c r="H26" s="61">
        <f>INDEX(Data!$Q:$Q,MATCH(emisie_ostatné!A26,Data!$A:$A,0))</f>
        <v>0</v>
      </c>
      <c r="I26" s="61">
        <f>INDEX(Data!$R:$R,MATCH(emisie_ostatné!A26,Data!$A:$A,0))</f>
        <v>-0.13</v>
      </c>
      <c r="J26" s="61">
        <f>INDEX(Data!$S:$S,MATCH(emisie_ostatné!A26,Data!$A:$A,0))</f>
        <v>0</v>
      </c>
      <c r="K26" s="63">
        <f>INDEX(Data!$T:$T,MATCH(emisie_ostatné!A26,Data!$A:$A,0))</f>
        <v>0</v>
      </c>
      <c r="L26" s="62">
        <f>($F26*IF(LEN($E26)=4,HLOOKUP($E26+L$2,Vychodiská!$J$9:$BH$15,2,0),HLOOKUP(VALUE(RIGHT($E26,4))+L$2,Vychodiská!$J$9:$BH$15,2,0)))*-1+($G26*IF(LEN($E26)=4,HLOOKUP($E26+L$2,Vychodiská!$J$9:$BH$15,3,0),HLOOKUP(VALUE(RIGHT($E26,4))+L$2,Vychodiská!$J$9:$BH$15,3,0)))*-1+($H26*IF(LEN($E26)=4,HLOOKUP($E26+L$2,Vychodiská!$J$9:$BH$15,4,0),HLOOKUP(VALUE(RIGHT($E26,4))+L$2,Vychodiská!$J$9:$BH$15,4,0)))*-1+($I26*IF(LEN($E26)=4,HLOOKUP($E26+L$2,Vychodiská!$J$9:$BH$15,5,0),HLOOKUP(VALUE(RIGHT($E26,4))+L$2,Vychodiská!$J$9:$BH$15,5,0)))*-1+($J26*IF(LEN($E26)=4,HLOOKUP($E26+L$2,Vychodiská!$J$9:$BH$15,6,0),HLOOKUP(VALUE(RIGHT($E26,4))+L$2,Vychodiská!$J$9:$BH$15,6,0)))*-1+($K26*IF(LEN($E26)=4,HLOOKUP($E26+L$2,Vychodiská!$J$9:$BH$15,7,0),HLOOKUP(VALUE(RIGHT($E26,4))+L$2,Vychodiská!$J$9:$BH$15,7,0)))*-1</f>
        <v>9561.0771279031942</v>
      </c>
      <c r="M26" s="62">
        <f>($F26*IF(LEN($E26)=4,HLOOKUP($E26+M$2,Vychodiská!$J$9:$BH$15,2,0),HLOOKUP(VALUE(RIGHT($E26,4))+M$2,Vychodiská!$J$9:$BH$15,2,0)))*-1+($G26*IF(LEN($E26)=4,HLOOKUP($E26+M$2,Vychodiská!$J$9:$BH$15,3,0),HLOOKUP(VALUE(RIGHT($E26,4))+M$2,Vychodiská!$J$9:$BH$15,3,0)))*-1+($H26*IF(LEN($E26)=4,HLOOKUP($E26+M$2,Vychodiská!$J$9:$BH$15,4,0),HLOOKUP(VALUE(RIGHT($E26,4))+M$2,Vychodiská!$J$9:$BH$15,4,0)))*-1+($I26*IF(LEN($E26)=4,HLOOKUP($E26+M$2,Vychodiská!$J$9:$BH$15,5,0),HLOOKUP(VALUE(RIGHT($E26,4))+M$2,Vychodiská!$J$9:$BH$15,5,0)))*-1+($J26*IF(LEN($E26)=4,HLOOKUP($E26+M$2,Vychodiská!$J$9:$BH$15,6,0),HLOOKUP(VALUE(RIGHT($E26,4))+M$2,Vychodiská!$J$9:$BH$15,6,0)))*-1+($K26*IF(LEN($E26)=4,HLOOKUP($E26+M$2,Vychodiská!$J$9:$BH$15,7,0),HLOOKUP(VALUE(RIGHT($E26,4))+M$2,Vychodiská!$J$9:$BH$15,7,0)))*-1</f>
        <v>9674.8539457252409</v>
      </c>
      <c r="N26" s="62">
        <f>($F26*IF(LEN($E26)=4,HLOOKUP($E26+N$2,Vychodiská!$J$9:$BH$15,2,0),HLOOKUP(VALUE(RIGHT($E26,4))+N$2,Vychodiská!$J$9:$BH$15,2,0)))*-1+($G26*IF(LEN($E26)=4,HLOOKUP($E26+N$2,Vychodiská!$J$9:$BH$15,3,0),HLOOKUP(VALUE(RIGHT($E26,4))+N$2,Vychodiská!$J$9:$BH$15,3,0)))*-1+($H26*IF(LEN($E26)=4,HLOOKUP($E26+N$2,Vychodiská!$J$9:$BH$15,4,0),HLOOKUP(VALUE(RIGHT($E26,4))+N$2,Vychodiská!$J$9:$BH$15,4,0)))*-1+($I26*IF(LEN($E26)=4,HLOOKUP($E26+N$2,Vychodiská!$J$9:$BH$15,5,0),HLOOKUP(VALUE(RIGHT($E26,4))+N$2,Vychodiská!$J$9:$BH$15,5,0)))*-1+($J26*IF(LEN($E26)=4,HLOOKUP($E26+N$2,Vychodiská!$J$9:$BH$15,6,0),HLOOKUP(VALUE(RIGHT($E26,4))+N$2,Vychodiská!$J$9:$BH$15,6,0)))*-1+($K26*IF(LEN($E26)=4,HLOOKUP($E26+N$2,Vychodiská!$J$9:$BH$15,7,0),HLOOKUP(VALUE(RIGHT($E26,4))+N$2,Vychodiská!$J$9:$BH$15,7,0)))*-1</f>
        <v>9789.9847076793721</v>
      </c>
      <c r="O26" s="62">
        <f>($F26*IF(LEN($E26)=4,HLOOKUP($E26+O$2,Vychodiská!$J$9:$BH$15,2,0),HLOOKUP(VALUE(RIGHT($E26,4))+O$2,Vychodiská!$J$9:$BH$15,2,0)))*-1+($G26*IF(LEN($E26)=4,HLOOKUP($E26+O$2,Vychodiská!$J$9:$BH$15,3,0),HLOOKUP(VALUE(RIGHT($E26,4))+O$2,Vychodiská!$J$9:$BH$15,3,0)))*-1+($H26*IF(LEN($E26)=4,HLOOKUP($E26+O$2,Vychodiská!$J$9:$BH$15,4,0),HLOOKUP(VALUE(RIGHT($E26,4))+O$2,Vychodiská!$J$9:$BH$15,4,0)))*-1+($I26*IF(LEN($E26)=4,HLOOKUP($E26+O$2,Vychodiská!$J$9:$BH$15,5,0),HLOOKUP(VALUE(RIGHT($E26,4))+O$2,Vychodiská!$J$9:$BH$15,5,0)))*-1+($J26*IF(LEN($E26)=4,HLOOKUP($E26+O$2,Vychodiská!$J$9:$BH$15,6,0),HLOOKUP(VALUE(RIGHT($E26,4))+O$2,Vychodiská!$J$9:$BH$15,6,0)))*-1+($K26*IF(LEN($E26)=4,HLOOKUP($E26+O$2,Vychodiská!$J$9:$BH$15,7,0),HLOOKUP(VALUE(RIGHT($E26,4))+O$2,Vychodiská!$J$9:$BH$15,7,0)))*-1</f>
        <v>9872.2205792238765</v>
      </c>
      <c r="P26" s="62">
        <f>($F26*IF(LEN($E26)=4,HLOOKUP($E26+P$2,Vychodiská!$J$9:$BH$15,2,0),HLOOKUP(VALUE(RIGHT($E26,4))+P$2,Vychodiská!$J$9:$BH$15,2,0)))*-1+($G26*IF(LEN($E26)=4,HLOOKUP($E26+P$2,Vychodiská!$J$9:$BH$15,3,0),HLOOKUP(VALUE(RIGHT($E26,4))+P$2,Vychodiská!$J$9:$BH$15,3,0)))*-1+($H26*IF(LEN($E26)=4,HLOOKUP($E26+P$2,Vychodiská!$J$9:$BH$15,4,0),HLOOKUP(VALUE(RIGHT($E26,4))+P$2,Vychodiská!$J$9:$BH$15,4,0)))*-1+($I26*IF(LEN($E26)=4,HLOOKUP($E26+P$2,Vychodiská!$J$9:$BH$15,5,0),HLOOKUP(VALUE(RIGHT($E26,4))+P$2,Vychodiská!$J$9:$BH$15,5,0)))*-1+($J26*IF(LEN($E26)=4,HLOOKUP($E26+P$2,Vychodiská!$J$9:$BH$15,6,0),HLOOKUP(VALUE(RIGHT($E26,4))+P$2,Vychodiská!$J$9:$BH$15,6,0)))*-1+($K26*IF(LEN($E26)=4,HLOOKUP($E26+P$2,Vychodiská!$J$9:$BH$15,7,0),HLOOKUP(VALUE(RIGHT($E26,4))+P$2,Vychodiská!$J$9:$BH$15,7,0)))*-1</f>
        <v>9955.1472320893572</v>
      </c>
      <c r="Q26" s="62">
        <f>($F26*IF(LEN($E26)=4,HLOOKUP($E26+Q$2,Vychodiská!$J$9:$BH$15,2,0),HLOOKUP(VALUE(RIGHT($E26,4))+Q$2,Vychodiská!$J$9:$BH$15,2,0)))*-1+($G26*IF(LEN($E26)=4,HLOOKUP($E26+Q$2,Vychodiská!$J$9:$BH$15,3,0),HLOOKUP(VALUE(RIGHT($E26,4))+Q$2,Vychodiská!$J$9:$BH$15,3,0)))*-1+($H26*IF(LEN($E26)=4,HLOOKUP($E26+Q$2,Vychodiská!$J$9:$BH$15,4,0),HLOOKUP(VALUE(RIGHT($E26,4))+Q$2,Vychodiská!$J$9:$BH$15,4,0)))*-1+($I26*IF(LEN($E26)=4,HLOOKUP($E26+Q$2,Vychodiská!$J$9:$BH$15,5,0),HLOOKUP(VALUE(RIGHT($E26,4))+Q$2,Vychodiská!$J$9:$BH$15,5,0)))*-1+($J26*IF(LEN($E26)=4,HLOOKUP($E26+Q$2,Vychodiská!$J$9:$BH$15,6,0),HLOOKUP(VALUE(RIGHT($E26,4))+Q$2,Vychodiská!$J$9:$BH$15,6,0)))*-1+($K26*IF(LEN($E26)=4,HLOOKUP($E26+Q$2,Vychodiská!$J$9:$BH$15,7,0),HLOOKUP(VALUE(RIGHT($E26,4))+Q$2,Vychodiská!$J$9:$BH$15,7,0)))*-1</f>
        <v>10038.770468838908</v>
      </c>
      <c r="R26" s="62">
        <f>($F26*IF(LEN($E26)=4,HLOOKUP($E26+R$2,Vychodiská!$J$9:$BH$15,2,0),HLOOKUP(VALUE(RIGHT($E26,4))+R$2,Vychodiská!$J$9:$BH$15,2,0)))*-1+($G26*IF(LEN($E26)=4,HLOOKUP($E26+R$2,Vychodiská!$J$9:$BH$15,3,0),HLOOKUP(VALUE(RIGHT($E26,4))+R$2,Vychodiská!$J$9:$BH$15,3,0)))*-1+($H26*IF(LEN($E26)=4,HLOOKUP($E26+R$2,Vychodiská!$J$9:$BH$15,4,0),HLOOKUP(VALUE(RIGHT($E26,4))+R$2,Vychodiská!$J$9:$BH$15,4,0)))*-1+($I26*IF(LEN($E26)=4,HLOOKUP($E26+R$2,Vychodiská!$J$9:$BH$15,5,0),HLOOKUP(VALUE(RIGHT($E26,4))+R$2,Vychodiská!$J$9:$BH$15,5,0)))*-1+($J26*IF(LEN($E26)=4,HLOOKUP($E26+R$2,Vychodiská!$J$9:$BH$15,6,0),HLOOKUP(VALUE(RIGHT($E26,4))+R$2,Vychodiská!$J$9:$BH$15,6,0)))*-1+($K26*IF(LEN($E26)=4,HLOOKUP($E26+R$2,Vychodiská!$J$9:$BH$15,7,0),HLOOKUP(VALUE(RIGHT($E26,4))+R$2,Vychodiská!$J$9:$BH$15,7,0)))*-1</f>
        <v>10123.096140777154</v>
      </c>
      <c r="S26" s="62">
        <f>($F26*IF(LEN($E26)=4,HLOOKUP($E26+S$2,Vychodiská!$J$9:$BH$15,2,0),HLOOKUP(VALUE(RIGHT($E26,4))+S$2,Vychodiská!$J$9:$BH$15,2,0)))*-1+($G26*IF(LEN($E26)=4,HLOOKUP($E26+S$2,Vychodiská!$J$9:$BH$15,3,0),HLOOKUP(VALUE(RIGHT($E26,4))+S$2,Vychodiská!$J$9:$BH$15,3,0)))*-1+($H26*IF(LEN($E26)=4,HLOOKUP($E26+S$2,Vychodiská!$J$9:$BH$15,4,0),HLOOKUP(VALUE(RIGHT($E26,4))+S$2,Vychodiská!$J$9:$BH$15,4,0)))*-1+($I26*IF(LEN($E26)=4,HLOOKUP($E26+S$2,Vychodiská!$J$9:$BH$15,5,0),HLOOKUP(VALUE(RIGHT($E26,4))+S$2,Vychodiská!$J$9:$BH$15,5,0)))*-1+($J26*IF(LEN($E26)=4,HLOOKUP($E26+S$2,Vychodiská!$J$9:$BH$15,6,0),HLOOKUP(VALUE(RIGHT($E26,4))+S$2,Vychodiská!$J$9:$BH$15,6,0)))*-1+($K26*IF(LEN($E26)=4,HLOOKUP($E26+S$2,Vychodiská!$J$9:$BH$15,7,0),HLOOKUP(VALUE(RIGHT($E26,4))+S$2,Vychodiská!$J$9:$BH$15,7,0)))*-1</f>
        <v>10208.13014835968</v>
      </c>
      <c r="T26" s="62">
        <f>($F26*IF(LEN($E26)=4,HLOOKUP($E26+T$2,Vychodiská!$J$9:$BH$15,2,0),HLOOKUP(VALUE(RIGHT($E26,4))+T$2,Vychodiská!$J$9:$BH$15,2,0)))*-1+($G26*IF(LEN($E26)=4,HLOOKUP($E26+T$2,Vychodiská!$J$9:$BH$15,3,0),HLOOKUP(VALUE(RIGHT($E26,4))+T$2,Vychodiská!$J$9:$BH$15,3,0)))*-1+($H26*IF(LEN($E26)=4,HLOOKUP($E26+T$2,Vychodiská!$J$9:$BH$15,4,0),HLOOKUP(VALUE(RIGHT($E26,4))+T$2,Vychodiská!$J$9:$BH$15,4,0)))*-1+($I26*IF(LEN($E26)=4,HLOOKUP($E26+T$2,Vychodiská!$J$9:$BH$15,5,0),HLOOKUP(VALUE(RIGHT($E26,4))+T$2,Vychodiská!$J$9:$BH$15,5,0)))*-1+($J26*IF(LEN($E26)=4,HLOOKUP($E26+T$2,Vychodiská!$J$9:$BH$15,6,0),HLOOKUP(VALUE(RIGHT($E26,4))+T$2,Vychodiská!$J$9:$BH$15,6,0)))*-1+($K26*IF(LEN($E26)=4,HLOOKUP($E26+T$2,Vychodiská!$J$9:$BH$15,7,0),HLOOKUP(VALUE(RIGHT($E26,4))+T$2,Vychodiská!$J$9:$BH$15,7,0)))*-1</f>
        <v>10293.878441605901</v>
      </c>
      <c r="U26" s="62">
        <f>($F26*IF(LEN($E26)=4,HLOOKUP($E26+U$2,Vychodiská!$J$9:$BH$15,2,0),HLOOKUP(VALUE(RIGHT($E26,4))+U$2,Vychodiská!$J$9:$BH$15,2,0)))*-1+($G26*IF(LEN($E26)=4,HLOOKUP($E26+U$2,Vychodiská!$J$9:$BH$15,3,0),HLOOKUP(VALUE(RIGHT($E26,4))+U$2,Vychodiská!$J$9:$BH$15,3,0)))*-1+($H26*IF(LEN($E26)=4,HLOOKUP($E26+U$2,Vychodiská!$J$9:$BH$15,4,0),HLOOKUP(VALUE(RIGHT($E26,4))+U$2,Vychodiská!$J$9:$BH$15,4,0)))*-1+($I26*IF(LEN($E26)=4,HLOOKUP($E26+U$2,Vychodiská!$J$9:$BH$15,5,0),HLOOKUP(VALUE(RIGHT($E26,4))+U$2,Vychodiská!$J$9:$BH$15,5,0)))*-1+($J26*IF(LEN($E26)=4,HLOOKUP($E26+U$2,Vychodiská!$J$9:$BH$15,6,0),HLOOKUP(VALUE(RIGHT($E26,4))+U$2,Vychodiská!$J$9:$BH$15,6,0)))*-1+($K26*IF(LEN($E26)=4,HLOOKUP($E26+U$2,Vychodiská!$J$9:$BH$15,7,0),HLOOKUP(VALUE(RIGHT($E26,4))+U$2,Vychodiská!$J$9:$BH$15,7,0)))*-1</f>
        <v>10380.34702051539</v>
      </c>
      <c r="V26" s="62">
        <f>($F26*IF(LEN($E26)=4,HLOOKUP($E26+V$2,Vychodiská!$J$9:$BH$15,2,0),HLOOKUP(VALUE(RIGHT($E26,4))+V$2,Vychodiská!$J$9:$BH$15,2,0)))*-1+($G26*IF(LEN($E26)=4,HLOOKUP($E26+V$2,Vychodiská!$J$9:$BH$15,3,0),HLOOKUP(VALUE(RIGHT($E26,4))+V$2,Vychodiská!$J$9:$BH$15,3,0)))*-1+($H26*IF(LEN($E26)=4,HLOOKUP($E26+V$2,Vychodiská!$J$9:$BH$15,4,0),HLOOKUP(VALUE(RIGHT($E26,4))+V$2,Vychodiská!$J$9:$BH$15,4,0)))*-1+($I26*IF(LEN($E26)=4,HLOOKUP($E26+V$2,Vychodiská!$J$9:$BH$15,5,0),HLOOKUP(VALUE(RIGHT($E26,4))+V$2,Vychodiská!$J$9:$BH$15,5,0)))*-1+($J26*IF(LEN($E26)=4,HLOOKUP($E26+V$2,Vychodiská!$J$9:$BH$15,6,0),HLOOKUP(VALUE(RIGHT($E26,4))+V$2,Vychodiská!$J$9:$BH$15,6,0)))*-1+($K26*IF(LEN($E26)=4,HLOOKUP($E26+V$2,Vychodiská!$J$9:$BH$15,7,0),HLOOKUP(VALUE(RIGHT($E26,4))+V$2,Vychodiská!$J$9:$BH$15,7,0)))*-1</f>
        <v>10467.541935487718</v>
      </c>
      <c r="W26" s="62">
        <f>($F26*IF(LEN($E26)=4,HLOOKUP($E26+W$2,Vychodiská!$J$9:$BH$15,2,0),HLOOKUP(VALUE(RIGHT($E26,4))+W$2,Vychodiská!$J$9:$BH$15,2,0)))*-1+($G26*IF(LEN($E26)=4,HLOOKUP($E26+W$2,Vychodiská!$J$9:$BH$15,3,0),HLOOKUP(VALUE(RIGHT($E26,4))+W$2,Vychodiská!$J$9:$BH$15,3,0)))*-1+($H26*IF(LEN($E26)=4,HLOOKUP($E26+W$2,Vychodiská!$J$9:$BH$15,4,0),HLOOKUP(VALUE(RIGHT($E26,4))+W$2,Vychodiská!$J$9:$BH$15,4,0)))*-1+($I26*IF(LEN($E26)=4,HLOOKUP($E26+W$2,Vychodiská!$J$9:$BH$15,5,0),HLOOKUP(VALUE(RIGHT($E26,4))+W$2,Vychodiská!$J$9:$BH$15,5,0)))*-1+($J26*IF(LEN($E26)=4,HLOOKUP($E26+W$2,Vychodiská!$J$9:$BH$15,6,0),HLOOKUP(VALUE(RIGHT($E26,4))+W$2,Vychodiská!$J$9:$BH$15,6,0)))*-1+($K26*IF(LEN($E26)=4,HLOOKUP($E26+W$2,Vychodiská!$J$9:$BH$15,7,0),HLOOKUP(VALUE(RIGHT($E26,4))+W$2,Vychodiská!$J$9:$BH$15,7,0)))*-1</f>
        <v>10555.469287745813</v>
      </c>
      <c r="X26" s="62">
        <f>($F26*IF(LEN($E26)=4,HLOOKUP($E26+X$2,Vychodiská!$J$9:$BH$15,2,0),HLOOKUP(VALUE(RIGHT($E26,4))+X$2,Vychodiská!$J$9:$BH$15,2,0)))*-1+($G26*IF(LEN($E26)=4,HLOOKUP($E26+X$2,Vychodiská!$J$9:$BH$15,3,0),HLOOKUP(VALUE(RIGHT($E26,4))+X$2,Vychodiská!$J$9:$BH$15,3,0)))*-1+($H26*IF(LEN($E26)=4,HLOOKUP($E26+X$2,Vychodiská!$J$9:$BH$15,4,0),HLOOKUP(VALUE(RIGHT($E26,4))+X$2,Vychodiská!$J$9:$BH$15,4,0)))*-1+($I26*IF(LEN($E26)=4,HLOOKUP($E26+X$2,Vychodiská!$J$9:$BH$15,5,0),HLOOKUP(VALUE(RIGHT($E26,4))+X$2,Vychodiská!$J$9:$BH$15,5,0)))*-1+($J26*IF(LEN($E26)=4,HLOOKUP($E26+X$2,Vychodiská!$J$9:$BH$15,6,0),HLOOKUP(VALUE(RIGHT($E26,4))+X$2,Vychodiská!$J$9:$BH$15,6,0)))*-1+($K26*IF(LEN($E26)=4,HLOOKUP($E26+X$2,Vychodiská!$J$9:$BH$15,7,0),HLOOKUP(VALUE(RIGHT($E26,4))+X$2,Vychodiská!$J$9:$BH$15,7,0)))*-1</f>
        <v>10644.135229762878</v>
      </c>
      <c r="Y26" s="62">
        <f>($F26*IF(LEN($E26)=4,HLOOKUP($E26+Y$2,Vychodiská!$J$9:$BH$15,2,0),HLOOKUP(VALUE(RIGHT($E26,4))+Y$2,Vychodiská!$J$9:$BH$15,2,0)))*-1+($G26*IF(LEN($E26)=4,HLOOKUP($E26+Y$2,Vychodiská!$J$9:$BH$15,3,0),HLOOKUP(VALUE(RIGHT($E26,4))+Y$2,Vychodiská!$J$9:$BH$15,3,0)))*-1+($H26*IF(LEN($E26)=4,HLOOKUP($E26+Y$2,Vychodiská!$J$9:$BH$15,4,0),HLOOKUP(VALUE(RIGHT($E26,4))+Y$2,Vychodiská!$J$9:$BH$15,4,0)))*-1+($I26*IF(LEN($E26)=4,HLOOKUP($E26+Y$2,Vychodiská!$J$9:$BH$15,5,0),HLOOKUP(VALUE(RIGHT($E26,4))+Y$2,Vychodiská!$J$9:$BH$15,5,0)))*-1+($J26*IF(LEN($E26)=4,HLOOKUP($E26+Y$2,Vychodiská!$J$9:$BH$15,6,0),HLOOKUP(VALUE(RIGHT($E26,4))+Y$2,Vychodiská!$J$9:$BH$15,6,0)))*-1+($K26*IF(LEN($E26)=4,HLOOKUP($E26+Y$2,Vychodiská!$J$9:$BH$15,7,0),HLOOKUP(VALUE(RIGHT($E26,4))+Y$2,Vychodiská!$J$9:$BH$15,7,0)))*-1</f>
        <v>10718.644176371217</v>
      </c>
      <c r="Z26" s="62">
        <f>($F26*IF(LEN($E26)=4,HLOOKUP($E26+Z$2,Vychodiská!$J$9:$BH$15,2,0),HLOOKUP(VALUE(RIGHT($E26,4))+Z$2,Vychodiská!$J$9:$BH$15,2,0)))*-1+($G26*IF(LEN($E26)=4,HLOOKUP($E26+Z$2,Vychodiská!$J$9:$BH$15,3,0),HLOOKUP(VALUE(RIGHT($E26,4))+Z$2,Vychodiská!$J$9:$BH$15,3,0)))*-1+($H26*IF(LEN($E26)=4,HLOOKUP($E26+Z$2,Vychodiská!$J$9:$BH$15,4,0),HLOOKUP(VALUE(RIGHT($E26,4))+Z$2,Vychodiská!$J$9:$BH$15,4,0)))*-1+($I26*IF(LEN($E26)=4,HLOOKUP($E26+Z$2,Vychodiská!$J$9:$BH$15,5,0),HLOOKUP(VALUE(RIGHT($E26,4))+Z$2,Vychodiská!$J$9:$BH$15,5,0)))*-1+($J26*IF(LEN($E26)=4,HLOOKUP($E26+Z$2,Vychodiská!$J$9:$BH$15,6,0),HLOOKUP(VALUE(RIGHT($E26,4))+Z$2,Vychodiská!$J$9:$BH$15,6,0)))*-1+($K26*IF(LEN($E26)=4,HLOOKUP($E26+Z$2,Vychodiská!$J$9:$BH$15,7,0),HLOOKUP(VALUE(RIGHT($E26,4))+Z$2,Vychodiská!$J$9:$BH$15,7,0)))*-1</f>
        <v>10793.674685605814</v>
      </c>
      <c r="AA26" s="62">
        <f>($F26*IF(LEN($E26)=4,HLOOKUP($E26+AA$2,Vychodiská!$J$9:$BH$15,2,0),HLOOKUP(VALUE(RIGHT($E26,4))+AA$2,Vychodiská!$J$9:$BH$15,2,0)))*-1+($G26*IF(LEN($E26)=4,HLOOKUP($E26+AA$2,Vychodiská!$J$9:$BH$15,3,0),HLOOKUP(VALUE(RIGHT($E26,4))+AA$2,Vychodiská!$J$9:$BH$15,3,0)))*-1+($H26*IF(LEN($E26)=4,HLOOKUP($E26+AA$2,Vychodiská!$J$9:$BH$15,4,0),HLOOKUP(VALUE(RIGHT($E26,4))+AA$2,Vychodiská!$J$9:$BH$15,4,0)))*-1+($I26*IF(LEN($E26)=4,HLOOKUP($E26+AA$2,Vychodiská!$J$9:$BH$15,5,0),HLOOKUP(VALUE(RIGHT($E26,4))+AA$2,Vychodiská!$J$9:$BH$15,5,0)))*-1+($J26*IF(LEN($E26)=4,HLOOKUP($E26+AA$2,Vychodiská!$J$9:$BH$15,6,0),HLOOKUP(VALUE(RIGHT($E26,4))+AA$2,Vychodiská!$J$9:$BH$15,6,0)))*-1+($K26*IF(LEN($E26)=4,HLOOKUP($E26+AA$2,Vychodiská!$J$9:$BH$15,7,0),HLOOKUP(VALUE(RIGHT($E26,4))+AA$2,Vychodiská!$J$9:$BH$15,7,0)))*-1</f>
        <v>10869.230408405054</v>
      </c>
      <c r="AB26" s="62">
        <f>($F26*IF(LEN($E26)=4,HLOOKUP($E26+AB$2,Vychodiská!$J$9:$BH$15,2,0),HLOOKUP(VALUE(RIGHT($E26,4))+AB$2,Vychodiská!$J$9:$BH$15,2,0)))*-1+($G26*IF(LEN($E26)=4,HLOOKUP($E26+AB$2,Vychodiská!$J$9:$BH$15,3,0),HLOOKUP(VALUE(RIGHT($E26,4))+AB$2,Vychodiská!$J$9:$BH$15,3,0)))*-1+($H26*IF(LEN($E26)=4,HLOOKUP($E26+AB$2,Vychodiská!$J$9:$BH$15,4,0),HLOOKUP(VALUE(RIGHT($E26,4))+AB$2,Vychodiská!$J$9:$BH$15,4,0)))*-1+($I26*IF(LEN($E26)=4,HLOOKUP($E26+AB$2,Vychodiská!$J$9:$BH$15,5,0),HLOOKUP(VALUE(RIGHT($E26,4))+AB$2,Vychodiská!$J$9:$BH$15,5,0)))*-1+($J26*IF(LEN($E26)=4,HLOOKUP($E26+AB$2,Vychodiská!$J$9:$BH$15,6,0),HLOOKUP(VALUE(RIGHT($E26,4))+AB$2,Vychodiská!$J$9:$BH$15,6,0)))*-1+($K26*IF(LEN($E26)=4,HLOOKUP($E26+AB$2,Vychodiská!$J$9:$BH$15,7,0),HLOOKUP(VALUE(RIGHT($E26,4))+AB$2,Vychodiská!$J$9:$BH$15,7,0)))*-1</f>
        <v>10945.315021263888</v>
      </c>
      <c r="AC26" s="62">
        <f>($F26*IF(LEN($E26)=4,HLOOKUP($E26+AC$2,Vychodiská!$J$9:$BH$15,2,0),HLOOKUP(VALUE(RIGHT($E26,4))+AC$2,Vychodiská!$J$9:$BH$15,2,0)))*-1+($G26*IF(LEN($E26)=4,HLOOKUP($E26+AC$2,Vychodiská!$J$9:$BH$15,3,0),HLOOKUP(VALUE(RIGHT($E26,4))+AC$2,Vychodiská!$J$9:$BH$15,3,0)))*-1+($H26*IF(LEN($E26)=4,HLOOKUP($E26+AC$2,Vychodiská!$J$9:$BH$15,4,0),HLOOKUP(VALUE(RIGHT($E26,4))+AC$2,Vychodiská!$J$9:$BH$15,4,0)))*-1+($I26*IF(LEN($E26)=4,HLOOKUP($E26+AC$2,Vychodiská!$J$9:$BH$15,5,0),HLOOKUP(VALUE(RIGHT($E26,4))+AC$2,Vychodiská!$J$9:$BH$15,5,0)))*-1+($J26*IF(LEN($E26)=4,HLOOKUP($E26+AC$2,Vychodiská!$J$9:$BH$15,6,0),HLOOKUP(VALUE(RIGHT($E26,4))+AC$2,Vychodiská!$J$9:$BH$15,6,0)))*-1+($K26*IF(LEN($E26)=4,HLOOKUP($E26+AC$2,Vychodiská!$J$9:$BH$15,7,0),HLOOKUP(VALUE(RIGHT($E26,4))+AC$2,Vychodiská!$J$9:$BH$15,7,0)))*-1</f>
        <v>11021.932226412733</v>
      </c>
      <c r="AD26" s="62">
        <f>($F26*IF(LEN($E26)=4,HLOOKUP($E26+AD$2,Vychodiská!$J$9:$BH$15,2,0),HLOOKUP(VALUE(RIGHT($E26,4))+AD$2,Vychodiská!$J$9:$BH$15,2,0)))*-1+($G26*IF(LEN($E26)=4,HLOOKUP($E26+AD$2,Vychodiská!$J$9:$BH$15,3,0),HLOOKUP(VALUE(RIGHT($E26,4))+AD$2,Vychodiská!$J$9:$BH$15,3,0)))*-1+($H26*IF(LEN($E26)=4,HLOOKUP($E26+AD$2,Vychodiská!$J$9:$BH$15,4,0),HLOOKUP(VALUE(RIGHT($E26,4))+AD$2,Vychodiská!$J$9:$BH$15,4,0)))*-1+($I26*IF(LEN($E26)=4,HLOOKUP($E26+AD$2,Vychodiská!$J$9:$BH$15,5,0),HLOOKUP(VALUE(RIGHT($E26,4))+AD$2,Vychodiská!$J$9:$BH$15,5,0)))*-1+($J26*IF(LEN($E26)=4,HLOOKUP($E26+AD$2,Vychodiská!$J$9:$BH$15,6,0),HLOOKUP(VALUE(RIGHT($E26,4))+AD$2,Vychodiská!$J$9:$BH$15,6,0)))*-1+($K26*IF(LEN($E26)=4,HLOOKUP($E26+AD$2,Vychodiská!$J$9:$BH$15,7,0),HLOOKUP(VALUE(RIGHT($E26,4))+AD$2,Vychodiská!$J$9:$BH$15,7,0)))*-1</f>
        <v>11099.085751997622</v>
      </c>
      <c r="AE26" s="62">
        <f>($F26*IF(LEN($E26)=4,HLOOKUP($E26+AE$2,Vychodiská!$J$9:$BH$15,2,0),HLOOKUP(VALUE(RIGHT($E26,4))+AE$2,Vychodiská!$J$9:$BH$15,2,0)))*-1+($G26*IF(LEN($E26)=4,HLOOKUP($E26+AE$2,Vychodiská!$J$9:$BH$15,3,0),HLOOKUP(VALUE(RIGHT($E26,4))+AE$2,Vychodiská!$J$9:$BH$15,3,0)))*-1+($H26*IF(LEN($E26)=4,HLOOKUP($E26+AE$2,Vychodiská!$J$9:$BH$15,4,0),HLOOKUP(VALUE(RIGHT($E26,4))+AE$2,Vychodiská!$J$9:$BH$15,4,0)))*-1+($I26*IF(LEN($E26)=4,HLOOKUP($E26+AE$2,Vychodiská!$J$9:$BH$15,5,0),HLOOKUP(VALUE(RIGHT($E26,4))+AE$2,Vychodiská!$J$9:$BH$15,5,0)))*-1+($J26*IF(LEN($E26)=4,HLOOKUP($E26+AE$2,Vychodiská!$J$9:$BH$15,6,0),HLOOKUP(VALUE(RIGHT($E26,4))+AE$2,Vychodiská!$J$9:$BH$15,6,0)))*-1+($K26*IF(LEN($E26)=4,HLOOKUP($E26+AE$2,Vychodiská!$J$9:$BH$15,7,0),HLOOKUP(VALUE(RIGHT($E26,4))+AE$2,Vychodiská!$J$9:$BH$15,7,0)))*-1</f>
        <v>11176.779352261605</v>
      </c>
      <c r="AF26" s="62">
        <f>($F26*IF(LEN($E26)=4,HLOOKUP($E26+AF$2,Vychodiská!$J$9:$BH$15,2,0),HLOOKUP(VALUE(RIGHT($E26,4))+AF$2,Vychodiská!$J$9:$BH$15,2,0)))*-1+($G26*IF(LEN($E26)=4,HLOOKUP($E26+AF$2,Vychodiská!$J$9:$BH$15,3,0),HLOOKUP(VALUE(RIGHT($E26,4))+AF$2,Vychodiská!$J$9:$BH$15,3,0)))*-1+($H26*IF(LEN($E26)=4,HLOOKUP($E26+AF$2,Vychodiská!$J$9:$BH$15,4,0),HLOOKUP(VALUE(RIGHT($E26,4))+AF$2,Vychodiská!$J$9:$BH$15,4,0)))*-1+($I26*IF(LEN($E26)=4,HLOOKUP($E26+AF$2,Vychodiská!$J$9:$BH$15,5,0),HLOOKUP(VALUE(RIGHT($E26,4))+AF$2,Vychodiská!$J$9:$BH$15,5,0)))*-1+($J26*IF(LEN($E26)=4,HLOOKUP($E26+AF$2,Vychodiská!$J$9:$BH$15,6,0),HLOOKUP(VALUE(RIGHT($E26,4))+AF$2,Vychodiská!$J$9:$BH$15,6,0)))*-1+($K26*IF(LEN($E26)=4,HLOOKUP($E26+AF$2,Vychodiská!$J$9:$BH$15,7,0),HLOOKUP(VALUE(RIGHT($E26,4))+AF$2,Vychodiská!$J$9:$BH$15,7,0)))*-1</f>
        <v>11255.016807727434</v>
      </c>
      <c r="AG26" s="62">
        <f>($F26*IF(LEN($E26)=4,HLOOKUP($E26+AG$2,Vychodiská!$J$9:$BH$15,2,0),HLOOKUP(VALUE(RIGHT($E26,4))+AG$2,Vychodiská!$J$9:$BH$15,2,0)))*-1+($G26*IF(LEN($E26)=4,HLOOKUP($E26+AG$2,Vychodiská!$J$9:$BH$15,3,0),HLOOKUP(VALUE(RIGHT($E26,4))+AG$2,Vychodiská!$J$9:$BH$15,3,0)))*-1+($H26*IF(LEN($E26)=4,HLOOKUP($E26+AG$2,Vychodiská!$J$9:$BH$15,4,0),HLOOKUP(VALUE(RIGHT($E26,4))+AG$2,Vychodiská!$J$9:$BH$15,4,0)))*-1+($I26*IF(LEN($E26)=4,HLOOKUP($E26+AG$2,Vychodiská!$J$9:$BH$15,5,0),HLOOKUP(VALUE(RIGHT($E26,4))+AG$2,Vychodiská!$J$9:$BH$15,5,0)))*-1+($J26*IF(LEN($E26)=4,HLOOKUP($E26+AG$2,Vychodiská!$J$9:$BH$15,6,0),HLOOKUP(VALUE(RIGHT($E26,4))+AG$2,Vychodiská!$J$9:$BH$15,6,0)))*-1+($K26*IF(LEN($E26)=4,HLOOKUP($E26+AG$2,Vychodiská!$J$9:$BH$15,7,0),HLOOKUP(VALUE(RIGHT($E26,4))+AG$2,Vychodiská!$J$9:$BH$15,7,0)))*-1</f>
        <v>11333.801925381524</v>
      </c>
      <c r="AH26" s="62">
        <f>($F26*IF(LEN($E26)=4,HLOOKUP($E26+AH$2,Vychodiská!$J$9:$BH$15,2,0),HLOOKUP(VALUE(RIGHT($E26,4))+AH$2,Vychodiská!$J$9:$BH$15,2,0)))*-1+($G26*IF(LEN($E26)=4,HLOOKUP($E26+AH$2,Vychodiská!$J$9:$BH$15,3,0),HLOOKUP(VALUE(RIGHT($E26,4))+AH$2,Vychodiská!$J$9:$BH$15,3,0)))*-1+($H26*IF(LEN($E26)=4,HLOOKUP($E26+AH$2,Vychodiská!$J$9:$BH$15,4,0),HLOOKUP(VALUE(RIGHT($E26,4))+AH$2,Vychodiská!$J$9:$BH$15,4,0)))*-1+($I26*IF(LEN($E26)=4,HLOOKUP($E26+AH$2,Vychodiská!$J$9:$BH$15,5,0),HLOOKUP(VALUE(RIGHT($E26,4))+AH$2,Vychodiská!$J$9:$BH$15,5,0)))*-1+($J26*IF(LEN($E26)=4,HLOOKUP($E26+AH$2,Vychodiská!$J$9:$BH$15,6,0),HLOOKUP(VALUE(RIGHT($E26,4))+AH$2,Vychodiská!$J$9:$BH$15,6,0)))*-1+($K26*IF(LEN($E26)=4,HLOOKUP($E26+AH$2,Vychodiská!$J$9:$BH$15,7,0),HLOOKUP(VALUE(RIGHT($E26,4))+AH$2,Vychodiská!$J$9:$BH$15,7,0)))*-1</f>
        <v>11413.138538859193</v>
      </c>
      <c r="AI26" s="62">
        <f>($F26*IF(LEN($E26)=4,HLOOKUP($E26+AI$2,Vychodiská!$J$9:$BH$15,2,0),HLOOKUP(VALUE(RIGHT($E26,4))+AI$2,Vychodiská!$J$9:$BH$15,2,0)))*-1+($G26*IF(LEN($E26)=4,HLOOKUP($E26+AI$2,Vychodiská!$J$9:$BH$15,3,0),HLOOKUP(VALUE(RIGHT($E26,4))+AI$2,Vychodiská!$J$9:$BH$15,3,0)))*-1+($H26*IF(LEN($E26)=4,HLOOKUP($E26+AI$2,Vychodiská!$J$9:$BH$15,4,0),HLOOKUP(VALUE(RIGHT($E26,4))+AI$2,Vychodiská!$J$9:$BH$15,4,0)))*-1+($I26*IF(LEN($E26)=4,HLOOKUP($E26+AI$2,Vychodiská!$J$9:$BH$15,5,0),HLOOKUP(VALUE(RIGHT($E26,4))+AI$2,Vychodiská!$J$9:$BH$15,5,0)))*-1+($J26*IF(LEN($E26)=4,HLOOKUP($E26+AI$2,Vychodiská!$J$9:$BH$15,6,0),HLOOKUP(VALUE(RIGHT($E26,4))+AI$2,Vychodiská!$J$9:$BH$15,6,0)))*-1+($K26*IF(LEN($E26)=4,HLOOKUP($E26+AI$2,Vychodiská!$J$9:$BH$15,7,0),HLOOKUP(VALUE(RIGHT($E26,4))+AI$2,Vychodiská!$J$9:$BH$15,7,0)))*-1</f>
        <v>11516.998099562812</v>
      </c>
      <c r="AJ26" s="62">
        <f>($F26*IF(LEN($E26)=4,HLOOKUP($E26+AJ$2,Vychodiská!$J$9:$BH$15,2,0),HLOOKUP(VALUE(RIGHT($E26,4))+AJ$2,Vychodiská!$J$9:$BH$15,2,0)))*-1+($G26*IF(LEN($E26)=4,HLOOKUP($E26+AJ$2,Vychodiská!$J$9:$BH$15,3,0),HLOOKUP(VALUE(RIGHT($E26,4))+AJ$2,Vychodiská!$J$9:$BH$15,3,0)))*-1+($H26*IF(LEN($E26)=4,HLOOKUP($E26+AJ$2,Vychodiská!$J$9:$BH$15,4,0),HLOOKUP(VALUE(RIGHT($E26,4))+AJ$2,Vychodiská!$J$9:$BH$15,4,0)))*-1+($I26*IF(LEN($E26)=4,HLOOKUP($E26+AJ$2,Vychodiská!$J$9:$BH$15,5,0),HLOOKUP(VALUE(RIGHT($E26,4))+AJ$2,Vychodiská!$J$9:$BH$15,5,0)))*-1+($J26*IF(LEN($E26)=4,HLOOKUP($E26+AJ$2,Vychodiská!$J$9:$BH$15,6,0),HLOOKUP(VALUE(RIGHT($E26,4))+AJ$2,Vychodiská!$J$9:$BH$15,6,0)))*-1+($K26*IF(LEN($E26)=4,HLOOKUP($E26+AJ$2,Vychodiská!$J$9:$BH$15,7,0),HLOOKUP(VALUE(RIGHT($E26,4))+AJ$2,Vychodiská!$J$9:$BH$15,7,0)))*-1</f>
        <v>11621.802782268836</v>
      </c>
      <c r="AK26" s="62">
        <f>($F26*IF(LEN($E26)=4,HLOOKUP($E26+AK$2,Vychodiská!$J$9:$BH$15,2,0),HLOOKUP(VALUE(RIGHT($E26,4))+AK$2,Vychodiská!$J$9:$BH$15,2,0)))*-1+($G26*IF(LEN($E26)=4,HLOOKUP($E26+AK$2,Vychodiská!$J$9:$BH$15,3,0),HLOOKUP(VALUE(RIGHT($E26,4))+AK$2,Vychodiská!$J$9:$BH$15,3,0)))*-1+($H26*IF(LEN($E26)=4,HLOOKUP($E26+AK$2,Vychodiská!$J$9:$BH$15,4,0),HLOOKUP(VALUE(RIGHT($E26,4))+AK$2,Vychodiská!$J$9:$BH$15,4,0)))*-1+($I26*IF(LEN($E26)=4,HLOOKUP($E26+AK$2,Vychodiská!$J$9:$BH$15,5,0),HLOOKUP(VALUE(RIGHT($E26,4))+AK$2,Vychodiská!$J$9:$BH$15,5,0)))*-1+($J26*IF(LEN($E26)=4,HLOOKUP($E26+AK$2,Vychodiská!$J$9:$BH$15,6,0),HLOOKUP(VALUE(RIGHT($E26,4))+AK$2,Vychodiská!$J$9:$BH$15,6,0)))*-1+($K26*IF(LEN($E26)=4,HLOOKUP($E26+AK$2,Vychodiská!$J$9:$BH$15,7,0),HLOOKUP(VALUE(RIGHT($E26,4))+AK$2,Vychodiská!$J$9:$BH$15,7,0)))*-1</f>
        <v>11727.561187587484</v>
      </c>
      <c r="AL26" s="62">
        <f>($F26*IF(LEN($E26)=4,HLOOKUP($E26+AL$2,Vychodiská!$J$9:$BH$15,2,0),HLOOKUP(VALUE(RIGHT($E26,4))+AL$2,Vychodiská!$J$9:$BH$15,2,0)))*-1+($G26*IF(LEN($E26)=4,HLOOKUP($E26+AL$2,Vychodiská!$J$9:$BH$15,3,0),HLOOKUP(VALUE(RIGHT($E26,4))+AL$2,Vychodiská!$J$9:$BH$15,3,0)))*-1+($H26*IF(LEN($E26)=4,HLOOKUP($E26+AL$2,Vychodiská!$J$9:$BH$15,4,0),HLOOKUP(VALUE(RIGHT($E26,4))+AL$2,Vychodiská!$J$9:$BH$15,4,0)))*-1+($I26*IF(LEN($E26)=4,HLOOKUP($E26+AL$2,Vychodiská!$J$9:$BH$15,5,0),HLOOKUP(VALUE(RIGHT($E26,4))+AL$2,Vychodiská!$J$9:$BH$15,5,0)))*-1+($J26*IF(LEN($E26)=4,HLOOKUP($E26+AL$2,Vychodiská!$J$9:$BH$15,6,0),HLOOKUP(VALUE(RIGHT($E26,4))+AL$2,Vychodiská!$J$9:$BH$15,6,0)))*-1+($K26*IF(LEN($E26)=4,HLOOKUP($E26+AL$2,Vychodiská!$J$9:$BH$15,7,0),HLOOKUP(VALUE(RIGHT($E26,4))+AL$2,Vychodiská!$J$9:$BH$15,7,0)))*-1</f>
        <v>11834.281994394531</v>
      </c>
      <c r="AM26" s="62">
        <f>($F26*IF(LEN($E26)=4,HLOOKUP($E26+AM$2,Vychodiská!$J$9:$BH$15,2,0),HLOOKUP(VALUE(RIGHT($E26,4))+AM$2,Vychodiská!$J$9:$BH$15,2,0)))*-1+($G26*IF(LEN($E26)=4,HLOOKUP($E26+AM$2,Vychodiská!$J$9:$BH$15,3,0),HLOOKUP(VALUE(RIGHT($E26,4))+AM$2,Vychodiská!$J$9:$BH$15,3,0)))*-1+($H26*IF(LEN($E26)=4,HLOOKUP($E26+AM$2,Vychodiská!$J$9:$BH$15,4,0),HLOOKUP(VALUE(RIGHT($E26,4))+AM$2,Vychodiská!$J$9:$BH$15,4,0)))*-1+($I26*IF(LEN($E26)=4,HLOOKUP($E26+AM$2,Vychodiská!$J$9:$BH$15,5,0),HLOOKUP(VALUE(RIGHT($E26,4))+AM$2,Vychodiská!$J$9:$BH$15,5,0)))*-1+($J26*IF(LEN($E26)=4,HLOOKUP($E26+AM$2,Vychodiská!$J$9:$BH$15,6,0),HLOOKUP(VALUE(RIGHT($E26,4))+AM$2,Vychodiská!$J$9:$BH$15,6,0)))*-1+($K26*IF(LEN($E26)=4,HLOOKUP($E26+AM$2,Vychodiská!$J$9:$BH$15,7,0),HLOOKUP(VALUE(RIGHT($E26,4))+AM$2,Vychodiská!$J$9:$BH$15,7,0)))*-1</f>
        <v>11941.973960543522</v>
      </c>
      <c r="AN26" s="62">
        <f>($F26*IF(LEN($E26)=4,HLOOKUP($E26+AN$2,Vychodiská!$J$9:$BH$15,2,0),HLOOKUP(VALUE(RIGHT($E26,4))+AN$2,Vychodiská!$J$9:$BH$15,2,0)))*-1+($G26*IF(LEN($E26)=4,HLOOKUP($E26+AN$2,Vychodiská!$J$9:$BH$15,3,0),HLOOKUP(VALUE(RIGHT($E26,4))+AN$2,Vychodiská!$J$9:$BH$15,3,0)))*-1+($H26*IF(LEN($E26)=4,HLOOKUP($E26+AN$2,Vychodiská!$J$9:$BH$15,4,0),HLOOKUP(VALUE(RIGHT($E26,4))+AN$2,Vychodiská!$J$9:$BH$15,4,0)))*-1+($I26*IF(LEN($E26)=4,HLOOKUP($E26+AN$2,Vychodiská!$J$9:$BH$15,5,0),HLOOKUP(VALUE(RIGHT($E26,4))+AN$2,Vychodiská!$J$9:$BH$15,5,0)))*-1+($J26*IF(LEN($E26)=4,HLOOKUP($E26+AN$2,Vychodiská!$J$9:$BH$15,6,0),HLOOKUP(VALUE(RIGHT($E26,4))+AN$2,Vychodiská!$J$9:$BH$15,6,0)))*-1+($K26*IF(LEN($E26)=4,HLOOKUP($E26+AN$2,Vychodiská!$J$9:$BH$15,7,0),HLOOKUP(VALUE(RIGHT($E26,4))+AN$2,Vychodiská!$J$9:$BH$15,7,0)))*-1</f>
        <v>12050.64592358447</v>
      </c>
      <c r="AO26" s="62">
        <f>($F26*IF(LEN($E26)=4,HLOOKUP($E26+AO$2,Vychodiská!$J$9:$BH$15,2,0),HLOOKUP(VALUE(RIGHT($E26,4))+AO$2,Vychodiská!$J$9:$BH$15,2,0)))*-1+($G26*IF(LEN($E26)=4,HLOOKUP($E26+AO$2,Vychodiská!$J$9:$BH$15,3,0),HLOOKUP(VALUE(RIGHT($E26,4))+AO$2,Vychodiská!$J$9:$BH$15,3,0)))*-1+($H26*IF(LEN($E26)=4,HLOOKUP($E26+AO$2,Vychodiská!$J$9:$BH$15,4,0),HLOOKUP(VALUE(RIGHT($E26,4))+AO$2,Vychodiská!$J$9:$BH$15,4,0)))*-1+($I26*IF(LEN($E26)=4,HLOOKUP($E26+AO$2,Vychodiská!$J$9:$BH$15,5,0),HLOOKUP(VALUE(RIGHT($E26,4))+AO$2,Vychodiská!$J$9:$BH$15,5,0)))*-1+($J26*IF(LEN($E26)=4,HLOOKUP($E26+AO$2,Vychodiská!$J$9:$BH$15,6,0),HLOOKUP(VALUE(RIGHT($E26,4))+AO$2,Vychodiská!$J$9:$BH$15,6,0)))*-1+($K26*IF(LEN($E26)=4,HLOOKUP($E26+AO$2,Vychodiská!$J$9:$BH$15,7,0),HLOOKUP(VALUE(RIGHT($E26,4))+AO$2,Vychodiská!$J$9:$BH$15,7,0)))*-1</f>
        <v>12160.306801489091</v>
      </c>
      <c r="AP26" s="62">
        <f t="shared" si="25"/>
        <v>9561.0771279031942</v>
      </c>
      <c r="AQ26" s="62">
        <f>SUM($L26:M26)</f>
        <v>19235.931073628435</v>
      </c>
      <c r="AR26" s="62">
        <f>SUM($L26:N26)</f>
        <v>29025.915781307805</v>
      </c>
      <c r="AS26" s="62">
        <f>SUM($L26:O26)</f>
        <v>38898.13636053168</v>
      </c>
      <c r="AT26" s="62">
        <f>SUM($L26:P26)</f>
        <v>48853.283592621039</v>
      </c>
      <c r="AU26" s="62">
        <f>SUM($L26:Q26)</f>
        <v>58892.054061459945</v>
      </c>
      <c r="AV26" s="62">
        <f>SUM($L26:R26)</f>
        <v>69015.150202237099</v>
      </c>
      <c r="AW26" s="62">
        <f>SUM($L26:S26)</f>
        <v>79223.280350596775</v>
      </c>
      <c r="AX26" s="62">
        <f>SUM($L26:T26)</f>
        <v>89517.158792202681</v>
      </c>
      <c r="AY26" s="62">
        <f>SUM($L26:U26)</f>
        <v>99897.505812718067</v>
      </c>
      <c r="AZ26" s="62">
        <f>SUM($L26:V26)</f>
        <v>110365.04774820579</v>
      </c>
      <c r="BA26" s="62">
        <f>SUM($L26:W26)</f>
        <v>120920.51703595161</v>
      </c>
      <c r="BB26" s="62">
        <f>SUM($L26:X26)</f>
        <v>131564.65226571448</v>
      </c>
      <c r="BC26" s="62">
        <f>SUM($L26:Y26)</f>
        <v>142283.2964420857</v>
      </c>
      <c r="BD26" s="62">
        <f>SUM($L26:Z26)</f>
        <v>153076.9711276915</v>
      </c>
      <c r="BE26" s="62">
        <f>SUM($L26:AA26)</f>
        <v>163946.20153609655</v>
      </c>
      <c r="BF26" s="62">
        <f>SUM($L26:AB26)</f>
        <v>174891.51655736045</v>
      </c>
      <c r="BG26" s="62">
        <f>SUM($L26:AC26)</f>
        <v>185913.44878377317</v>
      </c>
      <c r="BH26" s="62">
        <f>SUM($L26:AD26)</f>
        <v>197012.5345357708</v>
      </c>
      <c r="BI26" s="62">
        <f>SUM($L26:AE26)</f>
        <v>208189.3138880324</v>
      </c>
      <c r="BJ26" s="62">
        <f>SUM($L26:AF26)</f>
        <v>219444.33069575983</v>
      </c>
      <c r="BK26" s="62">
        <f>SUM($L26:AG26)</f>
        <v>230778.13262114135</v>
      </c>
      <c r="BL26" s="62">
        <f>SUM($L26:AH26)</f>
        <v>242191.27116000056</v>
      </c>
      <c r="BM26" s="62">
        <f>SUM($L26:AI26)</f>
        <v>253708.26925956336</v>
      </c>
      <c r="BN26" s="62">
        <f>SUM($L26:AJ26)</f>
        <v>265330.0720418322</v>
      </c>
      <c r="BO26" s="62">
        <f>SUM($L26:AK26)</f>
        <v>277057.63322941971</v>
      </c>
      <c r="BP26" s="62">
        <f>SUM($L26:AL26)</f>
        <v>288891.91522381426</v>
      </c>
      <c r="BQ26" s="62">
        <f>SUM($L26:AM26)</f>
        <v>300833.88918435777</v>
      </c>
      <c r="BR26" s="62">
        <f>SUM($L26:AN26)</f>
        <v>312884.53510794224</v>
      </c>
      <c r="BS26" s="63">
        <f>SUM($L26:AO26)</f>
        <v>325044.84190943133</v>
      </c>
      <c r="BT26" s="65">
        <f>IF(CZ26=0,0,L26/((1+Vychodiská!$C$178)^emisie_ostatné!CZ26))</f>
        <v>8259.2179055421166</v>
      </c>
      <c r="BU26" s="62">
        <f>IF(DA26=0,0,M26/((1+Vychodiská!$C$178)^emisie_ostatné!DA26))</f>
        <v>7959.52628439816</v>
      </c>
      <c r="BV26" s="62">
        <f>IF(DB26=0,0,N26/((1+Vychodiská!$C$178)^emisie_ostatné!DB26))</f>
        <v>7670.7091877928551</v>
      </c>
      <c r="BW26" s="62">
        <f>IF(DC26=0,0,O26/((1+Vychodiská!$C$178)^emisie_ostatné!DC26))</f>
        <v>7366.8029952098232</v>
      </c>
      <c r="BX26" s="62">
        <f>IF(DD26=0,0,P26/((1+Vychodiská!$C$178)^emisie_ostatné!DD26))</f>
        <v>7074.9372765424614</v>
      </c>
      <c r="BY26" s="62">
        <f>IF(DE26=0,0,Q26/((1+Vychodiská!$C$178)^emisie_ostatné!DE26))</f>
        <v>6794.6349996813515</v>
      </c>
      <c r="BZ26" s="62">
        <f>IF(DF26=0,0,R26/((1+Vychodiská!$C$178)^emisie_ostatné!DF26))</f>
        <v>6525.4380320749269</v>
      </c>
      <c r="CA26" s="62">
        <f>IF(DG26=0,0,S26/((1+Vychodiská!$C$178)^emisie_ostatné!DG26))</f>
        <v>6266.9063919470054</v>
      </c>
      <c r="CB26" s="62">
        <f>IF(DH26=0,0,T26/((1+Vychodiská!$C$178)^emisie_ostatné!DH26))</f>
        <v>6018.617529180342</v>
      </c>
      <c r="CC26" s="62">
        <f>IF(DI26=0,0,U26/((1+Vychodiská!$C$178)^emisie_ostatné!DI26))</f>
        <v>5780.1656346909122</v>
      </c>
      <c r="CD26" s="62">
        <f>IF(DJ26=0,0,V26/((1+Vychodiská!$C$178)^emisie_ostatné!DJ26))</f>
        <v>5551.1609771641088</v>
      </c>
      <c r="CE26" s="62">
        <f>IF(DK26=0,0,W26/((1+Vychodiská!$C$178)^emisie_ostatné!DK26))</f>
        <v>5331.2292660688454</v>
      </c>
      <c r="CF26" s="62">
        <f>IF(DL26=0,0,X26/((1+Vychodiská!$C$178)^emisie_ostatné!DL26))</f>
        <v>5120.0110399084015</v>
      </c>
      <c r="CG26" s="62">
        <f>IF(DM26=0,0,Y26/((1+Vychodiská!$C$178)^emisie_ostatné!DM26))</f>
        <v>4910.334397321677</v>
      </c>
      <c r="CH26" s="62">
        <f>IF(DN26=0,0,Z26/((1+Vychodiská!$C$178)^emisie_ostatné!DN26))</f>
        <v>4709.2445124789783</v>
      </c>
      <c r="CI26" s="62">
        <f>IF(DO26=0,0,AA26/((1+Vychodiská!$C$178)^emisie_ostatné!DO26))</f>
        <v>4516.3897372060292</v>
      </c>
      <c r="CJ26" s="62">
        <f>IF(DP26=0,0,AB26/((1+Vychodiská!$C$178)^emisie_ostatné!DP26))</f>
        <v>4331.4328241585436</v>
      </c>
      <c r="CK26" s="62">
        <f>IF(DQ26=0,0,AC26/((1+Vychodiská!$C$178)^emisie_ostatné!DQ26))</f>
        <v>4154.0503370739552</v>
      </c>
      <c r="CL26" s="62">
        <f>IF(DR26=0,0,AD26/((1+Vychodiská!$C$178)^emisie_ostatné!DR26))</f>
        <v>3983.9320851747357</v>
      </c>
      <c r="CM26" s="62">
        <f>IF(DS26=0,0,AE26/((1+Vychodiská!$C$178)^emisie_ostatné!DS26))</f>
        <v>3820.780580734247</v>
      </c>
      <c r="CN26" s="62">
        <f>IF(DT26=0,0,AF26/((1+Vychodiská!$C$178)^emisie_ostatné!DT26))</f>
        <v>3664.3105188565573</v>
      </c>
      <c r="CO26" s="62">
        <f>IF(DU26=0,0,AG26/((1+Vychodiská!$C$178)^emisie_ostatné!DU26))</f>
        <v>3514.2482785605266</v>
      </c>
      <c r="CP26" s="62">
        <f>IF(DV26=0,0,AH26/((1+Vychodiská!$C$178)^emisie_ostatné!DV26))</f>
        <v>3370.3314442956666</v>
      </c>
      <c r="CQ26" s="62">
        <f>IF(DW26=0,0,AI26/((1+Vychodiská!$C$178)^emisie_ostatné!DW26))</f>
        <v>3239.0490099416734</v>
      </c>
      <c r="CR26" s="62">
        <f>IF(DX26=0,0,AJ26/((1+Vychodiská!$C$178)^emisie_ostatné!DX26))</f>
        <v>3112.8803389829932</v>
      </c>
      <c r="CS26" s="62">
        <f>IF(DY26=0,0,AK26/((1+Vychodiská!$C$178)^emisie_ostatné!DY26))</f>
        <v>2991.6262381597517</v>
      </c>
      <c r="CT26" s="62">
        <f>IF(DZ26=0,0,AL26/((1+Vychodiská!$C$178)^emisie_ostatné!DZ26))</f>
        <v>2875.0952732638143</v>
      </c>
      <c r="CU26" s="62">
        <f>IF(EA26=0,0,AM26/((1+Vychodiská!$C$178)^emisie_ostatné!EA26))</f>
        <v>2763.1034669052538</v>
      </c>
      <c r="CV26" s="62">
        <f>IF(EB26=0,0,AN26/((1+Vychodiská!$C$178)^emisie_ostatné!EB26))</f>
        <v>2655.4740080515153</v>
      </c>
      <c r="CW26" s="63">
        <f>IF(EC26=0,0,AO26/((1+Vychodiská!$C$178)^emisie_ostatné!EC26))</f>
        <v>2552.0369728807473</v>
      </c>
      <c r="CX26" s="66">
        <f t="shared" si="26"/>
        <v>146883.67754424797</v>
      </c>
      <c r="CZ26" s="67">
        <f t="shared" si="0"/>
        <v>3</v>
      </c>
      <c r="DA26" s="67">
        <f t="shared" si="27"/>
        <v>4</v>
      </c>
      <c r="DB26" s="67">
        <f t="shared" si="28"/>
        <v>5</v>
      </c>
      <c r="DC26" s="67">
        <f t="shared" si="29"/>
        <v>6</v>
      </c>
      <c r="DD26" s="67">
        <f t="shared" si="30"/>
        <v>7</v>
      </c>
      <c r="DE26" s="67">
        <f t="shared" si="31"/>
        <v>8</v>
      </c>
      <c r="DF26" s="67">
        <f t="shared" si="32"/>
        <v>9</v>
      </c>
      <c r="DG26" s="67">
        <f t="shared" si="33"/>
        <v>10</v>
      </c>
      <c r="DH26" s="67">
        <f t="shared" si="34"/>
        <v>11</v>
      </c>
      <c r="DI26" s="67">
        <f t="shared" si="35"/>
        <v>12</v>
      </c>
      <c r="DJ26" s="67">
        <f t="shared" si="36"/>
        <v>13</v>
      </c>
      <c r="DK26" s="67">
        <f t="shared" si="37"/>
        <v>14</v>
      </c>
      <c r="DL26" s="67">
        <f t="shared" si="38"/>
        <v>15</v>
      </c>
      <c r="DM26" s="67">
        <f t="shared" si="39"/>
        <v>16</v>
      </c>
      <c r="DN26" s="67">
        <f t="shared" si="40"/>
        <v>17</v>
      </c>
      <c r="DO26" s="67">
        <f t="shared" si="41"/>
        <v>18</v>
      </c>
      <c r="DP26" s="67">
        <f t="shared" si="42"/>
        <v>19</v>
      </c>
      <c r="DQ26" s="67">
        <f t="shared" si="43"/>
        <v>20</v>
      </c>
      <c r="DR26" s="67">
        <f t="shared" si="44"/>
        <v>21</v>
      </c>
      <c r="DS26" s="67">
        <f t="shared" si="45"/>
        <v>22</v>
      </c>
      <c r="DT26" s="67">
        <f t="shared" si="46"/>
        <v>23</v>
      </c>
      <c r="DU26" s="67">
        <f t="shared" si="47"/>
        <v>24</v>
      </c>
      <c r="DV26" s="67">
        <f t="shared" si="48"/>
        <v>25</v>
      </c>
      <c r="DW26" s="67">
        <f t="shared" si="49"/>
        <v>26</v>
      </c>
      <c r="DX26" s="67">
        <f t="shared" si="50"/>
        <v>27</v>
      </c>
      <c r="DY26" s="67">
        <f t="shared" si="51"/>
        <v>28</v>
      </c>
      <c r="DZ26" s="67">
        <f t="shared" si="52"/>
        <v>29</v>
      </c>
      <c r="EA26" s="67">
        <f t="shared" si="53"/>
        <v>30</v>
      </c>
      <c r="EB26" s="67">
        <f t="shared" si="54"/>
        <v>31</v>
      </c>
      <c r="EC26" s="68">
        <f t="shared" si="55"/>
        <v>32</v>
      </c>
    </row>
    <row r="27" spans="1:133" ht="37" customHeight="1" x14ac:dyDescent="0.45">
      <c r="A27" s="59">
        <f>Investície!A27</f>
        <v>25</v>
      </c>
      <c r="B27" s="60" t="str">
        <f>Investície!B27</f>
        <v>MHTH, a.s. - závod Martin</v>
      </c>
      <c r="C27" s="60" t="str">
        <f>Investície!C27</f>
        <v>Rekonštrukcia a modernizácia rozvodov centrálneho zásobovania teplom v meste Martin II. etapa</v>
      </c>
      <c r="D27" s="61">
        <f>INDEX(Data!$M:$M,MATCH(emisie_ostatné!A27,Data!$A:$A,0))</f>
        <v>30</v>
      </c>
      <c r="E27" s="61">
        <f>INDEX(Data!$J:$J,MATCH(emisie_ostatné!A27,Data!$A:$A,0))</f>
        <v>2024</v>
      </c>
      <c r="F27" s="61">
        <f>INDEX(Data!$O:$O,MATCH(emisie_ostatné!A27,Data!$A:$A,0))</f>
        <v>0</v>
      </c>
      <c r="G27" s="61">
        <f>INDEX(Data!$P:$P,MATCH(emisie_ostatné!A27,Data!$A:$A,0))</f>
        <v>-0.3</v>
      </c>
      <c r="H27" s="61">
        <f>INDEX(Data!$Q:$Q,MATCH(emisie_ostatné!A27,Data!$A:$A,0))</f>
        <v>-0.6</v>
      </c>
      <c r="I27" s="61">
        <f>INDEX(Data!$R:$R,MATCH(emisie_ostatné!A27,Data!$A:$A,0))</f>
        <v>0</v>
      </c>
      <c r="J27" s="61">
        <f>INDEX(Data!$S:$S,MATCH(emisie_ostatné!A27,Data!$A:$A,0))</f>
        <v>0</v>
      </c>
      <c r="K27" s="63">
        <f>INDEX(Data!$T:$T,MATCH(emisie_ostatné!A27,Data!$A:$A,0))</f>
        <v>0</v>
      </c>
      <c r="L27" s="62">
        <f>($F27*IF(LEN($E27)=4,HLOOKUP($E27+L$2,Vychodiská!$J$9:$BH$15,2,0),HLOOKUP(VALUE(RIGHT($E27,4))+L$2,Vychodiská!$J$9:$BH$15,2,0)))*-1+($G27*IF(LEN($E27)=4,HLOOKUP($E27+L$2,Vychodiská!$J$9:$BH$15,3,0),HLOOKUP(VALUE(RIGHT($E27,4))+L$2,Vychodiská!$J$9:$BH$15,3,0)))*-1+($H27*IF(LEN($E27)=4,HLOOKUP($E27+L$2,Vychodiská!$J$9:$BH$15,4,0),HLOOKUP(VALUE(RIGHT($E27,4))+L$2,Vychodiská!$J$9:$BH$15,4,0)))*-1+($I27*IF(LEN($E27)=4,HLOOKUP($E27+L$2,Vychodiská!$J$9:$BH$15,5,0),HLOOKUP(VALUE(RIGHT($E27,4))+L$2,Vychodiská!$J$9:$BH$15,5,0)))*-1+($J27*IF(LEN($E27)=4,HLOOKUP($E27+L$2,Vychodiská!$J$9:$BH$15,6,0),HLOOKUP(VALUE(RIGHT($E27,4))+L$2,Vychodiská!$J$9:$BH$15,6,0)))*-1+($K27*IF(LEN($E27)=4,HLOOKUP($E27+L$2,Vychodiská!$J$9:$BH$15,7,0),HLOOKUP(VALUE(RIGHT($E27,4))+L$2,Vychodiská!$J$9:$BH$15,7,0)))*-1</f>
        <v>16307.513575572721</v>
      </c>
      <c r="M27" s="62">
        <f>($F27*IF(LEN($E27)=4,HLOOKUP($E27+M$2,Vychodiská!$J$9:$BH$15,2,0),HLOOKUP(VALUE(RIGHT($E27,4))+M$2,Vychodiská!$J$9:$BH$15,2,0)))*-1+($G27*IF(LEN($E27)=4,HLOOKUP($E27+M$2,Vychodiská!$J$9:$BH$15,3,0),HLOOKUP(VALUE(RIGHT($E27,4))+M$2,Vychodiská!$J$9:$BH$15,3,0)))*-1+($H27*IF(LEN($E27)=4,HLOOKUP($E27+M$2,Vychodiská!$J$9:$BH$15,4,0),HLOOKUP(VALUE(RIGHT($E27,4))+M$2,Vychodiská!$J$9:$BH$15,4,0)))*-1+($I27*IF(LEN($E27)=4,HLOOKUP($E27+M$2,Vychodiská!$J$9:$BH$15,5,0),HLOOKUP(VALUE(RIGHT($E27,4))+M$2,Vychodiská!$J$9:$BH$15,5,0)))*-1+($J27*IF(LEN($E27)=4,HLOOKUP($E27+M$2,Vychodiská!$J$9:$BH$15,6,0),HLOOKUP(VALUE(RIGHT($E27,4))+M$2,Vychodiská!$J$9:$BH$15,6,0)))*-1+($K27*IF(LEN($E27)=4,HLOOKUP($E27+M$2,Vychodiská!$J$9:$BH$15,7,0),HLOOKUP(VALUE(RIGHT($E27,4))+M$2,Vychodiská!$J$9:$BH$15,7,0)))*-1</f>
        <v>16547.234025133639</v>
      </c>
      <c r="N27" s="62">
        <f>($F27*IF(LEN($E27)=4,HLOOKUP($E27+N$2,Vychodiská!$J$9:$BH$15,2,0),HLOOKUP(VALUE(RIGHT($E27,4))+N$2,Vychodiská!$J$9:$BH$15,2,0)))*-1+($G27*IF(LEN($E27)=4,HLOOKUP($E27+N$2,Vychodiská!$J$9:$BH$15,3,0),HLOOKUP(VALUE(RIGHT($E27,4))+N$2,Vychodiská!$J$9:$BH$15,3,0)))*-1+($H27*IF(LEN($E27)=4,HLOOKUP($E27+N$2,Vychodiská!$J$9:$BH$15,4,0),HLOOKUP(VALUE(RIGHT($E27,4))+N$2,Vychodiská!$J$9:$BH$15,4,0)))*-1+($I27*IF(LEN($E27)=4,HLOOKUP($E27+N$2,Vychodiská!$J$9:$BH$15,5,0),HLOOKUP(VALUE(RIGHT($E27,4))+N$2,Vychodiská!$J$9:$BH$15,5,0)))*-1+($J27*IF(LEN($E27)=4,HLOOKUP($E27+N$2,Vychodiská!$J$9:$BH$15,6,0),HLOOKUP(VALUE(RIGHT($E27,4))+N$2,Vychodiská!$J$9:$BH$15,6,0)))*-1+($K27*IF(LEN($E27)=4,HLOOKUP($E27+N$2,Vychodiská!$J$9:$BH$15,7,0),HLOOKUP(VALUE(RIGHT($E27,4))+N$2,Vychodiská!$J$9:$BH$15,7,0)))*-1</f>
        <v>16790.478365303101</v>
      </c>
      <c r="O27" s="62">
        <f>($F27*IF(LEN($E27)=4,HLOOKUP($E27+O$2,Vychodiská!$J$9:$BH$15,2,0),HLOOKUP(VALUE(RIGHT($E27,4))+O$2,Vychodiská!$J$9:$BH$15,2,0)))*-1+($G27*IF(LEN($E27)=4,HLOOKUP($E27+O$2,Vychodiská!$J$9:$BH$15,3,0),HLOOKUP(VALUE(RIGHT($E27,4))+O$2,Vychodiská!$J$9:$BH$15,3,0)))*-1+($H27*IF(LEN($E27)=4,HLOOKUP($E27+O$2,Vychodiská!$J$9:$BH$15,4,0),HLOOKUP(VALUE(RIGHT($E27,4))+O$2,Vychodiská!$J$9:$BH$15,4,0)))*-1+($I27*IF(LEN($E27)=4,HLOOKUP($E27+O$2,Vychodiská!$J$9:$BH$15,5,0),HLOOKUP(VALUE(RIGHT($E27,4))+O$2,Vychodiská!$J$9:$BH$15,5,0)))*-1+($J27*IF(LEN($E27)=4,HLOOKUP($E27+O$2,Vychodiská!$J$9:$BH$15,6,0),HLOOKUP(VALUE(RIGHT($E27,4))+O$2,Vychodiská!$J$9:$BH$15,6,0)))*-1+($K27*IF(LEN($E27)=4,HLOOKUP($E27+O$2,Vychodiská!$J$9:$BH$15,7,0),HLOOKUP(VALUE(RIGHT($E27,4))+O$2,Vychodiská!$J$9:$BH$15,7,0)))*-1</f>
        <v>16990.285057850208</v>
      </c>
      <c r="P27" s="62">
        <f>($F27*IF(LEN($E27)=4,HLOOKUP($E27+P$2,Vychodiská!$J$9:$BH$15,2,0),HLOOKUP(VALUE(RIGHT($E27,4))+P$2,Vychodiská!$J$9:$BH$15,2,0)))*-1+($G27*IF(LEN($E27)=4,HLOOKUP($E27+P$2,Vychodiská!$J$9:$BH$15,3,0),HLOOKUP(VALUE(RIGHT($E27,4))+P$2,Vychodiská!$J$9:$BH$15,3,0)))*-1+($H27*IF(LEN($E27)=4,HLOOKUP($E27+P$2,Vychodiská!$J$9:$BH$15,4,0),HLOOKUP(VALUE(RIGHT($E27,4))+P$2,Vychodiská!$J$9:$BH$15,4,0)))*-1+($I27*IF(LEN($E27)=4,HLOOKUP($E27+P$2,Vychodiská!$J$9:$BH$15,5,0),HLOOKUP(VALUE(RIGHT($E27,4))+P$2,Vychodiská!$J$9:$BH$15,5,0)))*-1+($J27*IF(LEN($E27)=4,HLOOKUP($E27+P$2,Vychodiská!$J$9:$BH$15,6,0),HLOOKUP(VALUE(RIGHT($E27,4))+P$2,Vychodiská!$J$9:$BH$15,6,0)))*-1+($K27*IF(LEN($E27)=4,HLOOKUP($E27+P$2,Vychodiská!$J$9:$BH$15,7,0),HLOOKUP(VALUE(RIGHT($E27,4))+P$2,Vychodiská!$J$9:$BH$15,7,0)))*-1</f>
        <v>17192.469450038625</v>
      </c>
      <c r="Q27" s="62">
        <f>($F27*IF(LEN($E27)=4,HLOOKUP($E27+Q$2,Vychodiská!$J$9:$BH$15,2,0),HLOOKUP(VALUE(RIGHT($E27,4))+Q$2,Vychodiská!$J$9:$BH$15,2,0)))*-1+($G27*IF(LEN($E27)=4,HLOOKUP($E27+Q$2,Vychodiská!$J$9:$BH$15,3,0),HLOOKUP(VALUE(RIGHT($E27,4))+Q$2,Vychodiská!$J$9:$BH$15,3,0)))*-1+($H27*IF(LEN($E27)=4,HLOOKUP($E27+Q$2,Vychodiská!$J$9:$BH$15,4,0),HLOOKUP(VALUE(RIGHT($E27,4))+Q$2,Vychodiská!$J$9:$BH$15,4,0)))*-1+($I27*IF(LEN($E27)=4,HLOOKUP($E27+Q$2,Vychodiská!$J$9:$BH$15,5,0),HLOOKUP(VALUE(RIGHT($E27,4))+Q$2,Vychodiská!$J$9:$BH$15,5,0)))*-1+($J27*IF(LEN($E27)=4,HLOOKUP($E27+Q$2,Vychodiská!$J$9:$BH$15,6,0),HLOOKUP(VALUE(RIGHT($E27,4))+Q$2,Vychodiská!$J$9:$BH$15,6,0)))*-1+($K27*IF(LEN($E27)=4,HLOOKUP($E27+Q$2,Vychodiská!$J$9:$BH$15,7,0),HLOOKUP(VALUE(RIGHT($E27,4))+Q$2,Vychodiská!$J$9:$BH$15,7,0)))*-1</f>
        <v>17397.059836494089</v>
      </c>
      <c r="R27" s="62">
        <f>($F27*IF(LEN($E27)=4,HLOOKUP($E27+R$2,Vychodiská!$J$9:$BH$15,2,0),HLOOKUP(VALUE(RIGHT($E27,4))+R$2,Vychodiská!$J$9:$BH$15,2,0)))*-1+($G27*IF(LEN($E27)=4,HLOOKUP($E27+R$2,Vychodiská!$J$9:$BH$15,3,0),HLOOKUP(VALUE(RIGHT($E27,4))+R$2,Vychodiská!$J$9:$BH$15,3,0)))*-1+($H27*IF(LEN($E27)=4,HLOOKUP($E27+R$2,Vychodiská!$J$9:$BH$15,4,0),HLOOKUP(VALUE(RIGHT($E27,4))+R$2,Vychodiská!$J$9:$BH$15,4,0)))*-1+($I27*IF(LEN($E27)=4,HLOOKUP($E27+R$2,Vychodiská!$J$9:$BH$15,5,0),HLOOKUP(VALUE(RIGHT($E27,4))+R$2,Vychodiská!$J$9:$BH$15,5,0)))*-1+($J27*IF(LEN($E27)=4,HLOOKUP($E27+R$2,Vychodiská!$J$9:$BH$15,6,0),HLOOKUP(VALUE(RIGHT($E27,4))+R$2,Vychodiská!$J$9:$BH$15,6,0)))*-1+($K27*IF(LEN($E27)=4,HLOOKUP($E27+R$2,Vychodiská!$J$9:$BH$15,7,0),HLOOKUP(VALUE(RIGHT($E27,4))+R$2,Vychodiská!$J$9:$BH$15,7,0)))*-1</f>
        <v>17543.195139120635</v>
      </c>
      <c r="S27" s="62">
        <f>($F27*IF(LEN($E27)=4,HLOOKUP($E27+S$2,Vychodiská!$J$9:$BH$15,2,0),HLOOKUP(VALUE(RIGHT($E27,4))+S$2,Vychodiská!$J$9:$BH$15,2,0)))*-1+($G27*IF(LEN($E27)=4,HLOOKUP($E27+S$2,Vychodiská!$J$9:$BH$15,3,0),HLOOKUP(VALUE(RIGHT($E27,4))+S$2,Vychodiská!$J$9:$BH$15,3,0)))*-1+($H27*IF(LEN($E27)=4,HLOOKUP($E27+S$2,Vychodiská!$J$9:$BH$15,4,0),HLOOKUP(VALUE(RIGHT($E27,4))+S$2,Vychodiská!$J$9:$BH$15,4,0)))*-1+($I27*IF(LEN($E27)=4,HLOOKUP($E27+S$2,Vychodiská!$J$9:$BH$15,5,0),HLOOKUP(VALUE(RIGHT($E27,4))+S$2,Vychodiská!$J$9:$BH$15,5,0)))*-1+($J27*IF(LEN($E27)=4,HLOOKUP($E27+S$2,Vychodiská!$J$9:$BH$15,6,0),HLOOKUP(VALUE(RIGHT($E27,4))+S$2,Vychodiská!$J$9:$BH$15,6,0)))*-1+($K27*IF(LEN($E27)=4,HLOOKUP($E27+S$2,Vychodiská!$J$9:$BH$15,7,0),HLOOKUP(VALUE(RIGHT($E27,4))+S$2,Vychodiská!$J$9:$BH$15,7,0)))*-1</f>
        <v>17690.557978289249</v>
      </c>
      <c r="T27" s="62">
        <f>($F27*IF(LEN($E27)=4,HLOOKUP($E27+T$2,Vychodiská!$J$9:$BH$15,2,0),HLOOKUP(VALUE(RIGHT($E27,4))+T$2,Vychodiská!$J$9:$BH$15,2,0)))*-1+($G27*IF(LEN($E27)=4,HLOOKUP($E27+T$2,Vychodiská!$J$9:$BH$15,3,0),HLOOKUP(VALUE(RIGHT($E27,4))+T$2,Vychodiská!$J$9:$BH$15,3,0)))*-1+($H27*IF(LEN($E27)=4,HLOOKUP($E27+T$2,Vychodiská!$J$9:$BH$15,4,0),HLOOKUP(VALUE(RIGHT($E27,4))+T$2,Vychodiská!$J$9:$BH$15,4,0)))*-1+($I27*IF(LEN($E27)=4,HLOOKUP($E27+T$2,Vychodiská!$J$9:$BH$15,5,0),HLOOKUP(VALUE(RIGHT($E27,4))+T$2,Vychodiská!$J$9:$BH$15,5,0)))*-1+($J27*IF(LEN($E27)=4,HLOOKUP($E27+T$2,Vychodiská!$J$9:$BH$15,6,0),HLOOKUP(VALUE(RIGHT($E27,4))+T$2,Vychodiská!$J$9:$BH$15,6,0)))*-1+($K27*IF(LEN($E27)=4,HLOOKUP($E27+T$2,Vychodiská!$J$9:$BH$15,7,0),HLOOKUP(VALUE(RIGHT($E27,4))+T$2,Vychodiská!$J$9:$BH$15,7,0)))*-1</f>
        <v>17839.158665306877</v>
      </c>
      <c r="U27" s="62">
        <f>($F27*IF(LEN($E27)=4,HLOOKUP($E27+U$2,Vychodiská!$J$9:$BH$15,2,0),HLOOKUP(VALUE(RIGHT($E27,4))+U$2,Vychodiská!$J$9:$BH$15,2,0)))*-1+($G27*IF(LEN($E27)=4,HLOOKUP($E27+U$2,Vychodiská!$J$9:$BH$15,3,0),HLOOKUP(VALUE(RIGHT($E27,4))+U$2,Vychodiská!$J$9:$BH$15,3,0)))*-1+($H27*IF(LEN($E27)=4,HLOOKUP($E27+U$2,Vychodiská!$J$9:$BH$15,4,0),HLOOKUP(VALUE(RIGHT($E27,4))+U$2,Vychodiská!$J$9:$BH$15,4,0)))*-1+($I27*IF(LEN($E27)=4,HLOOKUP($E27+U$2,Vychodiská!$J$9:$BH$15,5,0),HLOOKUP(VALUE(RIGHT($E27,4))+U$2,Vychodiská!$J$9:$BH$15,5,0)))*-1+($J27*IF(LEN($E27)=4,HLOOKUP($E27+U$2,Vychodiská!$J$9:$BH$15,6,0),HLOOKUP(VALUE(RIGHT($E27,4))+U$2,Vychodiská!$J$9:$BH$15,6,0)))*-1+($K27*IF(LEN($E27)=4,HLOOKUP($E27+U$2,Vychodiská!$J$9:$BH$15,7,0),HLOOKUP(VALUE(RIGHT($E27,4))+U$2,Vychodiská!$J$9:$BH$15,7,0)))*-1</f>
        <v>17989.007598095457</v>
      </c>
      <c r="V27" s="62">
        <f>($F27*IF(LEN($E27)=4,HLOOKUP($E27+V$2,Vychodiská!$J$9:$BH$15,2,0),HLOOKUP(VALUE(RIGHT($E27,4))+V$2,Vychodiská!$J$9:$BH$15,2,0)))*-1+($G27*IF(LEN($E27)=4,HLOOKUP($E27+V$2,Vychodiská!$J$9:$BH$15,3,0),HLOOKUP(VALUE(RIGHT($E27,4))+V$2,Vychodiská!$J$9:$BH$15,3,0)))*-1+($H27*IF(LEN($E27)=4,HLOOKUP($E27+V$2,Vychodiská!$J$9:$BH$15,4,0),HLOOKUP(VALUE(RIGHT($E27,4))+V$2,Vychodiská!$J$9:$BH$15,4,0)))*-1+($I27*IF(LEN($E27)=4,HLOOKUP($E27+V$2,Vychodiská!$J$9:$BH$15,5,0),HLOOKUP(VALUE(RIGHT($E27,4))+V$2,Vychodiská!$J$9:$BH$15,5,0)))*-1+($J27*IF(LEN($E27)=4,HLOOKUP($E27+V$2,Vychodiská!$J$9:$BH$15,6,0),HLOOKUP(VALUE(RIGHT($E27,4))+V$2,Vychodiská!$J$9:$BH$15,6,0)))*-1+($K27*IF(LEN($E27)=4,HLOOKUP($E27+V$2,Vychodiská!$J$9:$BH$15,7,0),HLOOKUP(VALUE(RIGHT($E27,4))+V$2,Vychodiská!$J$9:$BH$15,7,0)))*-1</f>
        <v>18140.115261919454</v>
      </c>
      <c r="W27" s="62">
        <f>($F27*IF(LEN($E27)=4,HLOOKUP($E27+W$2,Vychodiská!$J$9:$BH$15,2,0),HLOOKUP(VALUE(RIGHT($E27,4))+W$2,Vychodiská!$J$9:$BH$15,2,0)))*-1+($G27*IF(LEN($E27)=4,HLOOKUP($E27+W$2,Vychodiská!$J$9:$BH$15,3,0),HLOOKUP(VALUE(RIGHT($E27,4))+W$2,Vychodiská!$J$9:$BH$15,3,0)))*-1+($H27*IF(LEN($E27)=4,HLOOKUP($E27+W$2,Vychodiská!$J$9:$BH$15,4,0),HLOOKUP(VALUE(RIGHT($E27,4))+W$2,Vychodiská!$J$9:$BH$15,4,0)))*-1+($I27*IF(LEN($E27)=4,HLOOKUP($E27+W$2,Vychodiská!$J$9:$BH$15,5,0),HLOOKUP(VALUE(RIGHT($E27,4))+W$2,Vychodiská!$J$9:$BH$15,5,0)))*-1+($J27*IF(LEN($E27)=4,HLOOKUP($E27+W$2,Vychodiská!$J$9:$BH$15,6,0),HLOOKUP(VALUE(RIGHT($E27,4))+W$2,Vychodiská!$J$9:$BH$15,6,0)))*-1+($K27*IF(LEN($E27)=4,HLOOKUP($E27+W$2,Vychodiská!$J$9:$BH$15,7,0),HLOOKUP(VALUE(RIGHT($E27,4))+W$2,Vychodiská!$J$9:$BH$15,7,0)))*-1</f>
        <v>18292.492230119577</v>
      </c>
      <c r="X27" s="62">
        <f>($F27*IF(LEN($E27)=4,HLOOKUP($E27+X$2,Vychodiská!$J$9:$BH$15,2,0),HLOOKUP(VALUE(RIGHT($E27,4))+X$2,Vychodiská!$J$9:$BH$15,2,0)))*-1+($G27*IF(LEN($E27)=4,HLOOKUP($E27+X$2,Vychodiská!$J$9:$BH$15,3,0),HLOOKUP(VALUE(RIGHT($E27,4))+X$2,Vychodiská!$J$9:$BH$15,3,0)))*-1+($H27*IF(LEN($E27)=4,HLOOKUP($E27+X$2,Vychodiská!$J$9:$BH$15,4,0),HLOOKUP(VALUE(RIGHT($E27,4))+X$2,Vychodiská!$J$9:$BH$15,4,0)))*-1+($I27*IF(LEN($E27)=4,HLOOKUP($E27+X$2,Vychodiská!$J$9:$BH$15,5,0),HLOOKUP(VALUE(RIGHT($E27,4))+X$2,Vychodiská!$J$9:$BH$15,5,0)))*-1+($J27*IF(LEN($E27)=4,HLOOKUP($E27+X$2,Vychodiská!$J$9:$BH$15,6,0),HLOOKUP(VALUE(RIGHT($E27,4))+X$2,Vychodiská!$J$9:$BH$15,6,0)))*-1+($K27*IF(LEN($E27)=4,HLOOKUP($E27+X$2,Vychodiská!$J$9:$BH$15,7,0),HLOOKUP(VALUE(RIGHT($E27,4))+X$2,Vychodiská!$J$9:$BH$15,7,0)))*-1</f>
        <v>18446.149164852581</v>
      </c>
      <c r="Y27" s="62">
        <f>($F27*IF(LEN($E27)=4,HLOOKUP($E27+Y$2,Vychodiská!$J$9:$BH$15,2,0),HLOOKUP(VALUE(RIGHT($E27,4))+Y$2,Vychodiská!$J$9:$BH$15,2,0)))*-1+($G27*IF(LEN($E27)=4,HLOOKUP($E27+Y$2,Vychodiská!$J$9:$BH$15,3,0),HLOOKUP(VALUE(RIGHT($E27,4))+Y$2,Vychodiská!$J$9:$BH$15,3,0)))*-1+($H27*IF(LEN($E27)=4,HLOOKUP($E27+Y$2,Vychodiská!$J$9:$BH$15,4,0),HLOOKUP(VALUE(RIGHT($E27,4))+Y$2,Vychodiská!$J$9:$BH$15,4,0)))*-1+($I27*IF(LEN($E27)=4,HLOOKUP($E27+Y$2,Vychodiská!$J$9:$BH$15,5,0),HLOOKUP(VALUE(RIGHT($E27,4))+Y$2,Vychodiská!$J$9:$BH$15,5,0)))*-1+($J27*IF(LEN($E27)=4,HLOOKUP($E27+Y$2,Vychodiská!$J$9:$BH$15,6,0),HLOOKUP(VALUE(RIGHT($E27,4))+Y$2,Vychodiská!$J$9:$BH$15,6,0)))*-1+($K27*IF(LEN($E27)=4,HLOOKUP($E27+Y$2,Vychodiská!$J$9:$BH$15,7,0),HLOOKUP(VALUE(RIGHT($E27,4))+Y$2,Vychodiská!$J$9:$BH$15,7,0)))*-1</f>
        <v>18601.096817837344</v>
      </c>
      <c r="Z27" s="62">
        <f>($F27*IF(LEN($E27)=4,HLOOKUP($E27+Z$2,Vychodiská!$J$9:$BH$15,2,0),HLOOKUP(VALUE(RIGHT($E27,4))+Z$2,Vychodiská!$J$9:$BH$15,2,0)))*-1+($G27*IF(LEN($E27)=4,HLOOKUP($E27+Z$2,Vychodiská!$J$9:$BH$15,3,0),HLOOKUP(VALUE(RIGHT($E27,4))+Z$2,Vychodiská!$J$9:$BH$15,3,0)))*-1+($H27*IF(LEN($E27)=4,HLOOKUP($E27+Z$2,Vychodiská!$J$9:$BH$15,4,0),HLOOKUP(VALUE(RIGHT($E27,4))+Z$2,Vychodiská!$J$9:$BH$15,4,0)))*-1+($I27*IF(LEN($E27)=4,HLOOKUP($E27+Z$2,Vychodiská!$J$9:$BH$15,5,0),HLOOKUP(VALUE(RIGHT($E27,4))+Z$2,Vychodiská!$J$9:$BH$15,5,0)))*-1+($J27*IF(LEN($E27)=4,HLOOKUP($E27+Z$2,Vychodiská!$J$9:$BH$15,6,0),HLOOKUP(VALUE(RIGHT($E27,4))+Z$2,Vychodiská!$J$9:$BH$15,6,0)))*-1+($K27*IF(LEN($E27)=4,HLOOKUP($E27+Z$2,Vychodiská!$J$9:$BH$15,7,0),HLOOKUP(VALUE(RIGHT($E27,4))+Z$2,Vychodiská!$J$9:$BH$15,7,0)))*-1</f>
        <v>18757.346031107176</v>
      </c>
      <c r="AA27" s="62">
        <f>($F27*IF(LEN($E27)=4,HLOOKUP($E27+AA$2,Vychodiská!$J$9:$BH$15,2,0),HLOOKUP(VALUE(RIGHT($E27,4))+AA$2,Vychodiská!$J$9:$BH$15,2,0)))*-1+($G27*IF(LEN($E27)=4,HLOOKUP($E27+AA$2,Vychodiská!$J$9:$BH$15,3,0),HLOOKUP(VALUE(RIGHT($E27,4))+AA$2,Vychodiská!$J$9:$BH$15,3,0)))*-1+($H27*IF(LEN($E27)=4,HLOOKUP($E27+AA$2,Vychodiská!$J$9:$BH$15,4,0),HLOOKUP(VALUE(RIGHT($E27,4))+AA$2,Vychodiská!$J$9:$BH$15,4,0)))*-1+($I27*IF(LEN($E27)=4,HLOOKUP($E27+AA$2,Vychodiská!$J$9:$BH$15,5,0),HLOOKUP(VALUE(RIGHT($E27,4))+AA$2,Vychodiská!$J$9:$BH$15,5,0)))*-1+($J27*IF(LEN($E27)=4,HLOOKUP($E27+AA$2,Vychodiská!$J$9:$BH$15,6,0),HLOOKUP(VALUE(RIGHT($E27,4))+AA$2,Vychodiská!$J$9:$BH$15,6,0)))*-1+($K27*IF(LEN($E27)=4,HLOOKUP($E27+AA$2,Vychodiská!$J$9:$BH$15,7,0),HLOOKUP(VALUE(RIGHT($E27,4))+AA$2,Vychodiská!$J$9:$BH$15,7,0)))*-1</f>
        <v>18914.907737768473</v>
      </c>
      <c r="AB27" s="62">
        <f>($F27*IF(LEN($E27)=4,HLOOKUP($E27+AB$2,Vychodiská!$J$9:$BH$15,2,0),HLOOKUP(VALUE(RIGHT($E27,4))+AB$2,Vychodiská!$J$9:$BH$15,2,0)))*-1+($G27*IF(LEN($E27)=4,HLOOKUP($E27+AB$2,Vychodiská!$J$9:$BH$15,3,0),HLOOKUP(VALUE(RIGHT($E27,4))+AB$2,Vychodiská!$J$9:$BH$15,3,0)))*-1+($H27*IF(LEN($E27)=4,HLOOKUP($E27+AB$2,Vychodiská!$J$9:$BH$15,4,0),HLOOKUP(VALUE(RIGHT($E27,4))+AB$2,Vychodiská!$J$9:$BH$15,4,0)))*-1+($I27*IF(LEN($E27)=4,HLOOKUP($E27+AB$2,Vychodiská!$J$9:$BH$15,5,0),HLOOKUP(VALUE(RIGHT($E27,4))+AB$2,Vychodiská!$J$9:$BH$15,5,0)))*-1+($J27*IF(LEN($E27)=4,HLOOKUP($E27+AB$2,Vychodiská!$J$9:$BH$15,6,0),HLOOKUP(VALUE(RIGHT($E27,4))+AB$2,Vychodiská!$J$9:$BH$15,6,0)))*-1+($K27*IF(LEN($E27)=4,HLOOKUP($E27+AB$2,Vychodiská!$J$9:$BH$15,7,0),HLOOKUP(VALUE(RIGHT($E27,4))+AB$2,Vychodiská!$J$9:$BH$15,7,0)))*-1</f>
        <v>19047.312091932854</v>
      </c>
      <c r="AC27" s="62">
        <f>($F27*IF(LEN($E27)=4,HLOOKUP($E27+AC$2,Vychodiská!$J$9:$BH$15,2,0),HLOOKUP(VALUE(RIGHT($E27,4))+AC$2,Vychodiská!$J$9:$BH$15,2,0)))*-1+($G27*IF(LEN($E27)=4,HLOOKUP($E27+AC$2,Vychodiská!$J$9:$BH$15,3,0),HLOOKUP(VALUE(RIGHT($E27,4))+AC$2,Vychodiská!$J$9:$BH$15,3,0)))*-1+($H27*IF(LEN($E27)=4,HLOOKUP($E27+AC$2,Vychodiská!$J$9:$BH$15,4,0),HLOOKUP(VALUE(RIGHT($E27,4))+AC$2,Vychodiská!$J$9:$BH$15,4,0)))*-1+($I27*IF(LEN($E27)=4,HLOOKUP($E27+AC$2,Vychodiská!$J$9:$BH$15,5,0),HLOOKUP(VALUE(RIGHT($E27,4))+AC$2,Vychodiská!$J$9:$BH$15,5,0)))*-1+($J27*IF(LEN($E27)=4,HLOOKUP($E27+AC$2,Vychodiská!$J$9:$BH$15,6,0),HLOOKUP(VALUE(RIGHT($E27,4))+AC$2,Vychodiská!$J$9:$BH$15,6,0)))*-1+($K27*IF(LEN($E27)=4,HLOOKUP($E27+AC$2,Vychodiská!$J$9:$BH$15,7,0),HLOOKUP(VALUE(RIGHT($E27,4))+AC$2,Vychodiská!$J$9:$BH$15,7,0)))*-1</f>
        <v>19180.643276576382</v>
      </c>
      <c r="AD27" s="62">
        <f>($F27*IF(LEN($E27)=4,HLOOKUP($E27+AD$2,Vychodiská!$J$9:$BH$15,2,0),HLOOKUP(VALUE(RIGHT($E27,4))+AD$2,Vychodiská!$J$9:$BH$15,2,0)))*-1+($G27*IF(LEN($E27)=4,HLOOKUP($E27+AD$2,Vychodiská!$J$9:$BH$15,3,0),HLOOKUP(VALUE(RIGHT($E27,4))+AD$2,Vychodiská!$J$9:$BH$15,3,0)))*-1+($H27*IF(LEN($E27)=4,HLOOKUP($E27+AD$2,Vychodiská!$J$9:$BH$15,4,0),HLOOKUP(VALUE(RIGHT($E27,4))+AD$2,Vychodiská!$J$9:$BH$15,4,0)))*-1+($I27*IF(LEN($E27)=4,HLOOKUP($E27+AD$2,Vychodiská!$J$9:$BH$15,5,0),HLOOKUP(VALUE(RIGHT($E27,4))+AD$2,Vychodiská!$J$9:$BH$15,5,0)))*-1+($J27*IF(LEN($E27)=4,HLOOKUP($E27+AD$2,Vychodiská!$J$9:$BH$15,6,0),HLOOKUP(VALUE(RIGHT($E27,4))+AD$2,Vychodiská!$J$9:$BH$15,6,0)))*-1+($K27*IF(LEN($E27)=4,HLOOKUP($E27+AD$2,Vychodiská!$J$9:$BH$15,7,0),HLOOKUP(VALUE(RIGHT($E27,4))+AD$2,Vychodiská!$J$9:$BH$15,7,0)))*-1</f>
        <v>19314.907779512414</v>
      </c>
      <c r="AE27" s="62">
        <f>($F27*IF(LEN($E27)=4,HLOOKUP($E27+AE$2,Vychodiská!$J$9:$BH$15,2,0),HLOOKUP(VALUE(RIGHT($E27,4))+AE$2,Vychodiská!$J$9:$BH$15,2,0)))*-1+($G27*IF(LEN($E27)=4,HLOOKUP($E27+AE$2,Vychodiská!$J$9:$BH$15,3,0),HLOOKUP(VALUE(RIGHT($E27,4))+AE$2,Vychodiská!$J$9:$BH$15,3,0)))*-1+($H27*IF(LEN($E27)=4,HLOOKUP($E27+AE$2,Vychodiská!$J$9:$BH$15,4,0),HLOOKUP(VALUE(RIGHT($E27,4))+AE$2,Vychodiská!$J$9:$BH$15,4,0)))*-1+($I27*IF(LEN($E27)=4,HLOOKUP($E27+AE$2,Vychodiská!$J$9:$BH$15,5,0),HLOOKUP(VALUE(RIGHT($E27,4))+AE$2,Vychodiská!$J$9:$BH$15,5,0)))*-1+($J27*IF(LEN($E27)=4,HLOOKUP($E27+AE$2,Vychodiská!$J$9:$BH$15,6,0),HLOOKUP(VALUE(RIGHT($E27,4))+AE$2,Vychodiská!$J$9:$BH$15,6,0)))*-1+($K27*IF(LEN($E27)=4,HLOOKUP($E27+AE$2,Vychodiská!$J$9:$BH$15,7,0),HLOOKUP(VALUE(RIGHT($E27,4))+AE$2,Vychodiská!$J$9:$BH$15,7,0)))*-1</f>
        <v>19450.112133969</v>
      </c>
      <c r="AF27" s="62">
        <f>($F27*IF(LEN($E27)=4,HLOOKUP($E27+AF$2,Vychodiská!$J$9:$BH$15,2,0),HLOOKUP(VALUE(RIGHT($E27,4))+AF$2,Vychodiská!$J$9:$BH$15,2,0)))*-1+($G27*IF(LEN($E27)=4,HLOOKUP($E27+AF$2,Vychodiská!$J$9:$BH$15,3,0),HLOOKUP(VALUE(RIGHT($E27,4))+AF$2,Vychodiská!$J$9:$BH$15,3,0)))*-1+($H27*IF(LEN($E27)=4,HLOOKUP($E27+AF$2,Vychodiská!$J$9:$BH$15,4,0),HLOOKUP(VALUE(RIGHT($E27,4))+AF$2,Vychodiská!$J$9:$BH$15,4,0)))*-1+($I27*IF(LEN($E27)=4,HLOOKUP($E27+AF$2,Vychodiská!$J$9:$BH$15,5,0),HLOOKUP(VALUE(RIGHT($E27,4))+AF$2,Vychodiská!$J$9:$BH$15,5,0)))*-1+($J27*IF(LEN($E27)=4,HLOOKUP($E27+AF$2,Vychodiská!$J$9:$BH$15,6,0),HLOOKUP(VALUE(RIGHT($E27,4))+AF$2,Vychodiská!$J$9:$BH$15,6,0)))*-1+($K27*IF(LEN($E27)=4,HLOOKUP($E27+AF$2,Vychodiská!$J$9:$BH$15,7,0),HLOOKUP(VALUE(RIGHT($E27,4))+AF$2,Vychodiská!$J$9:$BH$15,7,0)))*-1</f>
        <v>19586.262918906781</v>
      </c>
      <c r="AG27" s="62">
        <f>($F27*IF(LEN($E27)=4,HLOOKUP($E27+AG$2,Vychodiská!$J$9:$BH$15,2,0),HLOOKUP(VALUE(RIGHT($E27,4))+AG$2,Vychodiská!$J$9:$BH$15,2,0)))*-1+($G27*IF(LEN($E27)=4,HLOOKUP($E27+AG$2,Vychodiská!$J$9:$BH$15,3,0),HLOOKUP(VALUE(RIGHT($E27,4))+AG$2,Vychodiská!$J$9:$BH$15,3,0)))*-1+($H27*IF(LEN($E27)=4,HLOOKUP($E27+AG$2,Vychodiská!$J$9:$BH$15,4,0),HLOOKUP(VALUE(RIGHT($E27,4))+AG$2,Vychodiská!$J$9:$BH$15,4,0)))*-1+($I27*IF(LEN($E27)=4,HLOOKUP($E27+AG$2,Vychodiská!$J$9:$BH$15,5,0),HLOOKUP(VALUE(RIGHT($E27,4))+AG$2,Vychodiská!$J$9:$BH$15,5,0)))*-1+($J27*IF(LEN($E27)=4,HLOOKUP($E27+AG$2,Vychodiská!$J$9:$BH$15,6,0),HLOOKUP(VALUE(RIGHT($E27,4))+AG$2,Vychodiská!$J$9:$BH$15,6,0)))*-1+($K27*IF(LEN($E27)=4,HLOOKUP($E27+AG$2,Vychodiská!$J$9:$BH$15,7,0),HLOOKUP(VALUE(RIGHT($E27,4))+AG$2,Vychodiská!$J$9:$BH$15,7,0)))*-1</f>
        <v>19723.366759339129</v>
      </c>
      <c r="AH27" s="62">
        <f>($F27*IF(LEN($E27)=4,HLOOKUP($E27+AH$2,Vychodiská!$J$9:$BH$15,2,0),HLOOKUP(VALUE(RIGHT($E27,4))+AH$2,Vychodiská!$J$9:$BH$15,2,0)))*-1+($G27*IF(LEN($E27)=4,HLOOKUP($E27+AH$2,Vychodiská!$J$9:$BH$15,3,0),HLOOKUP(VALUE(RIGHT($E27,4))+AH$2,Vychodiská!$J$9:$BH$15,3,0)))*-1+($H27*IF(LEN($E27)=4,HLOOKUP($E27+AH$2,Vychodiská!$J$9:$BH$15,4,0),HLOOKUP(VALUE(RIGHT($E27,4))+AH$2,Vychodiská!$J$9:$BH$15,4,0)))*-1+($I27*IF(LEN($E27)=4,HLOOKUP($E27+AH$2,Vychodiská!$J$9:$BH$15,5,0),HLOOKUP(VALUE(RIGHT($E27,4))+AH$2,Vychodiská!$J$9:$BH$15,5,0)))*-1+($J27*IF(LEN($E27)=4,HLOOKUP($E27+AH$2,Vychodiská!$J$9:$BH$15,6,0),HLOOKUP(VALUE(RIGHT($E27,4))+AH$2,Vychodiská!$J$9:$BH$15,6,0)))*-1+($K27*IF(LEN($E27)=4,HLOOKUP($E27+AH$2,Vychodiská!$J$9:$BH$15,7,0),HLOOKUP(VALUE(RIGHT($E27,4))+AH$2,Vychodiská!$J$9:$BH$15,7,0)))*-1</f>
        <v>19861.430326654496</v>
      </c>
      <c r="AI27" s="62">
        <f>($F27*IF(LEN($E27)=4,HLOOKUP($E27+AI$2,Vychodiská!$J$9:$BH$15,2,0),HLOOKUP(VALUE(RIGHT($E27,4))+AI$2,Vychodiská!$J$9:$BH$15,2,0)))*-1+($G27*IF(LEN($E27)=4,HLOOKUP($E27+AI$2,Vychodiská!$J$9:$BH$15,3,0),HLOOKUP(VALUE(RIGHT($E27,4))+AI$2,Vychodiská!$J$9:$BH$15,3,0)))*-1+($H27*IF(LEN($E27)=4,HLOOKUP($E27+AI$2,Vychodiská!$J$9:$BH$15,4,0),HLOOKUP(VALUE(RIGHT($E27,4))+AI$2,Vychodiská!$J$9:$BH$15,4,0)))*-1+($I27*IF(LEN($E27)=4,HLOOKUP($E27+AI$2,Vychodiská!$J$9:$BH$15,5,0),HLOOKUP(VALUE(RIGHT($E27,4))+AI$2,Vychodiská!$J$9:$BH$15,5,0)))*-1+($J27*IF(LEN($E27)=4,HLOOKUP($E27+AI$2,Vychodiská!$J$9:$BH$15,6,0),HLOOKUP(VALUE(RIGHT($E27,4))+AI$2,Vychodiská!$J$9:$BH$15,6,0)))*-1+($K27*IF(LEN($E27)=4,HLOOKUP($E27+AI$2,Vychodiská!$J$9:$BH$15,7,0),HLOOKUP(VALUE(RIGHT($E27,4))+AI$2,Vychodiská!$J$9:$BH$15,7,0)))*-1</f>
        <v>20000.460338941077</v>
      </c>
      <c r="AJ27" s="62">
        <f>($F27*IF(LEN($E27)=4,HLOOKUP($E27+AJ$2,Vychodiská!$J$9:$BH$15,2,0),HLOOKUP(VALUE(RIGHT($E27,4))+AJ$2,Vychodiská!$J$9:$BH$15,2,0)))*-1+($G27*IF(LEN($E27)=4,HLOOKUP($E27+AJ$2,Vychodiská!$J$9:$BH$15,3,0),HLOOKUP(VALUE(RIGHT($E27,4))+AJ$2,Vychodiská!$J$9:$BH$15,3,0)))*-1+($H27*IF(LEN($E27)=4,HLOOKUP($E27+AJ$2,Vychodiská!$J$9:$BH$15,4,0),HLOOKUP(VALUE(RIGHT($E27,4))+AJ$2,Vychodiská!$J$9:$BH$15,4,0)))*-1+($I27*IF(LEN($E27)=4,HLOOKUP($E27+AJ$2,Vychodiská!$J$9:$BH$15,5,0),HLOOKUP(VALUE(RIGHT($E27,4))+AJ$2,Vychodiská!$J$9:$BH$15,5,0)))*-1+($J27*IF(LEN($E27)=4,HLOOKUP($E27+AJ$2,Vychodiská!$J$9:$BH$15,6,0),HLOOKUP(VALUE(RIGHT($E27,4))+AJ$2,Vychodiská!$J$9:$BH$15,6,0)))*-1+($K27*IF(LEN($E27)=4,HLOOKUP($E27+AJ$2,Vychodiská!$J$9:$BH$15,7,0),HLOOKUP(VALUE(RIGHT($E27,4))+AJ$2,Vychodiská!$J$9:$BH$15,7,0)))*-1</f>
        <v>20140.463561313663</v>
      </c>
      <c r="AK27" s="62">
        <f>($F27*IF(LEN($E27)=4,HLOOKUP($E27+AK$2,Vychodiská!$J$9:$BH$15,2,0),HLOOKUP(VALUE(RIGHT($E27,4))+AK$2,Vychodiská!$J$9:$BH$15,2,0)))*-1+($G27*IF(LEN($E27)=4,HLOOKUP($E27+AK$2,Vychodiská!$J$9:$BH$15,3,0),HLOOKUP(VALUE(RIGHT($E27,4))+AK$2,Vychodiská!$J$9:$BH$15,3,0)))*-1+($H27*IF(LEN($E27)=4,HLOOKUP($E27+AK$2,Vychodiská!$J$9:$BH$15,4,0),HLOOKUP(VALUE(RIGHT($E27,4))+AK$2,Vychodiská!$J$9:$BH$15,4,0)))*-1+($I27*IF(LEN($E27)=4,HLOOKUP($E27+AK$2,Vychodiská!$J$9:$BH$15,5,0),HLOOKUP(VALUE(RIGHT($E27,4))+AK$2,Vychodiská!$J$9:$BH$15,5,0)))*-1+($J27*IF(LEN($E27)=4,HLOOKUP($E27+AK$2,Vychodiská!$J$9:$BH$15,6,0),HLOOKUP(VALUE(RIGHT($E27,4))+AK$2,Vychodiská!$J$9:$BH$15,6,0)))*-1+($K27*IF(LEN($E27)=4,HLOOKUP($E27+AK$2,Vychodiská!$J$9:$BH$15,7,0),HLOOKUP(VALUE(RIGHT($E27,4))+AK$2,Vychodiská!$J$9:$BH$15,7,0)))*-1</f>
        <v>20281.446806242857</v>
      </c>
      <c r="AL27" s="62">
        <f>($F27*IF(LEN($E27)=4,HLOOKUP($E27+AL$2,Vychodiská!$J$9:$BH$15,2,0),HLOOKUP(VALUE(RIGHT($E27,4))+AL$2,Vychodiská!$J$9:$BH$15,2,0)))*-1+($G27*IF(LEN($E27)=4,HLOOKUP($E27+AL$2,Vychodiská!$J$9:$BH$15,3,0),HLOOKUP(VALUE(RIGHT($E27,4))+AL$2,Vychodiská!$J$9:$BH$15,3,0)))*-1+($H27*IF(LEN($E27)=4,HLOOKUP($E27+AL$2,Vychodiská!$J$9:$BH$15,4,0),HLOOKUP(VALUE(RIGHT($E27,4))+AL$2,Vychodiská!$J$9:$BH$15,4,0)))*-1+($I27*IF(LEN($E27)=4,HLOOKUP($E27+AL$2,Vychodiská!$J$9:$BH$15,5,0),HLOOKUP(VALUE(RIGHT($E27,4))+AL$2,Vychodiská!$J$9:$BH$15,5,0)))*-1+($J27*IF(LEN($E27)=4,HLOOKUP($E27+AL$2,Vychodiská!$J$9:$BH$15,6,0),HLOOKUP(VALUE(RIGHT($E27,4))+AL$2,Vychodiská!$J$9:$BH$15,6,0)))*-1+($K27*IF(LEN($E27)=4,HLOOKUP($E27+AL$2,Vychodiská!$J$9:$BH$15,7,0),HLOOKUP(VALUE(RIGHT($E27,4))+AL$2,Vychodiská!$J$9:$BH$15,7,0)))*-1</f>
        <v>20466.007972179668</v>
      </c>
      <c r="AM27" s="62">
        <f>($F27*IF(LEN($E27)=4,HLOOKUP($E27+AM$2,Vychodiská!$J$9:$BH$15,2,0),HLOOKUP(VALUE(RIGHT($E27,4))+AM$2,Vychodiská!$J$9:$BH$15,2,0)))*-1+($G27*IF(LEN($E27)=4,HLOOKUP($E27+AM$2,Vychodiská!$J$9:$BH$15,3,0),HLOOKUP(VALUE(RIGHT($E27,4))+AM$2,Vychodiská!$J$9:$BH$15,3,0)))*-1+($H27*IF(LEN($E27)=4,HLOOKUP($E27+AM$2,Vychodiská!$J$9:$BH$15,4,0),HLOOKUP(VALUE(RIGHT($E27,4))+AM$2,Vychodiská!$J$9:$BH$15,4,0)))*-1+($I27*IF(LEN($E27)=4,HLOOKUP($E27+AM$2,Vychodiská!$J$9:$BH$15,5,0),HLOOKUP(VALUE(RIGHT($E27,4))+AM$2,Vychodiská!$J$9:$BH$15,5,0)))*-1+($J27*IF(LEN($E27)=4,HLOOKUP($E27+AM$2,Vychodiská!$J$9:$BH$15,6,0),HLOOKUP(VALUE(RIGHT($E27,4))+AM$2,Vychodiská!$J$9:$BH$15,6,0)))*-1+($K27*IF(LEN($E27)=4,HLOOKUP($E27+AM$2,Vychodiská!$J$9:$BH$15,7,0),HLOOKUP(VALUE(RIGHT($E27,4))+AM$2,Vychodiská!$J$9:$BH$15,7,0)))*-1</f>
        <v>20652.248644726504</v>
      </c>
      <c r="AN27" s="62">
        <f>($F27*IF(LEN($E27)=4,HLOOKUP($E27+AN$2,Vychodiská!$J$9:$BH$15,2,0),HLOOKUP(VALUE(RIGHT($E27,4))+AN$2,Vychodiská!$J$9:$BH$15,2,0)))*-1+($G27*IF(LEN($E27)=4,HLOOKUP($E27+AN$2,Vychodiská!$J$9:$BH$15,3,0),HLOOKUP(VALUE(RIGHT($E27,4))+AN$2,Vychodiská!$J$9:$BH$15,3,0)))*-1+($H27*IF(LEN($E27)=4,HLOOKUP($E27+AN$2,Vychodiská!$J$9:$BH$15,4,0),HLOOKUP(VALUE(RIGHT($E27,4))+AN$2,Vychodiská!$J$9:$BH$15,4,0)))*-1+($I27*IF(LEN($E27)=4,HLOOKUP($E27+AN$2,Vychodiská!$J$9:$BH$15,5,0),HLOOKUP(VALUE(RIGHT($E27,4))+AN$2,Vychodiská!$J$9:$BH$15,5,0)))*-1+($J27*IF(LEN($E27)=4,HLOOKUP($E27+AN$2,Vychodiská!$J$9:$BH$15,6,0),HLOOKUP(VALUE(RIGHT($E27,4))+AN$2,Vychodiská!$J$9:$BH$15,6,0)))*-1+($K27*IF(LEN($E27)=4,HLOOKUP($E27+AN$2,Vychodiská!$J$9:$BH$15,7,0),HLOOKUP(VALUE(RIGHT($E27,4))+AN$2,Vychodiská!$J$9:$BH$15,7,0)))*-1</f>
        <v>20840.184107393521</v>
      </c>
      <c r="AO27" s="62">
        <f>($F27*IF(LEN($E27)=4,HLOOKUP($E27+AO$2,Vychodiská!$J$9:$BH$15,2,0),HLOOKUP(VALUE(RIGHT($E27,4))+AO$2,Vychodiská!$J$9:$BH$15,2,0)))*-1+($G27*IF(LEN($E27)=4,HLOOKUP($E27+AO$2,Vychodiská!$J$9:$BH$15,3,0),HLOOKUP(VALUE(RIGHT($E27,4))+AO$2,Vychodiská!$J$9:$BH$15,3,0)))*-1+($H27*IF(LEN($E27)=4,HLOOKUP($E27+AO$2,Vychodiská!$J$9:$BH$15,4,0),HLOOKUP(VALUE(RIGHT($E27,4))+AO$2,Vychodiská!$J$9:$BH$15,4,0)))*-1+($I27*IF(LEN($E27)=4,HLOOKUP($E27+AO$2,Vychodiská!$J$9:$BH$15,5,0),HLOOKUP(VALUE(RIGHT($E27,4))+AO$2,Vychodiská!$J$9:$BH$15,5,0)))*-1+($J27*IF(LEN($E27)=4,HLOOKUP($E27+AO$2,Vychodiská!$J$9:$BH$15,6,0),HLOOKUP(VALUE(RIGHT($E27,4))+AO$2,Vychodiská!$J$9:$BH$15,6,0)))*-1+($K27*IF(LEN($E27)=4,HLOOKUP($E27+AO$2,Vychodiská!$J$9:$BH$15,7,0),HLOOKUP(VALUE(RIGHT($E27,4))+AO$2,Vychodiská!$J$9:$BH$15,7,0)))*-1</f>
        <v>21029.829782770801</v>
      </c>
      <c r="AP27" s="62">
        <f t="shared" si="25"/>
        <v>16307.513575572721</v>
      </c>
      <c r="AQ27" s="62">
        <f>SUM($L27:M27)</f>
        <v>32854.74760070636</v>
      </c>
      <c r="AR27" s="62">
        <f>SUM($L27:N27)</f>
        <v>49645.225966009457</v>
      </c>
      <c r="AS27" s="62">
        <f>SUM($L27:O27)</f>
        <v>66635.511023859668</v>
      </c>
      <c r="AT27" s="62">
        <f>SUM($L27:P27)</f>
        <v>83827.980473898293</v>
      </c>
      <c r="AU27" s="62">
        <f>SUM($L27:Q27)</f>
        <v>101225.04031039239</v>
      </c>
      <c r="AV27" s="62">
        <f>SUM($L27:R27)</f>
        <v>118768.23544951303</v>
      </c>
      <c r="AW27" s="62">
        <f>SUM($L27:S27)</f>
        <v>136458.79342780227</v>
      </c>
      <c r="AX27" s="62">
        <f>SUM($L27:T27)</f>
        <v>154297.95209310914</v>
      </c>
      <c r="AY27" s="62">
        <f>SUM($L27:U27)</f>
        <v>172286.9596912046</v>
      </c>
      <c r="AZ27" s="62">
        <f>SUM($L27:V27)</f>
        <v>190427.07495312404</v>
      </c>
      <c r="BA27" s="62">
        <f>SUM($L27:W27)</f>
        <v>208719.56718324363</v>
      </c>
      <c r="BB27" s="62">
        <f>SUM($L27:X27)</f>
        <v>227165.7163480962</v>
      </c>
      <c r="BC27" s="62">
        <f>SUM($L27:Y27)</f>
        <v>245766.81316593353</v>
      </c>
      <c r="BD27" s="62">
        <f>SUM($L27:Z27)</f>
        <v>264524.15919704072</v>
      </c>
      <c r="BE27" s="62">
        <f>SUM($L27:AA27)</f>
        <v>283439.06693480921</v>
      </c>
      <c r="BF27" s="62">
        <f>SUM($L27:AB27)</f>
        <v>302486.37902674207</v>
      </c>
      <c r="BG27" s="62">
        <f>SUM($L27:AC27)</f>
        <v>321667.02230331843</v>
      </c>
      <c r="BH27" s="62">
        <f>SUM($L27:AD27)</f>
        <v>340981.93008283083</v>
      </c>
      <c r="BI27" s="62">
        <f>SUM($L27:AE27)</f>
        <v>360432.0422167998</v>
      </c>
      <c r="BJ27" s="62">
        <f>SUM($L27:AF27)</f>
        <v>380018.30513570656</v>
      </c>
      <c r="BK27" s="62">
        <f>SUM($L27:AG27)</f>
        <v>399741.67189504567</v>
      </c>
      <c r="BL27" s="62">
        <f>SUM($L27:AH27)</f>
        <v>419603.10222170019</v>
      </c>
      <c r="BM27" s="62">
        <f>SUM($L27:AI27)</f>
        <v>439603.56256064127</v>
      </c>
      <c r="BN27" s="62">
        <f>SUM($L27:AJ27)</f>
        <v>459744.0261219549</v>
      </c>
      <c r="BO27" s="62">
        <f>SUM($L27:AK27)</f>
        <v>480025.47292819776</v>
      </c>
      <c r="BP27" s="62">
        <f>SUM($L27:AL27)</f>
        <v>500491.48090037744</v>
      </c>
      <c r="BQ27" s="62">
        <f>SUM($L27:AM27)</f>
        <v>521143.72954510397</v>
      </c>
      <c r="BR27" s="62">
        <f>SUM($L27:AN27)</f>
        <v>541983.91365249746</v>
      </c>
      <c r="BS27" s="63">
        <f>SUM($L27:AO27)</f>
        <v>563013.74343526829</v>
      </c>
      <c r="BT27" s="65">
        <f>IF(CZ27=0,0,L27/((1+Vychodiská!$C$178)^emisie_ostatné!CZ27))</f>
        <v>14791.395533399293</v>
      </c>
      <c r="BU27" s="62">
        <f>IF(DA27=0,0,M27/((1+Vychodiská!$C$178)^emisie_ostatné!DA27))</f>
        <v>14294.122902609772</v>
      </c>
      <c r="BV27" s="62">
        <f>IF(DB27=0,0,N27/((1+Vychodiská!$C$178)^emisie_ostatné!DB27))</f>
        <v>13813.568104074415</v>
      </c>
      <c r="BW27" s="62">
        <f>IF(DC27=0,0,O27/((1+Vychodiská!$C$178)^emisie_ostatné!DC27))</f>
        <v>13312.332918583712</v>
      </c>
      <c r="BX27" s="62">
        <f>IF(DD27=0,0,P27/((1+Vychodiská!$C$178)^emisie_ostatné!DD27))</f>
        <v>12829.285409823677</v>
      </c>
      <c r="BY27" s="62">
        <f>IF(DE27=0,0,Q27/((1+Vychodiská!$C$178)^emisie_ostatné!DE27))</f>
        <v>12363.765624952932</v>
      </c>
      <c r="BZ27" s="62">
        <f>IF(DF27=0,0,R27/((1+Vychodiská!$C$178)^emisie_ostatné!DF27))</f>
        <v>11873.925005907176</v>
      </c>
      <c r="CA27" s="62">
        <f>IF(DG27=0,0,S27/((1+Vychodiská!$C$178)^emisie_ostatné!DG27))</f>
        <v>11403.49140567314</v>
      </c>
      <c r="CB27" s="62">
        <f>IF(DH27=0,0,T27/((1+Vychodiská!$C$178)^emisie_ostatné!DH27))</f>
        <v>10951.695936648375</v>
      </c>
      <c r="CC27" s="62">
        <f>IF(DI27=0,0,U27/((1+Vychodiská!$C$178)^emisie_ostatné!DI27))</f>
        <v>10517.800173824973</v>
      </c>
      <c r="CD27" s="62">
        <f>IF(DJ27=0,0,V27/((1+Vychodiská!$C$178)^emisie_ostatné!DJ27))</f>
        <v>10101.094947890573</v>
      </c>
      <c r="CE27" s="62">
        <f>IF(DK27=0,0,W27/((1+Vychodiská!$C$178)^emisie_ostatné!DK27))</f>
        <v>9700.8991861455725</v>
      </c>
      <c r="CF27" s="62">
        <f>IF(DL27=0,0,X27/((1+Vychodiská!$C$178)^emisie_ostatné!DL27))</f>
        <v>9316.5587993420922</v>
      </c>
      <c r="CG27" s="62">
        <f>IF(DM27=0,0,Y27/((1+Vychodiská!$C$178)^emisie_ostatné!DM27))</f>
        <v>8947.445612625299</v>
      </c>
      <c r="CH27" s="62">
        <f>IF(DN27=0,0,Z27/((1+Vychodiská!$C$178)^emisie_ostatné!DN27))</f>
        <v>8592.9563388298593</v>
      </c>
      <c r="CI27" s="62">
        <f>IF(DO27=0,0,AA27/((1+Vychodiská!$C$178)^emisie_ostatné!DO27))</f>
        <v>8252.5115924533584</v>
      </c>
      <c r="CJ27" s="62">
        <f>IF(DP27=0,0,AB27/((1+Vychodiská!$C$178)^emisie_ostatné!DP27))</f>
        <v>7914.5515939052702</v>
      </c>
      <c r="CK27" s="62">
        <f>IF(DQ27=0,0,AC27/((1+Vychodiská!$C$178)^emisie_ostatné!DQ27))</f>
        <v>7590.4318619643864</v>
      </c>
      <c r="CL27" s="62">
        <f>IF(DR27=0,0,AD27/((1+Vychodiská!$C$178)^emisie_ostatné!DR27))</f>
        <v>7279.5856047601301</v>
      </c>
      <c r="CM27" s="62">
        <f>IF(DS27=0,0,AE27/((1+Vychodiská!$C$178)^emisie_ostatné!DS27))</f>
        <v>6981.4692418985242</v>
      </c>
      <c r="CN27" s="62">
        <f>IF(DT27=0,0,AF27/((1+Vychodiská!$C$178)^emisie_ostatné!DT27))</f>
        <v>6695.5614538969658</v>
      </c>
      <c r="CO27" s="62">
        <f>IF(DU27=0,0,AG27/((1+Vychodiská!$C$178)^emisie_ostatné!DU27))</f>
        <v>6421.3622705468979</v>
      </c>
      <c r="CP27" s="62">
        <f>IF(DV27=0,0,AH27/((1+Vychodiská!$C$178)^emisie_ostatné!DV27))</f>
        <v>6158.3921966102143</v>
      </c>
      <c r="CQ27" s="62">
        <f>IF(DW27=0,0,AI27/((1+Vychodiská!$C$178)^emisie_ostatné!DW27))</f>
        <v>5906.1913733204619</v>
      </c>
      <c r="CR27" s="62">
        <f>IF(DX27=0,0,AJ27/((1+Vychodiská!$C$178)^emisie_ostatné!DX27))</f>
        <v>5664.3187742225764</v>
      </c>
      <c r="CS27" s="62">
        <f>IF(DY27=0,0,AK27/((1+Vychodiská!$C$178)^emisie_ostatné!DY27))</f>
        <v>5432.3514339448884</v>
      </c>
      <c r="CT27" s="62">
        <f>IF(DZ27=0,0,AL27/((1+Vychodiská!$C$178)^emisie_ostatné!DZ27))</f>
        <v>5220.7484114226554</v>
      </c>
      <c r="CU27" s="62">
        <f>IF(EA27=0,0,AM27/((1+Vychodiská!$C$178)^emisie_ostatné!EA27))</f>
        <v>5017.3878304443815</v>
      </c>
      <c r="CV27" s="62">
        <f>IF(EB27=0,0,AN27/((1+Vychodiská!$C$178)^emisie_ostatné!EB27))</f>
        <v>4821.9486282870757</v>
      </c>
      <c r="CW27" s="63">
        <f>IF(EC27=0,0,AO27/((1+Vychodiská!$C$178)^emisie_ostatné!EC27))</f>
        <v>4634.1222483852243</v>
      </c>
      <c r="CX27" s="66">
        <f t="shared" si="26"/>
        <v>266801.27241639385</v>
      </c>
      <c r="CZ27" s="67">
        <f t="shared" si="0"/>
        <v>2</v>
      </c>
      <c r="DA27" s="67">
        <f t="shared" si="27"/>
        <v>3</v>
      </c>
      <c r="DB27" s="67">
        <f t="shared" si="28"/>
        <v>4</v>
      </c>
      <c r="DC27" s="67">
        <f t="shared" si="29"/>
        <v>5</v>
      </c>
      <c r="DD27" s="67">
        <f t="shared" si="30"/>
        <v>6</v>
      </c>
      <c r="DE27" s="67">
        <f t="shared" si="31"/>
        <v>7</v>
      </c>
      <c r="DF27" s="67">
        <f t="shared" si="32"/>
        <v>8</v>
      </c>
      <c r="DG27" s="67">
        <f t="shared" si="33"/>
        <v>9</v>
      </c>
      <c r="DH27" s="67">
        <f t="shared" si="34"/>
        <v>10</v>
      </c>
      <c r="DI27" s="67">
        <f t="shared" si="35"/>
        <v>11</v>
      </c>
      <c r="DJ27" s="67">
        <f t="shared" si="36"/>
        <v>12</v>
      </c>
      <c r="DK27" s="67">
        <f t="shared" si="37"/>
        <v>13</v>
      </c>
      <c r="DL27" s="67">
        <f t="shared" si="38"/>
        <v>14</v>
      </c>
      <c r="DM27" s="67">
        <f t="shared" si="39"/>
        <v>15</v>
      </c>
      <c r="DN27" s="67">
        <f t="shared" si="40"/>
        <v>16</v>
      </c>
      <c r="DO27" s="67">
        <f t="shared" si="41"/>
        <v>17</v>
      </c>
      <c r="DP27" s="67">
        <f t="shared" si="42"/>
        <v>18</v>
      </c>
      <c r="DQ27" s="67">
        <f t="shared" si="43"/>
        <v>19</v>
      </c>
      <c r="DR27" s="67">
        <f t="shared" si="44"/>
        <v>20</v>
      </c>
      <c r="DS27" s="67">
        <f t="shared" si="45"/>
        <v>21</v>
      </c>
      <c r="DT27" s="67">
        <f t="shared" si="46"/>
        <v>22</v>
      </c>
      <c r="DU27" s="67">
        <f t="shared" si="47"/>
        <v>23</v>
      </c>
      <c r="DV27" s="67">
        <f t="shared" si="48"/>
        <v>24</v>
      </c>
      <c r="DW27" s="67">
        <f t="shared" si="49"/>
        <v>25</v>
      </c>
      <c r="DX27" s="67">
        <f t="shared" si="50"/>
        <v>26</v>
      </c>
      <c r="DY27" s="67">
        <f t="shared" si="51"/>
        <v>27</v>
      </c>
      <c r="DZ27" s="67">
        <f t="shared" si="52"/>
        <v>28</v>
      </c>
      <c r="EA27" s="67">
        <f t="shared" si="53"/>
        <v>29</v>
      </c>
      <c r="EB27" s="67">
        <f t="shared" si="54"/>
        <v>30</v>
      </c>
      <c r="EC27" s="68">
        <f t="shared" si="55"/>
        <v>31</v>
      </c>
    </row>
    <row r="28" spans="1:133" ht="37" customHeight="1" x14ac:dyDescent="0.45">
      <c r="A28" s="59">
        <f>Investície!A28</f>
        <v>26</v>
      </c>
      <c r="B28" s="60" t="str">
        <f>Investície!B28</f>
        <v>MHTH, a.s. - závod Martin</v>
      </c>
      <c r="C28" s="60" t="str">
        <f>Investície!C28</f>
        <v>Rekonštrukcia a modernizácia rozvodov centrálneho zásobovania teplom v meste Martin III. etapa</v>
      </c>
      <c r="D28" s="61">
        <f>INDEX(Data!$M:$M,MATCH(emisie_ostatné!A28,Data!$A:$A,0))</f>
        <v>30</v>
      </c>
      <c r="E28" s="61" t="str">
        <f>INDEX(Data!$J:$J,MATCH(emisie_ostatné!A28,Data!$A:$A,0))</f>
        <v>2024-2025</v>
      </c>
      <c r="F28" s="61">
        <f>INDEX(Data!$O:$O,MATCH(emisie_ostatné!A28,Data!$A:$A,0))</f>
        <v>0</v>
      </c>
      <c r="G28" s="61">
        <f>INDEX(Data!$P:$P,MATCH(emisie_ostatné!A28,Data!$A:$A,0))</f>
        <v>-0.2</v>
      </c>
      <c r="H28" s="61">
        <f>INDEX(Data!$Q:$Q,MATCH(emisie_ostatné!A28,Data!$A:$A,0))</f>
        <v>-0.4</v>
      </c>
      <c r="I28" s="61">
        <f>INDEX(Data!$R:$R,MATCH(emisie_ostatné!A28,Data!$A:$A,0))</f>
        <v>0</v>
      </c>
      <c r="J28" s="61">
        <f>INDEX(Data!$S:$S,MATCH(emisie_ostatné!A28,Data!$A:$A,0))</f>
        <v>0</v>
      </c>
      <c r="K28" s="63">
        <f>INDEX(Data!$T:$T,MATCH(emisie_ostatné!A28,Data!$A:$A,0))</f>
        <v>0</v>
      </c>
      <c r="L28" s="62">
        <f>($F28*IF(LEN($E28)=4,HLOOKUP($E28+L$2,Vychodiská!$J$9:$BH$15,2,0),HLOOKUP(VALUE(RIGHT($E28,4))+L$2,Vychodiská!$J$9:$BH$15,2,0)))*-1+($G28*IF(LEN($E28)=4,HLOOKUP($E28+L$2,Vychodiská!$J$9:$BH$15,3,0),HLOOKUP(VALUE(RIGHT($E28,4))+L$2,Vychodiská!$J$9:$BH$15,3,0)))*-1+($H28*IF(LEN($E28)=4,HLOOKUP($E28+L$2,Vychodiská!$J$9:$BH$15,4,0),HLOOKUP(VALUE(RIGHT($E28,4))+L$2,Vychodiská!$J$9:$BH$15,4,0)))*-1+($I28*IF(LEN($E28)=4,HLOOKUP($E28+L$2,Vychodiská!$J$9:$BH$15,5,0),HLOOKUP(VALUE(RIGHT($E28,4))+L$2,Vychodiská!$J$9:$BH$15,5,0)))*-1+($J28*IF(LEN($E28)=4,HLOOKUP($E28+L$2,Vychodiská!$J$9:$BH$15,6,0),HLOOKUP(VALUE(RIGHT($E28,4))+L$2,Vychodiská!$J$9:$BH$15,6,0)))*-1+($K28*IF(LEN($E28)=4,HLOOKUP($E28+L$2,Vychodiská!$J$9:$BH$15,7,0),HLOOKUP(VALUE(RIGHT($E28,4))+L$2,Vychodiská!$J$9:$BH$15,7,0)))*-1</f>
        <v>11031.489350089094</v>
      </c>
      <c r="M28" s="62">
        <f>($F28*IF(LEN($E28)=4,HLOOKUP($E28+M$2,Vychodiská!$J$9:$BH$15,2,0),HLOOKUP(VALUE(RIGHT($E28,4))+M$2,Vychodiská!$J$9:$BH$15,2,0)))*-1+($G28*IF(LEN($E28)=4,HLOOKUP($E28+M$2,Vychodiská!$J$9:$BH$15,3,0),HLOOKUP(VALUE(RIGHT($E28,4))+M$2,Vychodiská!$J$9:$BH$15,3,0)))*-1+($H28*IF(LEN($E28)=4,HLOOKUP($E28+M$2,Vychodiská!$J$9:$BH$15,4,0),HLOOKUP(VALUE(RIGHT($E28,4))+M$2,Vychodiská!$J$9:$BH$15,4,0)))*-1+($I28*IF(LEN($E28)=4,HLOOKUP($E28+M$2,Vychodiská!$J$9:$BH$15,5,0),HLOOKUP(VALUE(RIGHT($E28,4))+M$2,Vychodiská!$J$9:$BH$15,5,0)))*-1+($J28*IF(LEN($E28)=4,HLOOKUP($E28+M$2,Vychodiská!$J$9:$BH$15,6,0),HLOOKUP(VALUE(RIGHT($E28,4))+M$2,Vychodiská!$J$9:$BH$15,6,0)))*-1+($K28*IF(LEN($E28)=4,HLOOKUP($E28+M$2,Vychodiská!$J$9:$BH$15,7,0),HLOOKUP(VALUE(RIGHT($E28,4))+M$2,Vychodiská!$J$9:$BH$15,7,0)))*-1</f>
        <v>11193.652243535402</v>
      </c>
      <c r="N28" s="62">
        <f>($F28*IF(LEN($E28)=4,HLOOKUP($E28+N$2,Vychodiská!$J$9:$BH$15,2,0),HLOOKUP(VALUE(RIGHT($E28,4))+N$2,Vychodiská!$J$9:$BH$15,2,0)))*-1+($G28*IF(LEN($E28)=4,HLOOKUP($E28+N$2,Vychodiská!$J$9:$BH$15,3,0),HLOOKUP(VALUE(RIGHT($E28,4))+N$2,Vychodiská!$J$9:$BH$15,3,0)))*-1+($H28*IF(LEN($E28)=4,HLOOKUP($E28+N$2,Vychodiská!$J$9:$BH$15,4,0),HLOOKUP(VALUE(RIGHT($E28,4))+N$2,Vychodiská!$J$9:$BH$15,4,0)))*-1+($I28*IF(LEN($E28)=4,HLOOKUP($E28+N$2,Vychodiská!$J$9:$BH$15,5,0),HLOOKUP(VALUE(RIGHT($E28,4))+N$2,Vychodiská!$J$9:$BH$15,5,0)))*-1+($J28*IF(LEN($E28)=4,HLOOKUP($E28+N$2,Vychodiská!$J$9:$BH$15,6,0),HLOOKUP(VALUE(RIGHT($E28,4))+N$2,Vychodiská!$J$9:$BH$15,6,0)))*-1+($K28*IF(LEN($E28)=4,HLOOKUP($E28+N$2,Vychodiská!$J$9:$BH$15,7,0),HLOOKUP(VALUE(RIGHT($E28,4))+N$2,Vychodiská!$J$9:$BH$15,7,0)))*-1</f>
        <v>11326.856705233473</v>
      </c>
      <c r="O28" s="62">
        <f>($F28*IF(LEN($E28)=4,HLOOKUP($E28+O$2,Vychodiská!$J$9:$BH$15,2,0),HLOOKUP(VALUE(RIGHT($E28,4))+O$2,Vychodiská!$J$9:$BH$15,2,0)))*-1+($G28*IF(LEN($E28)=4,HLOOKUP($E28+O$2,Vychodiská!$J$9:$BH$15,3,0),HLOOKUP(VALUE(RIGHT($E28,4))+O$2,Vychodiská!$J$9:$BH$15,3,0)))*-1+($H28*IF(LEN($E28)=4,HLOOKUP($E28+O$2,Vychodiská!$J$9:$BH$15,4,0),HLOOKUP(VALUE(RIGHT($E28,4))+O$2,Vychodiská!$J$9:$BH$15,4,0)))*-1+($I28*IF(LEN($E28)=4,HLOOKUP($E28+O$2,Vychodiská!$J$9:$BH$15,5,0),HLOOKUP(VALUE(RIGHT($E28,4))+O$2,Vychodiská!$J$9:$BH$15,5,0)))*-1+($J28*IF(LEN($E28)=4,HLOOKUP($E28+O$2,Vychodiská!$J$9:$BH$15,6,0),HLOOKUP(VALUE(RIGHT($E28,4))+O$2,Vychodiská!$J$9:$BH$15,6,0)))*-1+($K28*IF(LEN($E28)=4,HLOOKUP($E28+O$2,Vychodiská!$J$9:$BH$15,7,0),HLOOKUP(VALUE(RIGHT($E28,4))+O$2,Vychodiská!$J$9:$BH$15,7,0)))*-1</f>
        <v>11461.646300025754</v>
      </c>
      <c r="P28" s="62">
        <f>($F28*IF(LEN($E28)=4,HLOOKUP($E28+P$2,Vychodiská!$J$9:$BH$15,2,0),HLOOKUP(VALUE(RIGHT($E28,4))+P$2,Vychodiská!$J$9:$BH$15,2,0)))*-1+($G28*IF(LEN($E28)=4,HLOOKUP($E28+P$2,Vychodiská!$J$9:$BH$15,3,0),HLOOKUP(VALUE(RIGHT($E28,4))+P$2,Vychodiská!$J$9:$BH$15,3,0)))*-1+($H28*IF(LEN($E28)=4,HLOOKUP($E28+P$2,Vychodiská!$J$9:$BH$15,4,0),HLOOKUP(VALUE(RIGHT($E28,4))+P$2,Vychodiská!$J$9:$BH$15,4,0)))*-1+($I28*IF(LEN($E28)=4,HLOOKUP($E28+P$2,Vychodiská!$J$9:$BH$15,5,0),HLOOKUP(VALUE(RIGHT($E28,4))+P$2,Vychodiská!$J$9:$BH$15,5,0)))*-1+($J28*IF(LEN($E28)=4,HLOOKUP($E28+P$2,Vychodiská!$J$9:$BH$15,6,0),HLOOKUP(VALUE(RIGHT($E28,4))+P$2,Vychodiská!$J$9:$BH$15,6,0)))*-1+($K28*IF(LEN($E28)=4,HLOOKUP($E28+P$2,Vychodiská!$J$9:$BH$15,7,0),HLOOKUP(VALUE(RIGHT($E28,4))+P$2,Vychodiská!$J$9:$BH$15,7,0)))*-1</f>
        <v>11598.039890996059</v>
      </c>
      <c r="Q28" s="62">
        <f>($F28*IF(LEN($E28)=4,HLOOKUP($E28+Q$2,Vychodiská!$J$9:$BH$15,2,0),HLOOKUP(VALUE(RIGHT($E28,4))+Q$2,Vychodiská!$J$9:$BH$15,2,0)))*-1+($G28*IF(LEN($E28)=4,HLOOKUP($E28+Q$2,Vychodiská!$J$9:$BH$15,3,0),HLOOKUP(VALUE(RIGHT($E28,4))+Q$2,Vychodiská!$J$9:$BH$15,3,0)))*-1+($H28*IF(LEN($E28)=4,HLOOKUP($E28+Q$2,Vychodiská!$J$9:$BH$15,4,0),HLOOKUP(VALUE(RIGHT($E28,4))+Q$2,Vychodiská!$J$9:$BH$15,4,0)))*-1+($I28*IF(LEN($E28)=4,HLOOKUP($E28+Q$2,Vychodiská!$J$9:$BH$15,5,0),HLOOKUP(VALUE(RIGHT($E28,4))+Q$2,Vychodiská!$J$9:$BH$15,5,0)))*-1+($J28*IF(LEN($E28)=4,HLOOKUP($E28+Q$2,Vychodiská!$J$9:$BH$15,6,0),HLOOKUP(VALUE(RIGHT($E28,4))+Q$2,Vychodiská!$J$9:$BH$15,6,0)))*-1+($K28*IF(LEN($E28)=4,HLOOKUP($E28+Q$2,Vychodiská!$J$9:$BH$15,7,0),HLOOKUP(VALUE(RIGHT($E28,4))+Q$2,Vychodiská!$J$9:$BH$15,7,0)))*-1</f>
        <v>11695.463426080425</v>
      </c>
      <c r="R28" s="62">
        <f>($F28*IF(LEN($E28)=4,HLOOKUP($E28+R$2,Vychodiská!$J$9:$BH$15,2,0),HLOOKUP(VALUE(RIGHT($E28,4))+R$2,Vychodiská!$J$9:$BH$15,2,0)))*-1+($G28*IF(LEN($E28)=4,HLOOKUP($E28+R$2,Vychodiská!$J$9:$BH$15,3,0),HLOOKUP(VALUE(RIGHT($E28,4))+R$2,Vychodiská!$J$9:$BH$15,3,0)))*-1+($H28*IF(LEN($E28)=4,HLOOKUP($E28+R$2,Vychodiská!$J$9:$BH$15,4,0),HLOOKUP(VALUE(RIGHT($E28,4))+R$2,Vychodiská!$J$9:$BH$15,4,0)))*-1+($I28*IF(LEN($E28)=4,HLOOKUP($E28+R$2,Vychodiská!$J$9:$BH$15,5,0),HLOOKUP(VALUE(RIGHT($E28,4))+R$2,Vychodiská!$J$9:$BH$15,5,0)))*-1+($J28*IF(LEN($E28)=4,HLOOKUP($E28+R$2,Vychodiská!$J$9:$BH$15,6,0),HLOOKUP(VALUE(RIGHT($E28,4))+R$2,Vychodiská!$J$9:$BH$15,6,0)))*-1+($K28*IF(LEN($E28)=4,HLOOKUP($E28+R$2,Vychodiská!$J$9:$BH$15,7,0),HLOOKUP(VALUE(RIGHT($E28,4))+R$2,Vychodiská!$J$9:$BH$15,7,0)))*-1</f>
        <v>11793.705318859502</v>
      </c>
      <c r="S28" s="62">
        <f>($F28*IF(LEN($E28)=4,HLOOKUP($E28+S$2,Vychodiská!$J$9:$BH$15,2,0),HLOOKUP(VALUE(RIGHT($E28,4))+S$2,Vychodiská!$J$9:$BH$15,2,0)))*-1+($G28*IF(LEN($E28)=4,HLOOKUP($E28+S$2,Vychodiská!$J$9:$BH$15,3,0),HLOOKUP(VALUE(RIGHT($E28,4))+S$2,Vychodiská!$J$9:$BH$15,3,0)))*-1+($H28*IF(LEN($E28)=4,HLOOKUP($E28+S$2,Vychodiská!$J$9:$BH$15,4,0),HLOOKUP(VALUE(RIGHT($E28,4))+S$2,Vychodiská!$J$9:$BH$15,4,0)))*-1+($I28*IF(LEN($E28)=4,HLOOKUP($E28+S$2,Vychodiská!$J$9:$BH$15,5,0),HLOOKUP(VALUE(RIGHT($E28,4))+S$2,Vychodiská!$J$9:$BH$15,5,0)))*-1+($J28*IF(LEN($E28)=4,HLOOKUP($E28+S$2,Vychodiská!$J$9:$BH$15,6,0),HLOOKUP(VALUE(RIGHT($E28,4))+S$2,Vychodiská!$J$9:$BH$15,6,0)))*-1+($K28*IF(LEN($E28)=4,HLOOKUP($E28+S$2,Vychodiská!$J$9:$BH$15,7,0),HLOOKUP(VALUE(RIGHT($E28,4))+S$2,Vychodiská!$J$9:$BH$15,7,0)))*-1</f>
        <v>11892.77244353792</v>
      </c>
      <c r="T28" s="62">
        <f>($F28*IF(LEN($E28)=4,HLOOKUP($E28+T$2,Vychodiská!$J$9:$BH$15,2,0),HLOOKUP(VALUE(RIGHT($E28,4))+T$2,Vychodiská!$J$9:$BH$15,2,0)))*-1+($G28*IF(LEN($E28)=4,HLOOKUP($E28+T$2,Vychodiská!$J$9:$BH$15,3,0),HLOOKUP(VALUE(RIGHT($E28,4))+T$2,Vychodiská!$J$9:$BH$15,3,0)))*-1+($H28*IF(LEN($E28)=4,HLOOKUP($E28+T$2,Vychodiská!$J$9:$BH$15,4,0),HLOOKUP(VALUE(RIGHT($E28,4))+T$2,Vychodiská!$J$9:$BH$15,4,0)))*-1+($I28*IF(LEN($E28)=4,HLOOKUP($E28+T$2,Vychodiská!$J$9:$BH$15,5,0),HLOOKUP(VALUE(RIGHT($E28,4))+T$2,Vychodiská!$J$9:$BH$15,5,0)))*-1+($J28*IF(LEN($E28)=4,HLOOKUP($E28+T$2,Vychodiská!$J$9:$BH$15,6,0),HLOOKUP(VALUE(RIGHT($E28,4))+T$2,Vychodiská!$J$9:$BH$15,6,0)))*-1+($K28*IF(LEN($E28)=4,HLOOKUP($E28+T$2,Vychodiská!$J$9:$BH$15,7,0),HLOOKUP(VALUE(RIGHT($E28,4))+T$2,Vychodiská!$J$9:$BH$15,7,0)))*-1</f>
        <v>11992.671732063638</v>
      </c>
      <c r="U28" s="62">
        <f>($F28*IF(LEN($E28)=4,HLOOKUP($E28+U$2,Vychodiská!$J$9:$BH$15,2,0),HLOOKUP(VALUE(RIGHT($E28,4))+U$2,Vychodiská!$J$9:$BH$15,2,0)))*-1+($G28*IF(LEN($E28)=4,HLOOKUP($E28+U$2,Vychodiská!$J$9:$BH$15,3,0),HLOOKUP(VALUE(RIGHT($E28,4))+U$2,Vychodiská!$J$9:$BH$15,3,0)))*-1+($H28*IF(LEN($E28)=4,HLOOKUP($E28+U$2,Vychodiská!$J$9:$BH$15,4,0),HLOOKUP(VALUE(RIGHT($E28,4))+U$2,Vychodiská!$J$9:$BH$15,4,0)))*-1+($I28*IF(LEN($E28)=4,HLOOKUP($E28+U$2,Vychodiská!$J$9:$BH$15,5,0),HLOOKUP(VALUE(RIGHT($E28,4))+U$2,Vychodiská!$J$9:$BH$15,5,0)))*-1+($J28*IF(LEN($E28)=4,HLOOKUP($E28+U$2,Vychodiská!$J$9:$BH$15,6,0),HLOOKUP(VALUE(RIGHT($E28,4))+U$2,Vychodiská!$J$9:$BH$15,6,0)))*-1+($K28*IF(LEN($E28)=4,HLOOKUP($E28+U$2,Vychodiská!$J$9:$BH$15,7,0),HLOOKUP(VALUE(RIGHT($E28,4))+U$2,Vychodiská!$J$9:$BH$15,7,0)))*-1</f>
        <v>12093.410174612971</v>
      </c>
      <c r="V28" s="62">
        <f>($F28*IF(LEN($E28)=4,HLOOKUP($E28+V$2,Vychodiská!$J$9:$BH$15,2,0),HLOOKUP(VALUE(RIGHT($E28,4))+V$2,Vychodiská!$J$9:$BH$15,2,0)))*-1+($G28*IF(LEN($E28)=4,HLOOKUP($E28+V$2,Vychodiská!$J$9:$BH$15,3,0),HLOOKUP(VALUE(RIGHT($E28,4))+V$2,Vychodiská!$J$9:$BH$15,3,0)))*-1+($H28*IF(LEN($E28)=4,HLOOKUP($E28+V$2,Vychodiská!$J$9:$BH$15,4,0),HLOOKUP(VALUE(RIGHT($E28,4))+V$2,Vychodiská!$J$9:$BH$15,4,0)))*-1+($I28*IF(LEN($E28)=4,HLOOKUP($E28+V$2,Vychodiská!$J$9:$BH$15,5,0),HLOOKUP(VALUE(RIGHT($E28,4))+V$2,Vychodiská!$J$9:$BH$15,5,0)))*-1+($J28*IF(LEN($E28)=4,HLOOKUP($E28+V$2,Vychodiská!$J$9:$BH$15,6,0),HLOOKUP(VALUE(RIGHT($E28,4))+V$2,Vychodiská!$J$9:$BH$15,6,0)))*-1+($K28*IF(LEN($E28)=4,HLOOKUP($E28+V$2,Vychodiská!$J$9:$BH$15,7,0),HLOOKUP(VALUE(RIGHT($E28,4))+V$2,Vychodiská!$J$9:$BH$15,7,0)))*-1</f>
        <v>12194.994820079719</v>
      </c>
      <c r="W28" s="62">
        <f>($F28*IF(LEN($E28)=4,HLOOKUP($E28+W$2,Vychodiská!$J$9:$BH$15,2,0),HLOOKUP(VALUE(RIGHT($E28,4))+W$2,Vychodiská!$J$9:$BH$15,2,0)))*-1+($G28*IF(LEN($E28)=4,HLOOKUP($E28+W$2,Vychodiská!$J$9:$BH$15,3,0),HLOOKUP(VALUE(RIGHT($E28,4))+W$2,Vychodiská!$J$9:$BH$15,3,0)))*-1+($H28*IF(LEN($E28)=4,HLOOKUP($E28+W$2,Vychodiská!$J$9:$BH$15,4,0),HLOOKUP(VALUE(RIGHT($E28,4))+W$2,Vychodiská!$J$9:$BH$15,4,0)))*-1+($I28*IF(LEN($E28)=4,HLOOKUP($E28+W$2,Vychodiská!$J$9:$BH$15,5,0),HLOOKUP(VALUE(RIGHT($E28,4))+W$2,Vychodiská!$J$9:$BH$15,5,0)))*-1+($J28*IF(LEN($E28)=4,HLOOKUP($E28+W$2,Vychodiská!$J$9:$BH$15,6,0),HLOOKUP(VALUE(RIGHT($E28,4))+W$2,Vychodiská!$J$9:$BH$15,6,0)))*-1+($K28*IF(LEN($E28)=4,HLOOKUP($E28+W$2,Vychodiská!$J$9:$BH$15,7,0),HLOOKUP(VALUE(RIGHT($E28,4))+W$2,Vychodiská!$J$9:$BH$15,7,0)))*-1</f>
        <v>12297.432776568388</v>
      </c>
      <c r="X28" s="62">
        <f>($F28*IF(LEN($E28)=4,HLOOKUP($E28+X$2,Vychodiská!$J$9:$BH$15,2,0),HLOOKUP(VALUE(RIGHT($E28,4))+X$2,Vychodiská!$J$9:$BH$15,2,0)))*-1+($G28*IF(LEN($E28)=4,HLOOKUP($E28+X$2,Vychodiská!$J$9:$BH$15,3,0),HLOOKUP(VALUE(RIGHT($E28,4))+X$2,Vychodiská!$J$9:$BH$15,3,0)))*-1+($H28*IF(LEN($E28)=4,HLOOKUP($E28+X$2,Vychodiská!$J$9:$BH$15,4,0),HLOOKUP(VALUE(RIGHT($E28,4))+X$2,Vychodiská!$J$9:$BH$15,4,0)))*-1+($I28*IF(LEN($E28)=4,HLOOKUP($E28+X$2,Vychodiská!$J$9:$BH$15,5,0),HLOOKUP(VALUE(RIGHT($E28,4))+X$2,Vychodiská!$J$9:$BH$15,5,0)))*-1+($J28*IF(LEN($E28)=4,HLOOKUP($E28+X$2,Vychodiská!$J$9:$BH$15,6,0),HLOOKUP(VALUE(RIGHT($E28,4))+X$2,Vychodiská!$J$9:$BH$15,6,0)))*-1+($K28*IF(LEN($E28)=4,HLOOKUP($E28+X$2,Vychodiská!$J$9:$BH$15,7,0),HLOOKUP(VALUE(RIGHT($E28,4))+X$2,Vychodiská!$J$9:$BH$15,7,0)))*-1</f>
        <v>12400.731211891562</v>
      </c>
      <c r="Y28" s="62">
        <f>($F28*IF(LEN($E28)=4,HLOOKUP($E28+Y$2,Vychodiská!$J$9:$BH$15,2,0),HLOOKUP(VALUE(RIGHT($E28,4))+Y$2,Vychodiská!$J$9:$BH$15,2,0)))*-1+($G28*IF(LEN($E28)=4,HLOOKUP($E28+Y$2,Vychodiská!$J$9:$BH$15,3,0),HLOOKUP(VALUE(RIGHT($E28,4))+Y$2,Vychodiská!$J$9:$BH$15,3,0)))*-1+($H28*IF(LEN($E28)=4,HLOOKUP($E28+Y$2,Vychodiská!$J$9:$BH$15,4,0),HLOOKUP(VALUE(RIGHT($E28,4))+Y$2,Vychodiská!$J$9:$BH$15,4,0)))*-1+($I28*IF(LEN($E28)=4,HLOOKUP($E28+Y$2,Vychodiská!$J$9:$BH$15,5,0),HLOOKUP(VALUE(RIGHT($E28,4))+Y$2,Vychodiská!$J$9:$BH$15,5,0)))*-1+($J28*IF(LEN($E28)=4,HLOOKUP($E28+Y$2,Vychodiská!$J$9:$BH$15,6,0),HLOOKUP(VALUE(RIGHT($E28,4))+Y$2,Vychodiská!$J$9:$BH$15,6,0)))*-1+($K28*IF(LEN($E28)=4,HLOOKUP($E28+Y$2,Vychodiská!$J$9:$BH$15,7,0),HLOOKUP(VALUE(RIGHT($E28,4))+Y$2,Vychodiská!$J$9:$BH$15,7,0)))*-1</f>
        <v>12504.897354071451</v>
      </c>
      <c r="Z28" s="62">
        <f>($F28*IF(LEN($E28)=4,HLOOKUP($E28+Z$2,Vychodiská!$J$9:$BH$15,2,0),HLOOKUP(VALUE(RIGHT($E28,4))+Z$2,Vychodiská!$J$9:$BH$15,2,0)))*-1+($G28*IF(LEN($E28)=4,HLOOKUP($E28+Z$2,Vychodiská!$J$9:$BH$15,3,0),HLOOKUP(VALUE(RIGHT($E28,4))+Z$2,Vychodiská!$J$9:$BH$15,3,0)))*-1+($H28*IF(LEN($E28)=4,HLOOKUP($E28+Z$2,Vychodiská!$J$9:$BH$15,4,0),HLOOKUP(VALUE(RIGHT($E28,4))+Z$2,Vychodiská!$J$9:$BH$15,4,0)))*-1+($I28*IF(LEN($E28)=4,HLOOKUP($E28+Z$2,Vychodiská!$J$9:$BH$15,5,0),HLOOKUP(VALUE(RIGHT($E28,4))+Z$2,Vychodiská!$J$9:$BH$15,5,0)))*-1+($J28*IF(LEN($E28)=4,HLOOKUP($E28+Z$2,Vychodiská!$J$9:$BH$15,6,0),HLOOKUP(VALUE(RIGHT($E28,4))+Z$2,Vychodiská!$J$9:$BH$15,6,0)))*-1+($K28*IF(LEN($E28)=4,HLOOKUP($E28+Z$2,Vychodiská!$J$9:$BH$15,7,0),HLOOKUP(VALUE(RIGHT($E28,4))+Z$2,Vychodiská!$J$9:$BH$15,7,0)))*-1</f>
        <v>12609.938491845653</v>
      </c>
      <c r="AA28" s="62">
        <f>($F28*IF(LEN($E28)=4,HLOOKUP($E28+AA$2,Vychodiská!$J$9:$BH$15,2,0),HLOOKUP(VALUE(RIGHT($E28,4))+AA$2,Vychodiská!$J$9:$BH$15,2,0)))*-1+($G28*IF(LEN($E28)=4,HLOOKUP($E28+AA$2,Vychodiská!$J$9:$BH$15,3,0),HLOOKUP(VALUE(RIGHT($E28,4))+AA$2,Vychodiská!$J$9:$BH$15,3,0)))*-1+($H28*IF(LEN($E28)=4,HLOOKUP($E28+AA$2,Vychodiská!$J$9:$BH$15,4,0),HLOOKUP(VALUE(RIGHT($E28,4))+AA$2,Vychodiská!$J$9:$BH$15,4,0)))*-1+($I28*IF(LEN($E28)=4,HLOOKUP($E28+AA$2,Vychodiská!$J$9:$BH$15,5,0),HLOOKUP(VALUE(RIGHT($E28,4))+AA$2,Vychodiská!$J$9:$BH$15,5,0)))*-1+($J28*IF(LEN($E28)=4,HLOOKUP($E28+AA$2,Vychodiská!$J$9:$BH$15,6,0),HLOOKUP(VALUE(RIGHT($E28,4))+AA$2,Vychodiská!$J$9:$BH$15,6,0)))*-1+($K28*IF(LEN($E28)=4,HLOOKUP($E28+AA$2,Vychodiská!$J$9:$BH$15,7,0),HLOOKUP(VALUE(RIGHT($E28,4))+AA$2,Vychodiská!$J$9:$BH$15,7,0)))*-1</f>
        <v>12698.208061288569</v>
      </c>
      <c r="AB28" s="62">
        <f>($F28*IF(LEN($E28)=4,HLOOKUP($E28+AB$2,Vychodiská!$J$9:$BH$15,2,0),HLOOKUP(VALUE(RIGHT($E28,4))+AB$2,Vychodiská!$J$9:$BH$15,2,0)))*-1+($G28*IF(LEN($E28)=4,HLOOKUP($E28+AB$2,Vychodiská!$J$9:$BH$15,3,0),HLOOKUP(VALUE(RIGHT($E28,4))+AB$2,Vychodiská!$J$9:$BH$15,3,0)))*-1+($H28*IF(LEN($E28)=4,HLOOKUP($E28+AB$2,Vychodiská!$J$9:$BH$15,4,0),HLOOKUP(VALUE(RIGHT($E28,4))+AB$2,Vychodiská!$J$9:$BH$15,4,0)))*-1+($I28*IF(LEN($E28)=4,HLOOKUP($E28+AB$2,Vychodiská!$J$9:$BH$15,5,0),HLOOKUP(VALUE(RIGHT($E28,4))+AB$2,Vychodiská!$J$9:$BH$15,5,0)))*-1+($J28*IF(LEN($E28)=4,HLOOKUP($E28+AB$2,Vychodiská!$J$9:$BH$15,6,0),HLOOKUP(VALUE(RIGHT($E28,4))+AB$2,Vychodiská!$J$9:$BH$15,6,0)))*-1+($K28*IF(LEN($E28)=4,HLOOKUP($E28+AB$2,Vychodiská!$J$9:$BH$15,7,0),HLOOKUP(VALUE(RIGHT($E28,4))+AB$2,Vychodiská!$J$9:$BH$15,7,0)))*-1</f>
        <v>12787.095517717589</v>
      </c>
      <c r="AC28" s="62">
        <f>($F28*IF(LEN($E28)=4,HLOOKUP($E28+AC$2,Vychodiská!$J$9:$BH$15,2,0),HLOOKUP(VALUE(RIGHT($E28,4))+AC$2,Vychodiská!$J$9:$BH$15,2,0)))*-1+($G28*IF(LEN($E28)=4,HLOOKUP($E28+AC$2,Vychodiská!$J$9:$BH$15,3,0),HLOOKUP(VALUE(RIGHT($E28,4))+AC$2,Vychodiská!$J$9:$BH$15,3,0)))*-1+($H28*IF(LEN($E28)=4,HLOOKUP($E28+AC$2,Vychodiská!$J$9:$BH$15,4,0),HLOOKUP(VALUE(RIGHT($E28,4))+AC$2,Vychodiská!$J$9:$BH$15,4,0)))*-1+($I28*IF(LEN($E28)=4,HLOOKUP($E28+AC$2,Vychodiská!$J$9:$BH$15,5,0),HLOOKUP(VALUE(RIGHT($E28,4))+AC$2,Vychodiská!$J$9:$BH$15,5,0)))*-1+($J28*IF(LEN($E28)=4,HLOOKUP($E28+AC$2,Vychodiská!$J$9:$BH$15,6,0),HLOOKUP(VALUE(RIGHT($E28,4))+AC$2,Vychodiská!$J$9:$BH$15,6,0)))*-1+($K28*IF(LEN($E28)=4,HLOOKUP($E28+AC$2,Vychodiská!$J$9:$BH$15,7,0),HLOOKUP(VALUE(RIGHT($E28,4))+AC$2,Vychodiská!$J$9:$BH$15,7,0)))*-1</f>
        <v>12876.605186341611</v>
      </c>
      <c r="AD28" s="62">
        <f>($F28*IF(LEN($E28)=4,HLOOKUP($E28+AD$2,Vychodiská!$J$9:$BH$15,2,0),HLOOKUP(VALUE(RIGHT($E28,4))+AD$2,Vychodiská!$J$9:$BH$15,2,0)))*-1+($G28*IF(LEN($E28)=4,HLOOKUP($E28+AD$2,Vychodiská!$J$9:$BH$15,3,0),HLOOKUP(VALUE(RIGHT($E28,4))+AD$2,Vychodiská!$J$9:$BH$15,3,0)))*-1+($H28*IF(LEN($E28)=4,HLOOKUP($E28+AD$2,Vychodiská!$J$9:$BH$15,4,0),HLOOKUP(VALUE(RIGHT($E28,4))+AD$2,Vychodiská!$J$9:$BH$15,4,0)))*-1+($I28*IF(LEN($E28)=4,HLOOKUP($E28+AD$2,Vychodiská!$J$9:$BH$15,5,0),HLOOKUP(VALUE(RIGHT($E28,4))+AD$2,Vychodiská!$J$9:$BH$15,5,0)))*-1+($J28*IF(LEN($E28)=4,HLOOKUP($E28+AD$2,Vychodiská!$J$9:$BH$15,6,0),HLOOKUP(VALUE(RIGHT($E28,4))+AD$2,Vychodiská!$J$9:$BH$15,6,0)))*-1+($K28*IF(LEN($E28)=4,HLOOKUP($E28+AD$2,Vychodiská!$J$9:$BH$15,7,0),HLOOKUP(VALUE(RIGHT($E28,4))+AD$2,Vychodiská!$J$9:$BH$15,7,0)))*-1</f>
        <v>12966.741422646002</v>
      </c>
      <c r="AE28" s="62">
        <f>($F28*IF(LEN($E28)=4,HLOOKUP($E28+AE$2,Vychodiská!$J$9:$BH$15,2,0),HLOOKUP(VALUE(RIGHT($E28,4))+AE$2,Vychodiská!$J$9:$BH$15,2,0)))*-1+($G28*IF(LEN($E28)=4,HLOOKUP($E28+AE$2,Vychodiská!$J$9:$BH$15,3,0),HLOOKUP(VALUE(RIGHT($E28,4))+AE$2,Vychodiská!$J$9:$BH$15,3,0)))*-1+($H28*IF(LEN($E28)=4,HLOOKUP($E28+AE$2,Vychodiská!$J$9:$BH$15,4,0),HLOOKUP(VALUE(RIGHT($E28,4))+AE$2,Vychodiská!$J$9:$BH$15,4,0)))*-1+($I28*IF(LEN($E28)=4,HLOOKUP($E28+AE$2,Vychodiská!$J$9:$BH$15,5,0),HLOOKUP(VALUE(RIGHT($E28,4))+AE$2,Vychodiská!$J$9:$BH$15,5,0)))*-1+($J28*IF(LEN($E28)=4,HLOOKUP($E28+AE$2,Vychodiská!$J$9:$BH$15,6,0),HLOOKUP(VALUE(RIGHT($E28,4))+AE$2,Vychodiská!$J$9:$BH$15,6,0)))*-1+($K28*IF(LEN($E28)=4,HLOOKUP($E28+AE$2,Vychodiská!$J$9:$BH$15,7,0),HLOOKUP(VALUE(RIGHT($E28,4))+AE$2,Vychodiská!$J$9:$BH$15,7,0)))*-1</f>
        <v>13057.508612604523</v>
      </c>
      <c r="AF28" s="62">
        <f>($F28*IF(LEN($E28)=4,HLOOKUP($E28+AF$2,Vychodiská!$J$9:$BH$15,2,0),HLOOKUP(VALUE(RIGHT($E28,4))+AF$2,Vychodiská!$J$9:$BH$15,2,0)))*-1+($G28*IF(LEN($E28)=4,HLOOKUP($E28+AF$2,Vychodiská!$J$9:$BH$15,3,0),HLOOKUP(VALUE(RIGHT($E28,4))+AF$2,Vychodiská!$J$9:$BH$15,3,0)))*-1+($H28*IF(LEN($E28)=4,HLOOKUP($E28+AF$2,Vychodiská!$J$9:$BH$15,4,0),HLOOKUP(VALUE(RIGHT($E28,4))+AF$2,Vychodiská!$J$9:$BH$15,4,0)))*-1+($I28*IF(LEN($E28)=4,HLOOKUP($E28+AF$2,Vychodiská!$J$9:$BH$15,5,0),HLOOKUP(VALUE(RIGHT($E28,4))+AF$2,Vychodiská!$J$9:$BH$15,5,0)))*-1+($J28*IF(LEN($E28)=4,HLOOKUP($E28+AF$2,Vychodiská!$J$9:$BH$15,6,0),HLOOKUP(VALUE(RIGHT($E28,4))+AF$2,Vychodiská!$J$9:$BH$15,6,0)))*-1+($K28*IF(LEN($E28)=4,HLOOKUP($E28+AF$2,Vychodiská!$J$9:$BH$15,7,0),HLOOKUP(VALUE(RIGHT($E28,4))+AF$2,Vychodiská!$J$9:$BH$15,7,0)))*-1</f>
        <v>13148.911172892753</v>
      </c>
      <c r="AG28" s="62">
        <f>($F28*IF(LEN($E28)=4,HLOOKUP($E28+AG$2,Vychodiská!$J$9:$BH$15,2,0),HLOOKUP(VALUE(RIGHT($E28,4))+AG$2,Vychodiská!$J$9:$BH$15,2,0)))*-1+($G28*IF(LEN($E28)=4,HLOOKUP($E28+AG$2,Vychodiská!$J$9:$BH$15,3,0),HLOOKUP(VALUE(RIGHT($E28,4))+AG$2,Vychodiská!$J$9:$BH$15,3,0)))*-1+($H28*IF(LEN($E28)=4,HLOOKUP($E28+AG$2,Vychodiská!$J$9:$BH$15,4,0),HLOOKUP(VALUE(RIGHT($E28,4))+AG$2,Vychodiská!$J$9:$BH$15,4,0)))*-1+($I28*IF(LEN($E28)=4,HLOOKUP($E28+AG$2,Vychodiská!$J$9:$BH$15,5,0),HLOOKUP(VALUE(RIGHT($E28,4))+AG$2,Vychodiská!$J$9:$BH$15,5,0)))*-1+($J28*IF(LEN($E28)=4,HLOOKUP($E28+AG$2,Vychodiská!$J$9:$BH$15,6,0),HLOOKUP(VALUE(RIGHT($E28,4))+AG$2,Vychodiská!$J$9:$BH$15,6,0)))*-1+($K28*IF(LEN($E28)=4,HLOOKUP($E28+AG$2,Vychodiská!$J$9:$BH$15,7,0),HLOOKUP(VALUE(RIGHT($E28,4))+AG$2,Vychodiská!$J$9:$BH$15,7,0)))*-1</f>
        <v>13240.953551103001</v>
      </c>
      <c r="AH28" s="62">
        <f>($F28*IF(LEN($E28)=4,HLOOKUP($E28+AH$2,Vychodiská!$J$9:$BH$15,2,0),HLOOKUP(VALUE(RIGHT($E28,4))+AH$2,Vychodiská!$J$9:$BH$15,2,0)))*-1+($G28*IF(LEN($E28)=4,HLOOKUP($E28+AH$2,Vychodiská!$J$9:$BH$15,3,0),HLOOKUP(VALUE(RIGHT($E28,4))+AH$2,Vychodiská!$J$9:$BH$15,3,0)))*-1+($H28*IF(LEN($E28)=4,HLOOKUP($E28+AH$2,Vychodiská!$J$9:$BH$15,4,0),HLOOKUP(VALUE(RIGHT($E28,4))+AH$2,Vychodiská!$J$9:$BH$15,4,0)))*-1+($I28*IF(LEN($E28)=4,HLOOKUP($E28+AH$2,Vychodiská!$J$9:$BH$15,5,0),HLOOKUP(VALUE(RIGHT($E28,4))+AH$2,Vychodiská!$J$9:$BH$15,5,0)))*-1+($J28*IF(LEN($E28)=4,HLOOKUP($E28+AH$2,Vychodiská!$J$9:$BH$15,6,0),HLOOKUP(VALUE(RIGHT($E28,4))+AH$2,Vychodiská!$J$9:$BH$15,6,0)))*-1+($K28*IF(LEN($E28)=4,HLOOKUP($E28+AH$2,Vychodiská!$J$9:$BH$15,7,0),HLOOKUP(VALUE(RIGHT($E28,4))+AH$2,Vychodiská!$J$9:$BH$15,7,0)))*-1</f>
        <v>13333.64022596072</v>
      </c>
      <c r="AI28" s="62">
        <f>($F28*IF(LEN($E28)=4,HLOOKUP($E28+AI$2,Vychodiská!$J$9:$BH$15,2,0),HLOOKUP(VALUE(RIGHT($E28,4))+AI$2,Vychodiská!$J$9:$BH$15,2,0)))*-1+($G28*IF(LEN($E28)=4,HLOOKUP($E28+AI$2,Vychodiská!$J$9:$BH$15,3,0),HLOOKUP(VALUE(RIGHT($E28,4))+AI$2,Vychodiská!$J$9:$BH$15,3,0)))*-1+($H28*IF(LEN($E28)=4,HLOOKUP($E28+AI$2,Vychodiská!$J$9:$BH$15,4,0),HLOOKUP(VALUE(RIGHT($E28,4))+AI$2,Vychodiská!$J$9:$BH$15,4,0)))*-1+($I28*IF(LEN($E28)=4,HLOOKUP($E28+AI$2,Vychodiská!$J$9:$BH$15,5,0),HLOOKUP(VALUE(RIGHT($E28,4))+AI$2,Vychodiská!$J$9:$BH$15,5,0)))*-1+($J28*IF(LEN($E28)=4,HLOOKUP($E28+AI$2,Vychodiská!$J$9:$BH$15,6,0),HLOOKUP(VALUE(RIGHT($E28,4))+AI$2,Vychodiská!$J$9:$BH$15,6,0)))*-1+($K28*IF(LEN($E28)=4,HLOOKUP($E28+AI$2,Vychodiská!$J$9:$BH$15,7,0),HLOOKUP(VALUE(RIGHT($E28,4))+AI$2,Vychodiská!$J$9:$BH$15,7,0)))*-1</f>
        <v>13426.975707542444</v>
      </c>
      <c r="AJ28" s="62">
        <f>($F28*IF(LEN($E28)=4,HLOOKUP($E28+AJ$2,Vychodiská!$J$9:$BH$15,2,0),HLOOKUP(VALUE(RIGHT($E28,4))+AJ$2,Vychodiská!$J$9:$BH$15,2,0)))*-1+($G28*IF(LEN($E28)=4,HLOOKUP($E28+AJ$2,Vychodiská!$J$9:$BH$15,3,0),HLOOKUP(VALUE(RIGHT($E28,4))+AJ$2,Vychodiská!$J$9:$BH$15,3,0)))*-1+($H28*IF(LEN($E28)=4,HLOOKUP($E28+AJ$2,Vychodiská!$J$9:$BH$15,4,0),HLOOKUP(VALUE(RIGHT($E28,4))+AJ$2,Vychodiská!$J$9:$BH$15,4,0)))*-1+($I28*IF(LEN($E28)=4,HLOOKUP($E28+AJ$2,Vychodiská!$J$9:$BH$15,5,0),HLOOKUP(VALUE(RIGHT($E28,4))+AJ$2,Vychodiská!$J$9:$BH$15,5,0)))*-1+($J28*IF(LEN($E28)=4,HLOOKUP($E28+AJ$2,Vychodiská!$J$9:$BH$15,6,0),HLOOKUP(VALUE(RIGHT($E28,4))+AJ$2,Vychodiská!$J$9:$BH$15,6,0)))*-1+($K28*IF(LEN($E28)=4,HLOOKUP($E28+AJ$2,Vychodiská!$J$9:$BH$15,7,0),HLOOKUP(VALUE(RIGHT($E28,4))+AJ$2,Vychodiská!$J$9:$BH$15,7,0)))*-1</f>
        <v>13520.964537495238</v>
      </c>
      <c r="AK28" s="62">
        <f>($F28*IF(LEN($E28)=4,HLOOKUP($E28+AK$2,Vychodiská!$J$9:$BH$15,2,0),HLOOKUP(VALUE(RIGHT($E28,4))+AK$2,Vychodiská!$J$9:$BH$15,2,0)))*-1+($G28*IF(LEN($E28)=4,HLOOKUP($E28+AK$2,Vychodiská!$J$9:$BH$15,3,0),HLOOKUP(VALUE(RIGHT($E28,4))+AK$2,Vychodiská!$J$9:$BH$15,3,0)))*-1+($H28*IF(LEN($E28)=4,HLOOKUP($E28+AK$2,Vychodiská!$J$9:$BH$15,4,0),HLOOKUP(VALUE(RIGHT($E28,4))+AK$2,Vychodiská!$J$9:$BH$15,4,0)))*-1+($I28*IF(LEN($E28)=4,HLOOKUP($E28+AK$2,Vychodiská!$J$9:$BH$15,5,0),HLOOKUP(VALUE(RIGHT($E28,4))+AK$2,Vychodiská!$J$9:$BH$15,5,0)))*-1+($J28*IF(LEN($E28)=4,HLOOKUP($E28+AK$2,Vychodiská!$J$9:$BH$15,6,0),HLOOKUP(VALUE(RIGHT($E28,4))+AK$2,Vychodiská!$J$9:$BH$15,6,0)))*-1+($K28*IF(LEN($E28)=4,HLOOKUP($E28+AK$2,Vychodiská!$J$9:$BH$15,7,0),HLOOKUP(VALUE(RIGHT($E28,4))+AK$2,Vychodiská!$J$9:$BH$15,7,0)))*-1</f>
        <v>13644.005314786447</v>
      </c>
      <c r="AL28" s="62">
        <f>($F28*IF(LEN($E28)=4,HLOOKUP($E28+AL$2,Vychodiská!$J$9:$BH$15,2,0),HLOOKUP(VALUE(RIGHT($E28,4))+AL$2,Vychodiská!$J$9:$BH$15,2,0)))*-1+($G28*IF(LEN($E28)=4,HLOOKUP($E28+AL$2,Vychodiská!$J$9:$BH$15,3,0),HLOOKUP(VALUE(RIGHT($E28,4))+AL$2,Vychodiská!$J$9:$BH$15,3,0)))*-1+($H28*IF(LEN($E28)=4,HLOOKUP($E28+AL$2,Vychodiská!$J$9:$BH$15,4,0),HLOOKUP(VALUE(RIGHT($E28,4))+AL$2,Vychodiská!$J$9:$BH$15,4,0)))*-1+($I28*IF(LEN($E28)=4,HLOOKUP($E28+AL$2,Vychodiská!$J$9:$BH$15,5,0),HLOOKUP(VALUE(RIGHT($E28,4))+AL$2,Vychodiská!$J$9:$BH$15,5,0)))*-1+($J28*IF(LEN($E28)=4,HLOOKUP($E28+AL$2,Vychodiská!$J$9:$BH$15,6,0),HLOOKUP(VALUE(RIGHT($E28,4))+AL$2,Vychodiská!$J$9:$BH$15,6,0)))*-1+($K28*IF(LEN($E28)=4,HLOOKUP($E28+AL$2,Vychodiská!$J$9:$BH$15,7,0),HLOOKUP(VALUE(RIGHT($E28,4))+AL$2,Vychodiská!$J$9:$BH$15,7,0)))*-1</f>
        <v>13768.165763151006</v>
      </c>
      <c r="AM28" s="62">
        <f>($F28*IF(LEN($E28)=4,HLOOKUP($E28+AM$2,Vychodiská!$J$9:$BH$15,2,0),HLOOKUP(VALUE(RIGHT($E28,4))+AM$2,Vychodiská!$J$9:$BH$15,2,0)))*-1+($G28*IF(LEN($E28)=4,HLOOKUP($E28+AM$2,Vychodiská!$J$9:$BH$15,3,0),HLOOKUP(VALUE(RIGHT($E28,4))+AM$2,Vychodiská!$J$9:$BH$15,3,0)))*-1+($H28*IF(LEN($E28)=4,HLOOKUP($E28+AM$2,Vychodiská!$J$9:$BH$15,4,0),HLOOKUP(VALUE(RIGHT($E28,4))+AM$2,Vychodiská!$J$9:$BH$15,4,0)))*-1+($I28*IF(LEN($E28)=4,HLOOKUP($E28+AM$2,Vychodiská!$J$9:$BH$15,5,0),HLOOKUP(VALUE(RIGHT($E28,4))+AM$2,Vychodiská!$J$9:$BH$15,5,0)))*-1+($J28*IF(LEN($E28)=4,HLOOKUP($E28+AM$2,Vychodiská!$J$9:$BH$15,6,0),HLOOKUP(VALUE(RIGHT($E28,4))+AM$2,Vychodiská!$J$9:$BH$15,6,0)))*-1+($K28*IF(LEN($E28)=4,HLOOKUP($E28+AM$2,Vychodiská!$J$9:$BH$15,7,0),HLOOKUP(VALUE(RIGHT($E28,4))+AM$2,Vychodiská!$J$9:$BH$15,7,0)))*-1</f>
        <v>13893.45607159568</v>
      </c>
      <c r="AN28" s="62">
        <f>($F28*IF(LEN($E28)=4,HLOOKUP($E28+AN$2,Vychodiská!$J$9:$BH$15,2,0),HLOOKUP(VALUE(RIGHT($E28,4))+AN$2,Vychodiská!$J$9:$BH$15,2,0)))*-1+($G28*IF(LEN($E28)=4,HLOOKUP($E28+AN$2,Vychodiská!$J$9:$BH$15,3,0),HLOOKUP(VALUE(RIGHT($E28,4))+AN$2,Vychodiská!$J$9:$BH$15,3,0)))*-1+($H28*IF(LEN($E28)=4,HLOOKUP($E28+AN$2,Vychodiská!$J$9:$BH$15,4,0),HLOOKUP(VALUE(RIGHT($E28,4))+AN$2,Vychodiská!$J$9:$BH$15,4,0)))*-1+($I28*IF(LEN($E28)=4,HLOOKUP($E28+AN$2,Vychodiská!$J$9:$BH$15,5,0),HLOOKUP(VALUE(RIGHT($E28,4))+AN$2,Vychodiská!$J$9:$BH$15,5,0)))*-1+($J28*IF(LEN($E28)=4,HLOOKUP($E28+AN$2,Vychodiská!$J$9:$BH$15,6,0),HLOOKUP(VALUE(RIGHT($E28,4))+AN$2,Vychodiská!$J$9:$BH$15,6,0)))*-1+($K28*IF(LEN($E28)=4,HLOOKUP($E28+AN$2,Vychodiská!$J$9:$BH$15,7,0),HLOOKUP(VALUE(RIGHT($E28,4))+AN$2,Vychodiská!$J$9:$BH$15,7,0)))*-1</f>
        <v>14019.886521847202</v>
      </c>
      <c r="AO28" s="62">
        <f>($F28*IF(LEN($E28)=4,HLOOKUP($E28+AO$2,Vychodiská!$J$9:$BH$15,2,0),HLOOKUP(VALUE(RIGHT($E28,4))+AO$2,Vychodiská!$J$9:$BH$15,2,0)))*-1+($G28*IF(LEN($E28)=4,HLOOKUP($E28+AO$2,Vychodiská!$J$9:$BH$15,3,0),HLOOKUP(VALUE(RIGHT($E28,4))+AO$2,Vychodiská!$J$9:$BH$15,3,0)))*-1+($H28*IF(LEN($E28)=4,HLOOKUP($E28+AO$2,Vychodiská!$J$9:$BH$15,4,0),HLOOKUP(VALUE(RIGHT($E28,4))+AO$2,Vychodiská!$J$9:$BH$15,4,0)))*-1+($I28*IF(LEN($E28)=4,HLOOKUP($E28+AO$2,Vychodiská!$J$9:$BH$15,5,0),HLOOKUP(VALUE(RIGHT($E28,4))+AO$2,Vychodiská!$J$9:$BH$15,5,0)))*-1+($J28*IF(LEN($E28)=4,HLOOKUP($E28+AO$2,Vychodiská!$J$9:$BH$15,6,0),HLOOKUP(VALUE(RIGHT($E28,4))+AO$2,Vychodiská!$J$9:$BH$15,6,0)))*-1+($K28*IF(LEN($E28)=4,HLOOKUP($E28+AO$2,Vychodiská!$J$9:$BH$15,7,0),HLOOKUP(VALUE(RIGHT($E28,4))+AO$2,Vychodiská!$J$9:$BH$15,7,0)))*-1</f>
        <v>14147.467489196013</v>
      </c>
      <c r="AP28" s="62">
        <f t="shared" si="25"/>
        <v>11031.489350089094</v>
      </c>
      <c r="AQ28" s="62">
        <f>SUM($L28:M28)</f>
        <v>22225.141593624496</v>
      </c>
      <c r="AR28" s="62">
        <f>SUM($L28:N28)</f>
        <v>33551.998298857972</v>
      </c>
      <c r="AS28" s="62">
        <f>SUM($L28:O28)</f>
        <v>45013.644598883722</v>
      </c>
      <c r="AT28" s="62">
        <f>SUM($L28:P28)</f>
        <v>56611.684489879779</v>
      </c>
      <c r="AU28" s="62">
        <f>SUM($L28:Q28)</f>
        <v>68307.147915960202</v>
      </c>
      <c r="AV28" s="62">
        <f>SUM($L28:R28)</f>
        <v>80100.853234819704</v>
      </c>
      <c r="AW28" s="62">
        <f>SUM($L28:S28)</f>
        <v>91993.625678357625</v>
      </c>
      <c r="AX28" s="62">
        <f>SUM($L28:T28)</f>
        <v>103986.29741042126</v>
      </c>
      <c r="AY28" s="62">
        <f>SUM($L28:U28)</f>
        <v>116079.70758503424</v>
      </c>
      <c r="AZ28" s="62">
        <f>SUM($L28:V28)</f>
        <v>128274.70240511396</v>
      </c>
      <c r="BA28" s="62">
        <f>SUM($L28:W28)</f>
        <v>140572.13518168236</v>
      </c>
      <c r="BB28" s="62">
        <f>SUM($L28:X28)</f>
        <v>152972.86639357393</v>
      </c>
      <c r="BC28" s="62">
        <f>SUM($L28:Y28)</f>
        <v>165477.76374764537</v>
      </c>
      <c r="BD28" s="62">
        <f>SUM($L28:Z28)</f>
        <v>178087.70223949102</v>
      </c>
      <c r="BE28" s="62">
        <f>SUM($L28:AA28)</f>
        <v>190785.91030077959</v>
      </c>
      <c r="BF28" s="62">
        <f>SUM($L28:AB28)</f>
        <v>203573.00581849719</v>
      </c>
      <c r="BG28" s="62">
        <f>SUM($L28:AC28)</f>
        <v>216449.61100483881</v>
      </c>
      <c r="BH28" s="62">
        <f>SUM($L28:AD28)</f>
        <v>229416.35242748482</v>
      </c>
      <c r="BI28" s="62">
        <f>SUM($L28:AE28)</f>
        <v>242473.86104008934</v>
      </c>
      <c r="BJ28" s="62">
        <f>SUM($L28:AF28)</f>
        <v>255622.77221298209</v>
      </c>
      <c r="BK28" s="62">
        <f>SUM($L28:AG28)</f>
        <v>268863.72576408507</v>
      </c>
      <c r="BL28" s="62">
        <f>SUM($L28:AH28)</f>
        <v>282197.36599004577</v>
      </c>
      <c r="BM28" s="62">
        <f>SUM($L28:AI28)</f>
        <v>295624.34169758821</v>
      </c>
      <c r="BN28" s="62">
        <f>SUM($L28:AJ28)</f>
        <v>309145.30623508344</v>
      </c>
      <c r="BO28" s="62">
        <f>SUM($L28:AK28)</f>
        <v>322789.31154986989</v>
      </c>
      <c r="BP28" s="62">
        <f>SUM($L28:AL28)</f>
        <v>336557.47731302091</v>
      </c>
      <c r="BQ28" s="62">
        <f>SUM($L28:AM28)</f>
        <v>350450.93338461657</v>
      </c>
      <c r="BR28" s="62">
        <f>SUM($L28:AN28)</f>
        <v>364470.81990646379</v>
      </c>
      <c r="BS28" s="63">
        <f>SUM($L28:AO28)</f>
        <v>378618.28739565978</v>
      </c>
      <c r="BT28" s="65">
        <f>IF(CZ28=0,0,L28/((1+Vychodiská!$C$178)^emisie_ostatné!CZ28))</f>
        <v>9529.4152684065157</v>
      </c>
      <c r="BU28" s="62">
        <f>IF(DA28=0,0,M28/((1+Vychodiská!$C$178)^emisie_ostatné!DA28))</f>
        <v>9209.0454027162777</v>
      </c>
      <c r="BV28" s="62">
        <f>IF(DB28=0,0,N28/((1+Vychodiská!$C$178)^emisie_ostatné!DB28))</f>
        <v>8874.8886123891425</v>
      </c>
      <c r="BW28" s="62">
        <f>IF(DC28=0,0,O28/((1+Vychodiská!$C$178)^emisie_ostatné!DC28))</f>
        <v>8552.8569398824529</v>
      </c>
      <c r="BX28" s="62">
        <f>IF(DD28=0,0,P28/((1+Vychodiská!$C$178)^emisie_ostatné!DD28))</f>
        <v>8242.5104166352885</v>
      </c>
      <c r="BY28" s="62">
        <f>IF(DE28=0,0,Q28/((1+Vychodiská!$C$178)^emisie_ostatné!DE28))</f>
        <v>7915.9500039381192</v>
      </c>
      <c r="BZ28" s="62">
        <f>IF(DF28=0,0,R28/((1+Vychodiská!$C$178)^emisie_ostatné!DF28))</f>
        <v>7602.3276037820951</v>
      </c>
      <c r="CA28" s="62">
        <f>IF(DG28=0,0,S28/((1+Vychodiská!$C$178)^emisie_ostatné!DG28))</f>
        <v>7301.1306244322514</v>
      </c>
      <c r="CB28" s="62">
        <f>IF(DH28=0,0,T28/((1+Vychodiská!$C$178)^emisie_ostatné!DH28))</f>
        <v>7011.8667825499815</v>
      </c>
      <c r="CC28" s="62">
        <f>IF(DI28=0,0,U28/((1+Vychodiská!$C$178)^emisie_ostatné!DI28))</f>
        <v>6734.0632985937154</v>
      </c>
      <c r="CD28" s="62">
        <f>IF(DJ28=0,0,V28/((1+Vychodiská!$C$178)^emisie_ostatné!DJ28))</f>
        <v>6467.2661240970492</v>
      </c>
      <c r="CE28" s="62">
        <f>IF(DK28=0,0,W28/((1+Vychodiská!$C$178)^emisie_ostatné!DK28))</f>
        <v>6211.0391995613954</v>
      </c>
      <c r="CF28" s="62">
        <f>IF(DL28=0,0,X28/((1+Vychodiská!$C$178)^emisie_ostatné!DL28))</f>
        <v>5964.963741750199</v>
      </c>
      <c r="CG28" s="62">
        <f>IF(DM28=0,0,Y28/((1+Vychodiská!$C$178)^emisie_ostatné!DM28))</f>
        <v>5728.6375592199056</v>
      </c>
      <c r="CH28" s="62">
        <f>IF(DN28=0,0,Z28/((1+Vychodiská!$C$178)^emisie_ostatné!DN28))</f>
        <v>5501.674394968908</v>
      </c>
      <c r="CI28" s="62">
        <f>IF(DO28=0,0,AA28/((1+Vychodiská!$C$178)^emisie_ostatné!DO28))</f>
        <v>5276.3677292701796</v>
      </c>
      <c r="CJ28" s="62">
        <f>IF(DP28=0,0,AB28/((1+Vychodiská!$C$178)^emisie_ostatné!DP28))</f>
        <v>5060.2879079762579</v>
      </c>
      <c r="CK28" s="62">
        <f>IF(DQ28=0,0,AC28/((1+Vychodiská!$C$178)^emisie_ostatné!DQ28))</f>
        <v>4853.057069840087</v>
      </c>
      <c r="CL28" s="62">
        <f>IF(DR28=0,0,AD28/((1+Vychodiská!$C$178)^emisie_ostatné!DR28))</f>
        <v>4654.31282793235</v>
      </c>
      <c r="CM28" s="62">
        <f>IF(DS28=0,0,AE28/((1+Vychodiská!$C$178)^emisie_ostatné!DS28))</f>
        <v>4463.7076359313114</v>
      </c>
      <c r="CN28" s="62">
        <f>IF(DT28=0,0,AF28/((1+Vychodiská!$C$178)^emisie_ostatné!DT28))</f>
        <v>4280.9081803645986</v>
      </c>
      <c r="CO28" s="62">
        <f>IF(DU28=0,0,AG28/((1+Vychodiská!$C$178)^emisie_ostatné!DU28))</f>
        <v>4105.5947977401438</v>
      </c>
      <c r="CP28" s="62">
        <f>IF(DV28=0,0,AH28/((1+Vychodiská!$C$178)^emisie_ostatné!DV28))</f>
        <v>3937.4609155469757</v>
      </c>
      <c r="CQ28" s="62">
        <f>IF(DW28=0,0,AI28/((1+Vychodiská!$C$178)^emisie_ostatné!DW28))</f>
        <v>3776.2125161483846</v>
      </c>
      <c r="CR28" s="62">
        <f>IF(DX28=0,0,AJ28/((1+Vychodiská!$C$178)^emisie_ostatné!DX28))</f>
        <v>3621.5676226299261</v>
      </c>
      <c r="CS28" s="62">
        <f>IF(DY28=0,0,AK28/((1+Vychodiská!$C$178)^emisie_ostatné!DY28))</f>
        <v>3480.4989409484374</v>
      </c>
      <c r="CT28" s="62">
        <f>IF(DZ28=0,0,AL28/((1+Vychodiská!$C$178)^emisie_ostatné!DZ28))</f>
        <v>3344.9252202962552</v>
      </c>
      <c r="CU28" s="62">
        <f>IF(EA28=0,0,AM28/((1+Vychodiská!$C$178)^emisie_ostatné!EA28))</f>
        <v>3214.6324188580497</v>
      </c>
      <c r="CV28" s="62">
        <f>IF(EB28=0,0,AN28/((1+Vychodiská!$C$178)^emisie_ostatné!EB28))</f>
        <v>3089.4148322568167</v>
      </c>
      <c r="CW28" s="63">
        <f>IF(EC28=0,0,AO28/((1+Vychodiská!$C$178)^emisie_ostatné!EC28))</f>
        <v>2969.0747687908133</v>
      </c>
      <c r="CX28" s="66">
        <f t="shared" si="26"/>
        <v>170975.65935745387</v>
      </c>
      <c r="CZ28" s="67">
        <f t="shared" si="0"/>
        <v>3</v>
      </c>
      <c r="DA28" s="67">
        <f t="shared" si="27"/>
        <v>4</v>
      </c>
      <c r="DB28" s="67">
        <f t="shared" si="28"/>
        <v>5</v>
      </c>
      <c r="DC28" s="67">
        <f t="shared" si="29"/>
        <v>6</v>
      </c>
      <c r="DD28" s="67">
        <f t="shared" si="30"/>
        <v>7</v>
      </c>
      <c r="DE28" s="67">
        <f t="shared" si="31"/>
        <v>8</v>
      </c>
      <c r="DF28" s="67">
        <f t="shared" si="32"/>
        <v>9</v>
      </c>
      <c r="DG28" s="67">
        <f t="shared" si="33"/>
        <v>10</v>
      </c>
      <c r="DH28" s="67">
        <f t="shared" si="34"/>
        <v>11</v>
      </c>
      <c r="DI28" s="67">
        <f t="shared" si="35"/>
        <v>12</v>
      </c>
      <c r="DJ28" s="67">
        <f t="shared" si="36"/>
        <v>13</v>
      </c>
      <c r="DK28" s="67">
        <f t="shared" si="37"/>
        <v>14</v>
      </c>
      <c r="DL28" s="67">
        <f t="shared" si="38"/>
        <v>15</v>
      </c>
      <c r="DM28" s="67">
        <f t="shared" si="39"/>
        <v>16</v>
      </c>
      <c r="DN28" s="67">
        <f t="shared" si="40"/>
        <v>17</v>
      </c>
      <c r="DO28" s="67">
        <f t="shared" si="41"/>
        <v>18</v>
      </c>
      <c r="DP28" s="67">
        <f t="shared" si="42"/>
        <v>19</v>
      </c>
      <c r="DQ28" s="67">
        <f t="shared" si="43"/>
        <v>20</v>
      </c>
      <c r="DR28" s="67">
        <f t="shared" si="44"/>
        <v>21</v>
      </c>
      <c r="DS28" s="67">
        <f t="shared" si="45"/>
        <v>22</v>
      </c>
      <c r="DT28" s="67">
        <f t="shared" si="46"/>
        <v>23</v>
      </c>
      <c r="DU28" s="67">
        <f t="shared" si="47"/>
        <v>24</v>
      </c>
      <c r="DV28" s="67">
        <f t="shared" si="48"/>
        <v>25</v>
      </c>
      <c r="DW28" s="67">
        <f t="shared" si="49"/>
        <v>26</v>
      </c>
      <c r="DX28" s="67">
        <f t="shared" si="50"/>
        <v>27</v>
      </c>
      <c r="DY28" s="67">
        <f t="shared" si="51"/>
        <v>28</v>
      </c>
      <c r="DZ28" s="67">
        <f t="shared" si="52"/>
        <v>29</v>
      </c>
      <c r="EA28" s="67">
        <f t="shared" si="53"/>
        <v>30</v>
      </c>
      <c r="EB28" s="67">
        <f t="shared" si="54"/>
        <v>31</v>
      </c>
      <c r="EC28" s="68">
        <f t="shared" si="55"/>
        <v>32</v>
      </c>
    </row>
    <row r="29" spans="1:133" ht="37" customHeight="1" x14ac:dyDescent="0.45">
      <c r="A29" s="59">
        <f>Investície!A29</f>
        <v>27</v>
      </c>
      <c r="B29" s="60" t="str">
        <f>Investície!B29</f>
        <v>MHTH, a.s. - závod Martin</v>
      </c>
      <c r="C29" s="60" t="str">
        <f>Investície!C29</f>
        <v>Nová TG1 v závode Martin</v>
      </c>
      <c r="D29" s="61">
        <f>INDEX(Data!$M:$M,MATCH(emisie_ostatné!A29,Data!$A:$A,0))</f>
        <v>25</v>
      </c>
      <c r="E29" s="61" t="str">
        <f>INDEX(Data!$J:$J,MATCH(emisie_ostatné!A29,Data!$A:$A,0))</f>
        <v>2024 - 2025</v>
      </c>
      <c r="F29" s="61">
        <f>INDEX(Data!$O:$O,MATCH(emisie_ostatné!A29,Data!$A:$A,0))</f>
        <v>0</v>
      </c>
      <c r="G29" s="61">
        <f>INDEX(Data!$P:$P,MATCH(emisie_ostatné!A29,Data!$A:$A,0))</f>
        <v>-5.45</v>
      </c>
      <c r="H29" s="61">
        <f>INDEX(Data!$Q:$Q,MATCH(emisie_ostatné!A29,Data!$A:$A,0))</f>
        <v>-0.15</v>
      </c>
      <c r="I29" s="61">
        <f>INDEX(Data!$R:$R,MATCH(emisie_ostatné!A29,Data!$A:$A,0))</f>
        <v>-0.18</v>
      </c>
      <c r="J29" s="61">
        <f>INDEX(Data!$S:$S,MATCH(emisie_ostatné!A29,Data!$A:$A,0))</f>
        <v>0</v>
      </c>
      <c r="K29" s="63">
        <f>INDEX(Data!$T:$T,MATCH(emisie_ostatné!A29,Data!$A:$A,0))</f>
        <v>0</v>
      </c>
      <c r="L29" s="62">
        <f>($F29*IF(LEN($E29)=4,HLOOKUP($E29+L$2,Vychodiská!$J$9:$BH$15,2,0),HLOOKUP(VALUE(RIGHT($E29,4))+L$2,Vychodiská!$J$9:$BH$15,2,0)))*-1+($G29*IF(LEN($E29)=4,HLOOKUP($E29+L$2,Vychodiská!$J$9:$BH$15,3,0),HLOOKUP(VALUE(RIGHT($E29,4))+L$2,Vychodiská!$J$9:$BH$15,3,0)))*-1+($H29*IF(LEN($E29)=4,HLOOKUP($E29+L$2,Vychodiská!$J$9:$BH$15,4,0),HLOOKUP(VALUE(RIGHT($E29,4))+L$2,Vychodiská!$J$9:$BH$15,4,0)))*-1+($I29*IF(LEN($E29)=4,HLOOKUP($E29+L$2,Vychodiská!$J$9:$BH$15,5,0),HLOOKUP(VALUE(RIGHT($E29,4))+L$2,Vychodiská!$J$9:$BH$15,5,0)))*-1+($J29*IF(LEN($E29)=4,HLOOKUP($E29+L$2,Vychodiská!$J$9:$BH$15,6,0),HLOOKUP(VALUE(RIGHT($E29,4))+L$2,Vychodiská!$J$9:$BH$15,6,0)))*-1+($K29*IF(LEN($E29)=4,HLOOKUP($E29+L$2,Vychodiská!$J$9:$BH$15,7,0),HLOOKUP(VALUE(RIGHT($E29,4))+L$2,Vychodiská!$J$9:$BH$15,7,0)))*-1</f>
        <v>178835.50471396002</v>
      </c>
      <c r="M29" s="62">
        <f>($F29*IF(LEN($E29)=4,HLOOKUP($E29+M$2,Vychodiská!$J$9:$BH$15,2,0),HLOOKUP(VALUE(RIGHT($E29,4))+M$2,Vychodiská!$J$9:$BH$15,2,0)))*-1+($G29*IF(LEN($E29)=4,HLOOKUP($E29+M$2,Vychodiská!$J$9:$BH$15,3,0),HLOOKUP(VALUE(RIGHT($E29,4))+M$2,Vychodiská!$J$9:$BH$15,3,0)))*-1+($H29*IF(LEN($E29)=4,HLOOKUP($E29+M$2,Vychodiská!$J$9:$BH$15,4,0),HLOOKUP(VALUE(RIGHT($E29,4))+M$2,Vychodiská!$J$9:$BH$15,4,0)))*-1+($I29*IF(LEN($E29)=4,HLOOKUP($E29+M$2,Vychodiská!$J$9:$BH$15,5,0),HLOOKUP(VALUE(RIGHT($E29,4))+M$2,Vychodiská!$J$9:$BH$15,5,0)))*-1+($J29*IF(LEN($E29)=4,HLOOKUP($E29+M$2,Vychodiská!$J$9:$BH$15,6,0),HLOOKUP(VALUE(RIGHT($E29,4))+M$2,Vychodiská!$J$9:$BH$15,6,0)))*-1+($K29*IF(LEN($E29)=4,HLOOKUP($E29+M$2,Vychodiská!$J$9:$BH$15,7,0),HLOOKUP(VALUE(RIGHT($E29,4))+M$2,Vychodiská!$J$9:$BH$15,7,0)))*-1</f>
        <v>181464.38663325526</v>
      </c>
      <c r="N29" s="62">
        <f>($F29*IF(LEN($E29)=4,HLOOKUP($E29+N$2,Vychodiská!$J$9:$BH$15,2,0),HLOOKUP(VALUE(RIGHT($E29,4))+N$2,Vychodiská!$J$9:$BH$15,2,0)))*-1+($G29*IF(LEN($E29)=4,HLOOKUP($E29+N$2,Vychodiská!$J$9:$BH$15,3,0),HLOOKUP(VALUE(RIGHT($E29,4))+N$2,Vychodiská!$J$9:$BH$15,3,0)))*-1+($H29*IF(LEN($E29)=4,HLOOKUP($E29+N$2,Vychodiská!$J$9:$BH$15,4,0),HLOOKUP(VALUE(RIGHT($E29,4))+N$2,Vychodiská!$J$9:$BH$15,4,0)))*-1+($I29*IF(LEN($E29)=4,HLOOKUP($E29+N$2,Vychodiská!$J$9:$BH$15,5,0),HLOOKUP(VALUE(RIGHT($E29,4))+N$2,Vychodiská!$J$9:$BH$15,5,0)))*-1+($J29*IF(LEN($E29)=4,HLOOKUP($E29+N$2,Vychodiská!$J$9:$BH$15,6,0),HLOOKUP(VALUE(RIGHT($E29,4))+N$2,Vychodiská!$J$9:$BH$15,6,0)))*-1+($K29*IF(LEN($E29)=4,HLOOKUP($E29+N$2,Vychodiská!$J$9:$BH$15,7,0),HLOOKUP(VALUE(RIGHT($E29,4))+N$2,Vychodiská!$J$9:$BH$15,7,0)))*-1</f>
        <v>183623.81283419096</v>
      </c>
      <c r="O29" s="62">
        <f>($F29*IF(LEN($E29)=4,HLOOKUP($E29+O$2,Vychodiská!$J$9:$BH$15,2,0),HLOOKUP(VALUE(RIGHT($E29,4))+O$2,Vychodiská!$J$9:$BH$15,2,0)))*-1+($G29*IF(LEN($E29)=4,HLOOKUP($E29+O$2,Vychodiská!$J$9:$BH$15,3,0),HLOOKUP(VALUE(RIGHT($E29,4))+O$2,Vychodiská!$J$9:$BH$15,3,0)))*-1+($H29*IF(LEN($E29)=4,HLOOKUP($E29+O$2,Vychodiská!$J$9:$BH$15,4,0),HLOOKUP(VALUE(RIGHT($E29,4))+O$2,Vychodiská!$J$9:$BH$15,4,0)))*-1+($I29*IF(LEN($E29)=4,HLOOKUP($E29+O$2,Vychodiská!$J$9:$BH$15,5,0),HLOOKUP(VALUE(RIGHT($E29,4))+O$2,Vychodiská!$J$9:$BH$15,5,0)))*-1+($J29*IF(LEN($E29)=4,HLOOKUP($E29+O$2,Vychodiská!$J$9:$BH$15,6,0),HLOOKUP(VALUE(RIGHT($E29,4))+O$2,Vychodiská!$J$9:$BH$15,6,0)))*-1+($K29*IF(LEN($E29)=4,HLOOKUP($E29+O$2,Vychodiská!$J$9:$BH$15,7,0),HLOOKUP(VALUE(RIGHT($E29,4))+O$2,Vychodiská!$J$9:$BH$15,7,0)))*-1</f>
        <v>185808.93620691783</v>
      </c>
      <c r="P29" s="62">
        <f>($F29*IF(LEN($E29)=4,HLOOKUP($E29+P$2,Vychodiská!$J$9:$BH$15,2,0),HLOOKUP(VALUE(RIGHT($E29,4))+P$2,Vychodiská!$J$9:$BH$15,2,0)))*-1+($G29*IF(LEN($E29)=4,HLOOKUP($E29+P$2,Vychodiská!$J$9:$BH$15,3,0),HLOOKUP(VALUE(RIGHT($E29,4))+P$2,Vychodiská!$J$9:$BH$15,3,0)))*-1+($H29*IF(LEN($E29)=4,HLOOKUP($E29+P$2,Vychodiská!$J$9:$BH$15,4,0),HLOOKUP(VALUE(RIGHT($E29,4))+P$2,Vychodiská!$J$9:$BH$15,4,0)))*-1+($I29*IF(LEN($E29)=4,HLOOKUP($E29+P$2,Vychodiská!$J$9:$BH$15,5,0),HLOOKUP(VALUE(RIGHT($E29,4))+P$2,Vychodiská!$J$9:$BH$15,5,0)))*-1+($J29*IF(LEN($E29)=4,HLOOKUP($E29+P$2,Vychodiská!$J$9:$BH$15,6,0),HLOOKUP(VALUE(RIGHT($E29,4))+P$2,Vychodiská!$J$9:$BH$15,6,0)))*-1+($K29*IF(LEN($E29)=4,HLOOKUP($E29+P$2,Vychodiská!$J$9:$BH$15,7,0),HLOOKUP(VALUE(RIGHT($E29,4))+P$2,Vychodiská!$J$9:$BH$15,7,0)))*-1</f>
        <v>188020.0625477802</v>
      </c>
      <c r="Q29" s="62">
        <f>($F29*IF(LEN($E29)=4,HLOOKUP($E29+Q$2,Vychodiská!$J$9:$BH$15,2,0),HLOOKUP(VALUE(RIGHT($E29,4))+Q$2,Vychodiská!$J$9:$BH$15,2,0)))*-1+($G29*IF(LEN($E29)=4,HLOOKUP($E29+Q$2,Vychodiská!$J$9:$BH$15,3,0),HLOOKUP(VALUE(RIGHT($E29,4))+Q$2,Vychodiská!$J$9:$BH$15,3,0)))*-1+($H29*IF(LEN($E29)=4,HLOOKUP($E29+Q$2,Vychodiská!$J$9:$BH$15,4,0),HLOOKUP(VALUE(RIGHT($E29,4))+Q$2,Vychodiská!$J$9:$BH$15,4,0)))*-1+($I29*IF(LEN($E29)=4,HLOOKUP($E29+Q$2,Vychodiská!$J$9:$BH$15,5,0),HLOOKUP(VALUE(RIGHT($E29,4))+Q$2,Vychodiská!$J$9:$BH$15,5,0)))*-1+($J29*IF(LEN($E29)=4,HLOOKUP($E29+Q$2,Vychodiská!$J$9:$BH$15,6,0),HLOOKUP(VALUE(RIGHT($E29,4))+Q$2,Vychodiská!$J$9:$BH$15,6,0)))*-1+($K29*IF(LEN($E29)=4,HLOOKUP($E29+Q$2,Vychodiská!$J$9:$BH$15,7,0),HLOOKUP(VALUE(RIGHT($E29,4))+Q$2,Vychodiská!$J$9:$BH$15,7,0)))*-1</f>
        <v>189599.43107318153</v>
      </c>
      <c r="R29" s="62">
        <f>($F29*IF(LEN($E29)=4,HLOOKUP($E29+R$2,Vychodiská!$J$9:$BH$15,2,0),HLOOKUP(VALUE(RIGHT($E29,4))+R$2,Vychodiská!$J$9:$BH$15,2,0)))*-1+($G29*IF(LEN($E29)=4,HLOOKUP($E29+R$2,Vychodiská!$J$9:$BH$15,3,0),HLOOKUP(VALUE(RIGHT($E29,4))+R$2,Vychodiská!$J$9:$BH$15,3,0)))*-1+($H29*IF(LEN($E29)=4,HLOOKUP($E29+R$2,Vychodiská!$J$9:$BH$15,4,0),HLOOKUP(VALUE(RIGHT($E29,4))+R$2,Vychodiská!$J$9:$BH$15,4,0)))*-1+($I29*IF(LEN($E29)=4,HLOOKUP($E29+R$2,Vychodiská!$J$9:$BH$15,5,0),HLOOKUP(VALUE(RIGHT($E29,4))+R$2,Vychodiská!$J$9:$BH$15,5,0)))*-1+($J29*IF(LEN($E29)=4,HLOOKUP($E29+R$2,Vychodiská!$J$9:$BH$15,6,0),HLOOKUP(VALUE(RIGHT($E29,4))+R$2,Vychodiská!$J$9:$BH$15,6,0)))*-1+($K29*IF(LEN($E29)=4,HLOOKUP($E29+R$2,Vychodiská!$J$9:$BH$15,7,0),HLOOKUP(VALUE(RIGHT($E29,4))+R$2,Vychodiská!$J$9:$BH$15,7,0)))*-1</f>
        <v>191192.06629419627</v>
      </c>
      <c r="S29" s="62">
        <f>($F29*IF(LEN($E29)=4,HLOOKUP($E29+S$2,Vychodiská!$J$9:$BH$15,2,0),HLOOKUP(VALUE(RIGHT($E29,4))+S$2,Vychodiská!$J$9:$BH$15,2,0)))*-1+($G29*IF(LEN($E29)=4,HLOOKUP($E29+S$2,Vychodiská!$J$9:$BH$15,3,0),HLOOKUP(VALUE(RIGHT($E29,4))+S$2,Vychodiská!$J$9:$BH$15,3,0)))*-1+($H29*IF(LEN($E29)=4,HLOOKUP($E29+S$2,Vychodiská!$J$9:$BH$15,4,0),HLOOKUP(VALUE(RIGHT($E29,4))+S$2,Vychodiská!$J$9:$BH$15,4,0)))*-1+($I29*IF(LEN($E29)=4,HLOOKUP($E29+S$2,Vychodiská!$J$9:$BH$15,5,0),HLOOKUP(VALUE(RIGHT($E29,4))+S$2,Vychodiská!$J$9:$BH$15,5,0)))*-1+($J29*IF(LEN($E29)=4,HLOOKUP($E29+S$2,Vychodiská!$J$9:$BH$15,6,0),HLOOKUP(VALUE(RIGHT($E29,4))+S$2,Vychodiská!$J$9:$BH$15,6,0)))*-1+($K29*IF(LEN($E29)=4,HLOOKUP($E29+S$2,Vychodiská!$J$9:$BH$15,7,0),HLOOKUP(VALUE(RIGHT($E29,4))+S$2,Vychodiská!$J$9:$BH$15,7,0)))*-1</f>
        <v>192798.0796510675</v>
      </c>
      <c r="T29" s="62">
        <f>($F29*IF(LEN($E29)=4,HLOOKUP($E29+T$2,Vychodiská!$J$9:$BH$15,2,0),HLOOKUP(VALUE(RIGHT($E29,4))+T$2,Vychodiská!$J$9:$BH$15,2,0)))*-1+($G29*IF(LEN($E29)=4,HLOOKUP($E29+T$2,Vychodiská!$J$9:$BH$15,3,0),HLOOKUP(VALUE(RIGHT($E29,4))+T$2,Vychodiská!$J$9:$BH$15,3,0)))*-1+($H29*IF(LEN($E29)=4,HLOOKUP($E29+T$2,Vychodiská!$J$9:$BH$15,4,0),HLOOKUP(VALUE(RIGHT($E29,4))+T$2,Vychodiská!$J$9:$BH$15,4,0)))*-1+($I29*IF(LEN($E29)=4,HLOOKUP($E29+T$2,Vychodiská!$J$9:$BH$15,5,0),HLOOKUP(VALUE(RIGHT($E29,4))+T$2,Vychodiská!$J$9:$BH$15,5,0)))*-1+($J29*IF(LEN($E29)=4,HLOOKUP($E29+T$2,Vychodiská!$J$9:$BH$15,6,0),HLOOKUP(VALUE(RIGHT($E29,4))+T$2,Vychodiská!$J$9:$BH$15,6,0)))*-1+($K29*IF(LEN($E29)=4,HLOOKUP($E29+T$2,Vychodiská!$J$9:$BH$15,7,0),HLOOKUP(VALUE(RIGHT($E29,4))+T$2,Vychodiská!$J$9:$BH$15,7,0)))*-1</f>
        <v>194417.58352013645</v>
      </c>
      <c r="U29" s="62">
        <f>($F29*IF(LEN($E29)=4,HLOOKUP($E29+U$2,Vychodiská!$J$9:$BH$15,2,0),HLOOKUP(VALUE(RIGHT($E29,4))+U$2,Vychodiská!$J$9:$BH$15,2,0)))*-1+($G29*IF(LEN($E29)=4,HLOOKUP($E29+U$2,Vychodiská!$J$9:$BH$15,3,0),HLOOKUP(VALUE(RIGHT($E29,4))+U$2,Vychodiská!$J$9:$BH$15,3,0)))*-1+($H29*IF(LEN($E29)=4,HLOOKUP($E29+U$2,Vychodiská!$J$9:$BH$15,4,0),HLOOKUP(VALUE(RIGHT($E29,4))+U$2,Vychodiská!$J$9:$BH$15,4,0)))*-1+($I29*IF(LEN($E29)=4,HLOOKUP($E29+U$2,Vychodiská!$J$9:$BH$15,5,0),HLOOKUP(VALUE(RIGHT($E29,4))+U$2,Vychodiská!$J$9:$BH$15,5,0)))*-1+($J29*IF(LEN($E29)=4,HLOOKUP($E29+U$2,Vychodiská!$J$9:$BH$15,6,0),HLOOKUP(VALUE(RIGHT($E29,4))+U$2,Vychodiská!$J$9:$BH$15,6,0)))*-1+($K29*IF(LEN($E29)=4,HLOOKUP($E29+U$2,Vychodiská!$J$9:$BH$15,7,0),HLOOKUP(VALUE(RIGHT($E29,4))+U$2,Vychodiská!$J$9:$BH$15,7,0)))*-1</f>
        <v>196050.69122170558</v>
      </c>
      <c r="V29" s="62">
        <f>($F29*IF(LEN($E29)=4,HLOOKUP($E29+V$2,Vychodiská!$J$9:$BH$15,2,0),HLOOKUP(VALUE(RIGHT($E29,4))+V$2,Vychodiská!$J$9:$BH$15,2,0)))*-1+($G29*IF(LEN($E29)=4,HLOOKUP($E29+V$2,Vychodiská!$J$9:$BH$15,3,0),HLOOKUP(VALUE(RIGHT($E29,4))+V$2,Vychodiská!$J$9:$BH$15,3,0)))*-1+($H29*IF(LEN($E29)=4,HLOOKUP($E29+V$2,Vychodiská!$J$9:$BH$15,4,0),HLOOKUP(VALUE(RIGHT($E29,4))+V$2,Vychodiská!$J$9:$BH$15,4,0)))*-1+($I29*IF(LEN($E29)=4,HLOOKUP($E29+V$2,Vychodiská!$J$9:$BH$15,5,0),HLOOKUP(VALUE(RIGHT($E29,4))+V$2,Vychodiská!$J$9:$BH$15,5,0)))*-1+($J29*IF(LEN($E29)=4,HLOOKUP($E29+V$2,Vychodiská!$J$9:$BH$15,6,0),HLOOKUP(VALUE(RIGHT($E29,4))+V$2,Vychodiská!$J$9:$BH$15,6,0)))*-1+($K29*IF(LEN($E29)=4,HLOOKUP($E29+V$2,Vychodiská!$J$9:$BH$15,7,0),HLOOKUP(VALUE(RIGHT($E29,4))+V$2,Vychodiská!$J$9:$BH$15,7,0)))*-1</f>
        <v>197697.5170279679</v>
      </c>
      <c r="W29" s="62">
        <f>($F29*IF(LEN($E29)=4,HLOOKUP($E29+W$2,Vychodiská!$J$9:$BH$15,2,0),HLOOKUP(VALUE(RIGHT($E29,4))+W$2,Vychodiská!$J$9:$BH$15,2,0)))*-1+($G29*IF(LEN($E29)=4,HLOOKUP($E29+W$2,Vychodiská!$J$9:$BH$15,3,0),HLOOKUP(VALUE(RIGHT($E29,4))+W$2,Vychodiská!$J$9:$BH$15,3,0)))*-1+($H29*IF(LEN($E29)=4,HLOOKUP($E29+W$2,Vychodiská!$J$9:$BH$15,4,0),HLOOKUP(VALUE(RIGHT($E29,4))+W$2,Vychodiská!$J$9:$BH$15,4,0)))*-1+($I29*IF(LEN($E29)=4,HLOOKUP($E29+W$2,Vychodiská!$J$9:$BH$15,5,0),HLOOKUP(VALUE(RIGHT($E29,4))+W$2,Vychodiská!$J$9:$BH$15,5,0)))*-1+($J29*IF(LEN($E29)=4,HLOOKUP($E29+W$2,Vychodiská!$J$9:$BH$15,6,0),HLOOKUP(VALUE(RIGHT($E29,4))+W$2,Vychodiská!$J$9:$BH$15,6,0)))*-1+($K29*IF(LEN($E29)=4,HLOOKUP($E29+W$2,Vychodiská!$J$9:$BH$15,7,0),HLOOKUP(VALUE(RIGHT($E29,4))+W$2,Vychodiská!$J$9:$BH$15,7,0)))*-1</f>
        <v>199358.17617100285</v>
      </c>
      <c r="X29" s="62">
        <f>($F29*IF(LEN($E29)=4,HLOOKUP($E29+X$2,Vychodiská!$J$9:$BH$15,2,0),HLOOKUP(VALUE(RIGHT($E29,4))+X$2,Vychodiská!$J$9:$BH$15,2,0)))*-1+($G29*IF(LEN($E29)=4,HLOOKUP($E29+X$2,Vychodiská!$J$9:$BH$15,3,0),HLOOKUP(VALUE(RIGHT($E29,4))+X$2,Vychodiská!$J$9:$BH$15,3,0)))*-1+($H29*IF(LEN($E29)=4,HLOOKUP($E29+X$2,Vychodiská!$J$9:$BH$15,4,0),HLOOKUP(VALUE(RIGHT($E29,4))+X$2,Vychodiská!$J$9:$BH$15,4,0)))*-1+($I29*IF(LEN($E29)=4,HLOOKUP($E29+X$2,Vychodiská!$J$9:$BH$15,5,0),HLOOKUP(VALUE(RIGHT($E29,4))+X$2,Vychodiská!$J$9:$BH$15,5,0)))*-1+($J29*IF(LEN($E29)=4,HLOOKUP($E29+X$2,Vychodiská!$J$9:$BH$15,6,0),HLOOKUP(VALUE(RIGHT($E29,4))+X$2,Vychodiská!$J$9:$BH$15,6,0)))*-1+($K29*IF(LEN($E29)=4,HLOOKUP($E29+X$2,Vychodiská!$J$9:$BH$15,7,0),HLOOKUP(VALUE(RIGHT($E29,4))+X$2,Vychodiská!$J$9:$BH$15,7,0)))*-1</f>
        <v>201032.78485083926</v>
      </c>
      <c r="Y29" s="62">
        <f>($F29*IF(LEN($E29)=4,HLOOKUP($E29+Y$2,Vychodiská!$J$9:$BH$15,2,0),HLOOKUP(VALUE(RIGHT($E29,4))+Y$2,Vychodiská!$J$9:$BH$15,2,0)))*-1+($G29*IF(LEN($E29)=4,HLOOKUP($E29+Y$2,Vychodiská!$J$9:$BH$15,3,0),HLOOKUP(VALUE(RIGHT($E29,4))+Y$2,Vychodiská!$J$9:$BH$15,3,0)))*-1+($H29*IF(LEN($E29)=4,HLOOKUP($E29+Y$2,Vychodiská!$J$9:$BH$15,4,0),HLOOKUP(VALUE(RIGHT($E29,4))+Y$2,Vychodiská!$J$9:$BH$15,4,0)))*-1+($I29*IF(LEN($E29)=4,HLOOKUP($E29+Y$2,Vychodiská!$J$9:$BH$15,5,0),HLOOKUP(VALUE(RIGHT($E29,4))+Y$2,Vychodiská!$J$9:$BH$15,5,0)))*-1+($J29*IF(LEN($E29)=4,HLOOKUP($E29+Y$2,Vychodiská!$J$9:$BH$15,6,0),HLOOKUP(VALUE(RIGHT($E29,4))+Y$2,Vychodiská!$J$9:$BH$15,6,0)))*-1+($K29*IF(LEN($E29)=4,HLOOKUP($E29+Y$2,Vychodiská!$J$9:$BH$15,7,0),HLOOKUP(VALUE(RIGHT($E29,4))+Y$2,Vychodiská!$J$9:$BH$15,7,0)))*-1</f>
        <v>202721.46024358633</v>
      </c>
      <c r="Z29" s="62">
        <f>($F29*IF(LEN($E29)=4,HLOOKUP($E29+Z$2,Vychodiská!$J$9:$BH$15,2,0),HLOOKUP(VALUE(RIGHT($E29,4))+Z$2,Vychodiská!$J$9:$BH$15,2,0)))*-1+($G29*IF(LEN($E29)=4,HLOOKUP($E29+Z$2,Vychodiská!$J$9:$BH$15,3,0),HLOOKUP(VALUE(RIGHT($E29,4))+Z$2,Vychodiská!$J$9:$BH$15,3,0)))*-1+($H29*IF(LEN($E29)=4,HLOOKUP($E29+Z$2,Vychodiská!$J$9:$BH$15,4,0),HLOOKUP(VALUE(RIGHT($E29,4))+Z$2,Vychodiská!$J$9:$BH$15,4,0)))*-1+($I29*IF(LEN($E29)=4,HLOOKUP($E29+Z$2,Vychodiská!$J$9:$BH$15,5,0),HLOOKUP(VALUE(RIGHT($E29,4))+Z$2,Vychodiská!$J$9:$BH$15,5,0)))*-1+($J29*IF(LEN($E29)=4,HLOOKUP($E29+Z$2,Vychodiská!$J$9:$BH$15,6,0),HLOOKUP(VALUE(RIGHT($E29,4))+Z$2,Vychodiská!$J$9:$BH$15,6,0)))*-1+($K29*IF(LEN($E29)=4,HLOOKUP($E29+Z$2,Vychodiská!$J$9:$BH$15,7,0),HLOOKUP(VALUE(RIGHT($E29,4))+Z$2,Vychodiská!$J$9:$BH$15,7,0)))*-1</f>
        <v>204424.32050963241</v>
      </c>
      <c r="AA29" s="62">
        <f>($F29*IF(LEN($E29)=4,HLOOKUP($E29+AA$2,Vychodiská!$J$9:$BH$15,2,0),HLOOKUP(VALUE(RIGHT($E29,4))+AA$2,Vychodiská!$J$9:$BH$15,2,0)))*-1+($G29*IF(LEN($E29)=4,HLOOKUP($E29+AA$2,Vychodiská!$J$9:$BH$15,3,0),HLOOKUP(VALUE(RIGHT($E29,4))+AA$2,Vychodiská!$J$9:$BH$15,3,0)))*-1+($H29*IF(LEN($E29)=4,HLOOKUP($E29+AA$2,Vychodiská!$J$9:$BH$15,4,0),HLOOKUP(VALUE(RIGHT($E29,4))+AA$2,Vychodiská!$J$9:$BH$15,4,0)))*-1+($I29*IF(LEN($E29)=4,HLOOKUP($E29+AA$2,Vychodiská!$J$9:$BH$15,5,0),HLOOKUP(VALUE(RIGHT($E29,4))+AA$2,Vychodiská!$J$9:$BH$15,5,0)))*-1+($J29*IF(LEN($E29)=4,HLOOKUP($E29+AA$2,Vychodiská!$J$9:$BH$15,6,0),HLOOKUP(VALUE(RIGHT($E29,4))+AA$2,Vychodiská!$J$9:$BH$15,6,0)))*-1+($K29*IF(LEN($E29)=4,HLOOKUP($E29+AA$2,Vychodiská!$J$9:$BH$15,7,0),HLOOKUP(VALUE(RIGHT($E29,4))+AA$2,Vychodiská!$J$9:$BH$15,7,0)))*-1</f>
        <v>205855.29075319984</v>
      </c>
      <c r="AB29" s="62">
        <f>($F29*IF(LEN($E29)=4,HLOOKUP($E29+AB$2,Vychodiská!$J$9:$BH$15,2,0),HLOOKUP(VALUE(RIGHT($E29,4))+AB$2,Vychodiská!$J$9:$BH$15,2,0)))*-1+($G29*IF(LEN($E29)=4,HLOOKUP($E29+AB$2,Vychodiská!$J$9:$BH$15,3,0),HLOOKUP(VALUE(RIGHT($E29,4))+AB$2,Vychodiská!$J$9:$BH$15,3,0)))*-1+($H29*IF(LEN($E29)=4,HLOOKUP($E29+AB$2,Vychodiská!$J$9:$BH$15,4,0),HLOOKUP(VALUE(RIGHT($E29,4))+AB$2,Vychodiská!$J$9:$BH$15,4,0)))*-1+($I29*IF(LEN($E29)=4,HLOOKUP($E29+AB$2,Vychodiská!$J$9:$BH$15,5,0),HLOOKUP(VALUE(RIGHT($E29,4))+AB$2,Vychodiská!$J$9:$BH$15,5,0)))*-1+($J29*IF(LEN($E29)=4,HLOOKUP($E29+AB$2,Vychodiská!$J$9:$BH$15,6,0),HLOOKUP(VALUE(RIGHT($E29,4))+AB$2,Vychodiská!$J$9:$BH$15,6,0)))*-1+($K29*IF(LEN($E29)=4,HLOOKUP($E29+AB$2,Vychodiská!$J$9:$BH$15,7,0),HLOOKUP(VALUE(RIGHT($E29,4))+AB$2,Vychodiská!$J$9:$BH$15,7,0)))*-1</f>
        <v>207296.27778847225</v>
      </c>
      <c r="AC29" s="62">
        <f>($F29*IF(LEN($E29)=4,HLOOKUP($E29+AC$2,Vychodiská!$J$9:$BH$15,2,0),HLOOKUP(VALUE(RIGHT($E29,4))+AC$2,Vychodiská!$J$9:$BH$15,2,0)))*-1+($G29*IF(LEN($E29)=4,HLOOKUP($E29+AC$2,Vychodiská!$J$9:$BH$15,3,0),HLOOKUP(VALUE(RIGHT($E29,4))+AC$2,Vychodiská!$J$9:$BH$15,3,0)))*-1+($H29*IF(LEN($E29)=4,HLOOKUP($E29+AC$2,Vychodiská!$J$9:$BH$15,4,0),HLOOKUP(VALUE(RIGHT($E29,4))+AC$2,Vychodiská!$J$9:$BH$15,4,0)))*-1+($I29*IF(LEN($E29)=4,HLOOKUP($E29+AC$2,Vychodiská!$J$9:$BH$15,5,0),HLOOKUP(VALUE(RIGHT($E29,4))+AC$2,Vychodiská!$J$9:$BH$15,5,0)))*-1+($J29*IF(LEN($E29)=4,HLOOKUP($E29+AC$2,Vychodiská!$J$9:$BH$15,6,0),HLOOKUP(VALUE(RIGHT($E29,4))+AC$2,Vychodiská!$J$9:$BH$15,6,0)))*-1+($K29*IF(LEN($E29)=4,HLOOKUP($E29+AC$2,Vychodiská!$J$9:$BH$15,7,0),HLOOKUP(VALUE(RIGHT($E29,4))+AC$2,Vychodiská!$J$9:$BH$15,7,0)))*-1</f>
        <v>208747.35173299149</v>
      </c>
      <c r="AD29" s="62">
        <f>($F29*IF(LEN($E29)=4,HLOOKUP($E29+AD$2,Vychodiská!$J$9:$BH$15,2,0),HLOOKUP(VALUE(RIGHT($E29,4))+AD$2,Vychodiská!$J$9:$BH$15,2,0)))*-1+($G29*IF(LEN($E29)=4,HLOOKUP($E29+AD$2,Vychodiská!$J$9:$BH$15,3,0),HLOOKUP(VALUE(RIGHT($E29,4))+AD$2,Vychodiská!$J$9:$BH$15,3,0)))*-1+($H29*IF(LEN($E29)=4,HLOOKUP($E29+AD$2,Vychodiská!$J$9:$BH$15,4,0),HLOOKUP(VALUE(RIGHT($E29,4))+AD$2,Vychodiská!$J$9:$BH$15,4,0)))*-1+($I29*IF(LEN($E29)=4,HLOOKUP($E29+AD$2,Vychodiská!$J$9:$BH$15,5,0),HLOOKUP(VALUE(RIGHT($E29,4))+AD$2,Vychodiská!$J$9:$BH$15,5,0)))*-1+($J29*IF(LEN($E29)=4,HLOOKUP($E29+AD$2,Vychodiská!$J$9:$BH$15,6,0),HLOOKUP(VALUE(RIGHT($E29,4))+AD$2,Vychodiská!$J$9:$BH$15,6,0)))*-1+($K29*IF(LEN($E29)=4,HLOOKUP($E29+AD$2,Vychodiská!$J$9:$BH$15,7,0),HLOOKUP(VALUE(RIGHT($E29,4))+AD$2,Vychodiská!$J$9:$BH$15,7,0)))*-1</f>
        <v>210208.58319512245</v>
      </c>
      <c r="AE29" s="62">
        <f>($F29*IF(LEN($E29)=4,HLOOKUP($E29+AE$2,Vychodiská!$J$9:$BH$15,2,0),HLOOKUP(VALUE(RIGHT($E29,4))+AE$2,Vychodiská!$J$9:$BH$15,2,0)))*-1+($G29*IF(LEN($E29)=4,HLOOKUP($E29+AE$2,Vychodiská!$J$9:$BH$15,3,0),HLOOKUP(VALUE(RIGHT($E29,4))+AE$2,Vychodiská!$J$9:$BH$15,3,0)))*-1+($H29*IF(LEN($E29)=4,HLOOKUP($E29+AE$2,Vychodiská!$J$9:$BH$15,4,0),HLOOKUP(VALUE(RIGHT($E29,4))+AE$2,Vychodiská!$J$9:$BH$15,4,0)))*-1+($I29*IF(LEN($E29)=4,HLOOKUP($E29+AE$2,Vychodiská!$J$9:$BH$15,5,0),HLOOKUP(VALUE(RIGHT($E29,4))+AE$2,Vychodiská!$J$9:$BH$15,5,0)))*-1+($J29*IF(LEN($E29)=4,HLOOKUP($E29+AE$2,Vychodiská!$J$9:$BH$15,6,0),HLOOKUP(VALUE(RIGHT($E29,4))+AE$2,Vychodiská!$J$9:$BH$15,6,0)))*-1+($K29*IF(LEN($E29)=4,HLOOKUP($E29+AE$2,Vychodiská!$J$9:$BH$15,7,0),HLOOKUP(VALUE(RIGHT($E29,4))+AE$2,Vychodiská!$J$9:$BH$15,7,0)))*-1</f>
        <v>211680.04327748826</v>
      </c>
      <c r="AF29" s="62">
        <f>($F29*IF(LEN($E29)=4,HLOOKUP($E29+AF$2,Vychodiská!$J$9:$BH$15,2,0),HLOOKUP(VALUE(RIGHT($E29,4))+AF$2,Vychodiská!$J$9:$BH$15,2,0)))*-1+($G29*IF(LEN($E29)=4,HLOOKUP($E29+AF$2,Vychodiská!$J$9:$BH$15,3,0),HLOOKUP(VALUE(RIGHT($E29,4))+AF$2,Vychodiská!$J$9:$BH$15,3,0)))*-1+($H29*IF(LEN($E29)=4,HLOOKUP($E29+AF$2,Vychodiská!$J$9:$BH$15,4,0),HLOOKUP(VALUE(RIGHT($E29,4))+AF$2,Vychodiská!$J$9:$BH$15,4,0)))*-1+($I29*IF(LEN($E29)=4,HLOOKUP($E29+AF$2,Vychodiská!$J$9:$BH$15,5,0),HLOOKUP(VALUE(RIGHT($E29,4))+AF$2,Vychodiská!$J$9:$BH$15,5,0)))*-1+($J29*IF(LEN($E29)=4,HLOOKUP($E29+AF$2,Vychodiská!$J$9:$BH$15,6,0),HLOOKUP(VALUE(RIGHT($E29,4))+AF$2,Vychodiská!$J$9:$BH$15,6,0)))*-1+($K29*IF(LEN($E29)=4,HLOOKUP($E29+AF$2,Vychodiská!$J$9:$BH$15,7,0),HLOOKUP(VALUE(RIGHT($E29,4))+AF$2,Vychodiská!$J$9:$BH$15,7,0)))*-1</f>
        <v>213161.80358043069</v>
      </c>
      <c r="AG29" s="62">
        <f>($F29*IF(LEN($E29)=4,HLOOKUP($E29+AG$2,Vychodiská!$J$9:$BH$15,2,0),HLOOKUP(VALUE(RIGHT($E29,4))+AG$2,Vychodiská!$J$9:$BH$15,2,0)))*-1+($G29*IF(LEN($E29)=4,HLOOKUP($E29+AG$2,Vychodiská!$J$9:$BH$15,3,0),HLOOKUP(VALUE(RIGHT($E29,4))+AG$2,Vychodiská!$J$9:$BH$15,3,0)))*-1+($H29*IF(LEN($E29)=4,HLOOKUP($E29+AG$2,Vychodiská!$J$9:$BH$15,4,0),HLOOKUP(VALUE(RIGHT($E29,4))+AG$2,Vychodiská!$J$9:$BH$15,4,0)))*-1+($I29*IF(LEN($E29)=4,HLOOKUP($E29+AG$2,Vychodiská!$J$9:$BH$15,5,0),HLOOKUP(VALUE(RIGHT($E29,4))+AG$2,Vychodiská!$J$9:$BH$15,5,0)))*-1+($J29*IF(LEN($E29)=4,HLOOKUP($E29+AG$2,Vychodiská!$J$9:$BH$15,6,0),HLOOKUP(VALUE(RIGHT($E29,4))+AG$2,Vychodiská!$J$9:$BH$15,6,0)))*-1+($K29*IF(LEN($E29)=4,HLOOKUP($E29+AG$2,Vychodiská!$J$9:$BH$15,7,0),HLOOKUP(VALUE(RIGHT($E29,4))+AG$2,Vychodiská!$J$9:$BH$15,7,0)))*-1</f>
        <v>214653.93620549364</v>
      </c>
      <c r="AH29" s="62">
        <f>($F29*IF(LEN($E29)=4,HLOOKUP($E29+AH$2,Vychodiská!$J$9:$BH$15,2,0),HLOOKUP(VALUE(RIGHT($E29,4))+AH$2,Vychodiská!$J$9:$BH$15,2,0)))*-1+($G29*IF(LEN($E29)=4,HLOOKUP($E29+AH$2,Vychodiská!$J$9:$BH$15,3,0),HLOOKUP(VALUE(RIGHT($E29,4))+AH$2,Vychodiská!$J$9:$BH$15,3,0)))*-1+($H29*IF(LEN($E29)=4,HLOOKUP($E29+AH$2,Vychodiská!$J$9:$BH$15,4,0),HLOOKUP(VALUE(RIGHT($E29,4))+AH$2,Vychodiská!$J$9:$BH$15,4,0)))*-1+($I29*IF(LEN($E29)=4,HLOOKUP($E29+AH$2,Vychodiská!$J$9:$BH$15,5,0),HLOOKUP(VALUE(RIGHT($E29,4))+AH$2,Vychodiská!$J$9:$BH$15,5,0)))*-1+($J29*IF(LEN($E29)=4,HLOOKUP($E29+AH$2,Vychodiská!$J$9:$BH$15,6,0),HLOOKUP(VALUE(RIGHT($E29,4))+AH$2,Vychodiská!$J$9:$BH$15,6,0)))*-1+($K29*IF(LEN($E29)=4,HLOOKUP($E29+AH$2,Vychodiská!$J$9:$BH$15,7,0),HLOOKUP(VALUE(RIGHT($E29,4))+AH$2,Vychodiská!$J$9:$BH$15,7,0)))*-1</f>
        <v>216156.51375893209</v>
      </c>
      <c r="AI29" s="62">
        <f>($F29*IF(LEN($E29)=4,HLOOKUP($E29+AI$2,Vychodiská!$J$9:$BH$15,2,0),HLOOKUP(VALUE(RIGHT($E29,4))+AI$2,Vychodiská!$J$9:$BH$15,2,0)))*-1+($G29*IF(LEN($E29)=4,HLOOKUP($E29+AI$2,Vychodiská!$J$9:$BH$15,3,0),HLOOKUP(VALUE(RIGHT($E29,4))+AI$2,Vychodiská!$J$9:$BH$15,3,0)))*-1+($H29*IF(LEN($E29)=4,HLOOKUP($E29+AI$2,Vychodiská!$J$9:$BH$15,4,0),HLOOKUP(VALUE(RIGHT($E29,4))+AI$2,Vychodiská!$J$9:$BH$15,4,0)))*-1+($I29*IF(LEN($E29)=4,HLOOKUP($E29+AI$2,Vychodiská!$J$9:$BH$15,5,0),HLOOKUP(VALUE(RIGHT($E29,4))+AI$2,Vychodiská!$J$9:$BH$15,5,0)))*-1+($J29*IF(LEN($E29)=4,HLOOKUP($E29+AI$2,Vychodiská!$J$9:$BH$15,6,0),HLOOKUP(VALUE(RIGHT($E29,4))+AI$2,Vychodiská!$J$9:$BH$15,6,0)))*-1+($K29*IF(LEN($E29)=4,HLOOKUP($E29+AI$2,Vychodiská!$J$9:$BH$15,7,0),HLOOKUP(VALUE(RIGHT($E29,4))+AI$2,Vychodiská!$J$9:$BH$15,7,0)))*-1</f>
        <v>217669.60935524461</v>
      </c>
      <c r="AJ29" s="62">
        <f>($F29*IF(LEN($E29)=4,HLOOKUP($E29+AJ$2,Vychodiská!$J$9:$BH$15,2,0),HLOOKUP(VALUE(RIGHT($E29,4))+AJ$2,Vychodiská!$J$9:$BH$15,2,0)))*-1+($G29*IF(LEN($E29)=4,HLOOKUP($E29+AJ$2,Vychodiská!$J$9:$BH$15,3,0),HLOOKUP(VALUE(RIGHT($E29,4))+AJ$2,Vychodiská!$J$9:$BH$15,3,0)))*-1+($H29*IF(LEN($E29)=4,HLOOKUP($E29+AJ$2,Vychodiská!$J$9:$BH$15,4,0),HLOOKUP(VALUE(RIGHT($E29,4))+AJ$2,Vychodiská!$J$9:$BH$15,4,0)))*-1+($I29*IF(LEN($E29)=4,HLOOKUP($E29+AJ$2,Vychodiská!$J$9:$BH$15,5,0),HLOOKUP(VALUE(RIGHT($E29,4))+AJ$2,Vychodiská!$J$9:$BH$15,5,0)))*-1+($J29*IF(LEN($E29)=4,HLOOKUP($E29+AJ$2,Vychodiská!$J$9:$BH$15,6,0),HLOOKUP(VALUE(RIGHT($E29,4))+AJ$2,Vychodiská!$J$9:$BH$15,6,0)))*-1+($K29*IF(LEN($E29)=4,HLOOKUP($E29+AJ$2,Vychodiská!$J$9:$BH$15,7,0),HLOOKUP(VALUE(RIGHT($E29,4))+AJ$2,Vychodiská!$J$9:$BH$15,7,0)))*-1</f>
        <v>219193.2966207313</v>
      </c>
      <c r="AK29" s="62">
        <f>($F29*IF(LEN($E29)=4,HLOOKUP($E29+AK$2,Vychodiská!$J$9:$BH$15,2,0),HLOOKUP(VALUE(RIGHT($E29,4))+AK$2,Vychodiská!$J$9:$BH$15,2,0)))*-1+($G29*IF(LEN($E29)=4,HLOOKUP($E29+AK$2,Vychodiská!$J$9:$BH$15,3,0),HLOOKUP(VALUE(RIGHT($E29,4))+AK$2,Vychodiská!$J$9:$BH$15,3,0)))*-1+($H29*IF(LEN($E29)=4,HLOOKUP($E29+AK$2,Vychodiská!$J$9:$BH$15,4,0),HLOOKUP(VALUE(RIGHT($E29,4))+AK$2,Vychodiská!$J$9:$BH$15,4,0)))*-1+($I29*IF(LEN($E29)=4,HLOOKUP($E29+AK$2,Vychodiská!$J$9:$BH$15,5,0),HLOOKUP(VALUE(RIGHT($E29,4))+AK$2,Vychodiská!$J$9:$BH$15,5,0)))*-1+($J29*IF(LEN($E29)=4,HLOOKUP($E29+AK$2,Vychodiská!$J$9:$BH$15,6,0),HLOOKUP(VALUE(RIGHT($E29,4))+AK$2,Vychodiská!$J$9:$BH$15,6,0)))*-1+($K29*IF(LEN($E29)=4,HLOOKUP($E29+AK$2,Vychodiská!$J$9:$BH$15,7,0),HLOOKUP(VALUE(RIGHT($E29,4))+AK$2,Vychodiská!$J$9:$BH$15,7,0)))*-1</f>
        <v>221187.95561997997</v>
      </c>
      <c r="AL29" s="62">
        <f>($F29*IF(LEN($E29)=4,HLOOKUP($E29+AL$2,Vychodiská!$J$9:$BH$15,2,0),HLOOKUP(VALUE(RIGHT($E29,4))+AL$2,Vychodiská!$J$9:$BH$15,2,0)))*-1+($G29*IF(LEN($E29)=4,HLOOKUP($E29+AL$2,Vychodiská!$J$9:$BH$15,3,0),HLOOKUP(VALUE(RIGHT($E29,4))+AL$2,Vychodiská!$J$9:$BH$15,3,0)))*-1+($H29*IF(LEN($E29)=4,HLOOKUP($E29+AL$2,Vychodiská!$J$9:$BH$15,4,0),HLOOKUP(VALUE(RIGHT($E29,4))+AL$2,Vychodiská!$J$9:$BH$15,4,0)))*-1+($I29*IF(LEN($E29)=4,HLOOKUP($E29+AL$2,Vychodiská!$J$9:$BH$15,5,0),HLOOKUP(VALUE(RIGHT($E29,4))+AL$2,Vychodiská!$J$9:$BH$15,5,0)))*-1+($J29*IF(LEN($E29)=4,HLOOKUP($E29+AL$2,Vychodiská!$J$9:$BH$15,6,0),HLOOKUP(VALUE(RIGHT($E29,4))+AL$2,Vychodiská!$J$9:$BH$15,6,0)))*-1+($K29*IF(LEN($E29)=4,HLOOKUP($E29+AL$2,Vychodiská!$J$9:$BH$15,7,0),HLOOKUP(VALUE(RIGHT($E29,4))+AL$2,Vychodiská!$J$9:$BH$15,7,0)))*-1</f>
        <v>223200.76601612181</v>
      </c>
      <c r="AM29" s="62">
        <f>($F29*IF(LEN($E29)=4,HLOOKUP($E29+AM$2,Vychodiská!$J$9:$BH$15,2,0),HLOOKUP(VALUE(RIGHT($E29,4))+AM$2,Vychodiská!$J$9:$BH$15,2,0)))*-1+($G29*IF(LEN($E29)=4,HLOOKUP($E29+AM$2,Vychodiská!$J$9:$BH$15,3,0),HLOOKUP(VALUE(RIGHT($E29,4))+AM$2,Vychodiská!$J$9:$BH$15,3,0)))*-1+($H29*IF(LEN($E29)=4,HLOOKUP($E29+AM$2,Vychodiská!$J$9:$BH$15,4,0),HLOOKUP(VALUE(RIGHT($E29,4))+AM$2,Vychodiská!$J$9:$BH$15,4,0)))*-1+($I29*IF(LEN($E29)=4,HLOOKUP($E29+AM$2,Vychodiská!$J$9:$BH$15,5,0),HLOOKUP(VALUE(RIGHT($E29,4))+AM$2,Vychodiská!$J$9:$BH$15,5,0)))*-1+($J29*IF(LEN($E29)=4,HLOOKUP($E29+AM$2,Vychodiská!$J$9:$BH$15,6,0),HLOOKUP(VALUE(RIGHT($E29,4))+AM$2,Vychodiská!$J$9:$BH$15,6,0)))*-1+($K29*IF(LEN($E29)=4,HLOOKUP($E29+AM$2,Vychodiská!$J$9:$BH$15,7,0),HLOOKUP(VALUE(RIGHT($E29,4))+AM$2,Vychodiská!$J$9:$BH$15,7,0)))*-1</f>
        <v>225231.89298686851</v>
      </c>
      <c r="AN29" s="62">
        <f>($F29*IF(LEN($E29)=4,HLOOKUP($E29+AN$2,Vychodiská!$J$9:$BH$15,2,0),HLOOKUP(VALUE(RIGHT($E29,4))+AN$2,Vychodiská!$J$9:$BH$15,2,0)))*-1+($G29*IF(LEN($E29)=4,HLOOKUP($E29+AN$2,Vychodiská!$J$9:$BH$15,3,0),HLOOKUP(VALUE(RIGHT($E29,4))+AN$2,Vychodiská!$J$9:$BH$15,3,0)))*-1+($H29*IF(LEN($E29)=4,HLOOKUP($E29+AN$2,Vychodiská!$J$9:$BH$15,4,0),HLOOKUP(VALUE(RIGHT($E29,4))+AN$2,Vychodiská!$J$9:$BH$15,4,0)))*-1+($I29*IF(LEN($E29)=4,HLOOKUP($E29+AN$2,Vychodiská!$J$9:$BH$15,5,0),HLOOKUP(VALUE(RIGHT($E29,4))+AN$2,Vychodiská!$J$9:$BH$15,5,0)))*-1+($J29*IF(LEN($E29)=4,HLOOKUP($E29+AN$2,Vychodiská!$J$9:$BH$15,6,0),HLOOKUP(VALUE(RIGHT($E29,4))+AN$2,Vychodiská!$J$9:$BH$15,6,0)))*-1+($K29*IF(LEN($E29)=4,HLOOKUP($E29+AN$2,Vychodiská!$J$9:$BH$15,7,0),HLOOKUP(VALUE(RIGHT($E29,4))+AN$2,Vychodiská!$J$9:$BH$15,7,0)))*-1</f>
        <v>227281.50321304906</v>
      </c>
      <c r="AO29" s="62">
        <f>($F29*IF(LEN($E29)=4,HLOOKUP($E29+AO$2,Vychodiská!$J$9:$BH$15,2,0),HLOOKUP(VALUE(RIGHT($E29,4))+AO$2,Vychodiská!$J$9:$BH$15,2,0)))*-1+($G29*IF(LEN($E29)=4,HLOOKUP($E29+AO$2,Vychodiská!$J$9:$BH$15,3,0),HLOOKUP(VALUE(RIGHT($E29,4))+AO$2,Vychodiská!$J$9:$BH$15,3,0)))*-1+($H29*IF(LEN($E29)=4,HLOOKUP($E29+AO$2,Vychodiská!$J$9:$BH$15,4,0),HLOOKUP(VALUE(RIGHT($E29,4))+AO$2,Vychodiská!$J$9:$BH$15,4,0)))*-1+($I29*IF(LEN($E29)=4,HLOOKUP($E29+AO$2,Vychodiská!$J$9:$BH$15,5,0),HLOOKUP(VALUE(RIGHT($E29,4))+AO$2,Vychodiská!$J$9:$BH$15,5,0)))*-1+($J29*IF(LEN($E29)=4,HLOOKUP($E29+AO$2,Vychodiská!$J$9:$BH$15,6,0),HLOOKUP(VALUE(RIGHT($E29,4))+AO$2,Vychodiská!$J$9:$BH$15,6,0)))*-1+($K29*IF(LEN($E29)=4,HLOOKUP($E29+AO$2,Vychodiská!$J$9:$BH$15,7,0),HLOOKUP(VALUE(RIGHT($E29,4))+AO$2,Vychodiská!$J$9:$BH$15,7,0)))*-1</f>
        <v>229349.76489228779</v>
      </c>
      <c r="AP29" s="62">
        <f t="shared" ref="AP29:AP38" si="56">L29</f>
        <v>178835.50471396002</v>
      </c>
      <c r="AQ29" s="62">
        <f>SUM($L29:M29)</f>
        <v>360299.89134721528</v>
      </c>
      <c r="AR29" s="62">
        <f>SUM($L29:N29)</f>
        <v>543923.70418140618</v>
      </c>
      <c r="AS29" s="62">
        <f>SUM($L29:O29)</f>
        <v>729732.64038832404</v>
      </c>
      <c r="AT29" s="62">
        <f>SUM($L29:P29)</f>
        <v>917752.70293610427</v>
      </c>
      <c r="AU29" s="62">
        <f>SUM($L29:Q29)</f>
        <v>1107352.1340092858</v>
      </c>
      <c r="AV29" s="62">
        <f>SUM($L29:R29)</f>
        <v>1298544.2003034821</v>
      </c>
      <c r="AW29" s="62">
        <f>SUM($L29:S29)</f>
        <v>1491342.2799545496</v>
      </c>
      <c r="AX29" s="62">
        <f>SUM($L29:T29)</f>
        <v>1685759.8634746862</v>
      </c>
      <c r="AY29" s="62">
        <f>SUM($L29:U29)</f>
        <v>1881810.5546963918</v>
      </c>
      <c r="AZ29" s="62">
        <f>SUM($L29:V29)</f>
        <v>2079508.0717243596</v>
      </c>
      <c r="BA29" s="62">
        <f>SUM($L29:W29)</f>
        <v>2278866.2478953623</v>
      </c>
      <c r="BB29" s="62">
        <f>SUM($L29:X29)</f>
        <v>2479899.0327462014</v>
      </c>
      <c r="BC29" s="62">
        <f>SUM($L29:Y29)</f>
        <v>2682620.4929897878</v>
      </c>
      <c r="BD29" s="62">
        <f>SUM($L29:Z29)</f>
        <v>2887044.8134994204</v>
      </c>
      <c r="BE29" s="62">
        <f>SUM($L29:AA29)</f>
        <v>3092900.1042526201</v>
      </c>
      <c r="BF29" s="62">
        <f>SUM($L29:AB29)</f>
        <v>3300196.3820410925</v>
      </c>
      <c r="BG29" s="62">
        <f>SUM($L29:AC29)</f>
        <v>3508943.7337740841</v>
      </c>
      <c r="BH29" s="62">
        <f>SUM($L29:AD29)</f>
        <v>3719152.3169692066</v>
      </c>
      <c r="BI29" s="62">
        <f>SUM($L29:AE29)</f>
        <v>3930832.3602466946</v>
      </c>
      <c r="BJ29" s="62">
        <f>SUM($L29:AF29)</f>
        <v>4143994.1638271254</v>
      </c>
      <c r="BK29" s="62">
        <f>SUM($L29:AG29)</f>
        <v>4358648.1000326192</v>
      </c>
      <c r="BL29" s="62">
        <f>SUM($L29:AH29)</f>
        <v>4574804.6137915514</v>
      </c>
      <c r="BM29" s="62">
        <f>SUM($L29:AI29)</f>
        <v>4792474.2231467962</v>
      </c>
      <c r="BN29" s="62">
        <f>SUM($L29:AJ29)</f>
        <v>5011667.5197675275</v>
      </c>
      <c r="BO29" s="62">
        <f>SUM($L29:AK29)</f>
        <v>5232855.4753875071</v>
      </c>
      <c r="BP29" s="62">
        <f>SUM($L29:AL29)</f>
        <v>5456056.2414036291</v>
      </c>
      <c r="BQ29" s="62">
        <f>SUM($L29:AM29)</f>
        <v>5681288.1343904976</v>
      </c>
      <c r="BR29" s="62">
        <f>SUM($L29:AN29)</f>
        <v>5908569.6376035465</v>
      </c>
      <c r="BS29" s="63">
        <f>SUM($L29:AO29)</f>
        <v>6137919.402495834</v>
      </c>
      <c r="BT29" s="65">
        <f>IF(CZ29=0,0,L29/((1+Vychodiská!$C$178)^emisie_ostatné!CZ29))</f>
        <v>154484.83292427167</v>
      </c>
      <c r="BU29" s="62">
        <f>IF(DA29=0,0,M29/((1+Vychodiská!$C$178)^emisie_ostatné!DA29))</f>
        <v>149291.19996977001</v>
      </c>
      <c r="BV29" s="62">
        <f>IF(DB29=0,0,N29/((1+Vychodiská!$C$178)^emisie_ostatné!DB29))</f>
        <v>143874.06214229544</v>
      </c>
      <c r="BW29" s="62">
        <f>IF(DC29=0,0,O29/((1+Vychodiská!$C$178)^emisie_ostatné!DC29))</f>
        <v>138653.48903027503</v>
      </c>
      <c r="BX29" s="62">
        <f>IF(DD29=0,0,P29/((1+Vychodiská!$C$178)^emisie_ostatné!DD29))</f>
        <v>133622.34814260507</v>
      </c>
      <c r="BY29" s="62">
        <f>IF(DE29=0,0,Q29/((1+Vychodiská!$C$178)^emisie_ostatné!DE29))</f>
        <v>128328.35796857424</v>
      </c>
      <c r="BZ29" s="62">
        <f>IF(DF29=0,0,R29/((1+Vychodiská!$C$178)^emisie_ostatné!DF29))</f>
        <v>123244.1106433431</v>
      </c>
      <c r="CA29" s="62">
        <f>IF(DG29=0,0,S29/((1+Vychodiská!$C$178)^emisie_ostatné!DG29))</f>
        <v>118361.29635499731</v>
      </c>
      <c r="CB29" s="62">
        <f>IF(DH29=0,0,T29/((1+Vychodiská!$C$178)^emisie_ostatné!DH29))</f>
        <v>113671.93451845644</v>
      </c>
      <c r="CC29" s="62">
        <f>IF(DI29=0,0,U29/((1+Vychodiská!$C$178)^emisie_ostatné!DI29))</f>
        <v>109168.36073182046</v>
      </c>
      <c r="CD29" s="62">
        <f>IF(DJ29=0,0,V29/((1+Vychodiská!$C$178)^emisie_ostatné!DJ29))</f>
        <v>104843.21424949307</v>
      </c>
      <c r="CE29" s="62">
        <f>IF(DK29=0,0,W29/((1+Vychodiská!$C$178)^emisie_ostatné!DK29))</f>
        <v>100689.42595160844</v>
      </c>
      <c r="CF29" s="62">
        <f>IF(DL29=0,0,X29/((1+Vychodiská!$C$178)^emisie_ostatné!DL29))</f>
        <v>96700.206790097058</v>
      </c>
      <c r="CG29" s="62">
        <f>IF(DM29=0,0,Y29/((1+Vychodiská!$C$178)^emisie_ostatné!DM29))</f>
        <v>92869.036692508467</v>
      </c>
      <c r="CH29" s="62">
        <f>IF(DN29=0,0,Z29/((1+Vychodiská!$C$178)^emisie_ostatné!DN29))</f>
        <v>89189.653905452855</v>
      </c>
      <c r="CI29" s="62">
        <f>IF(DO29=0,0,AA29/((1+Vychodiská!$C$178)^emisie_ostatné!DO29))</f>
        <v>85537.125221705748</v>
      </c>
      <c r="CJ29" s="62">
        <f>IF(DP29=0,0,AB29/((1+Vychodiská!$C$178)^emisie_ostatné!DP29))</f>
        <v>82034.176284054935</v>
      </c>
      <c r="CK29" s="62">
        <f>IF(DQ29=0,0,AC29/((1+Vychodiská!$C$178)^emisie_ostatné!DQ29))</f>
        <v>78674.68144575553</v>
      </c>
      <c r="CL29" s="62">
        <f>IF(DR29=0,0,AD29/((1+Vychodiská!$C$178)^emisie_ostatné!DR29))</f>
        <v>75452.765919881742</v>
      </c>
      <c r="CM29" s="62">
        <f>IF(DS29=0,0,AE29/((1+Vychodiská!$C$178)^emisie_ostatné!DS29))</f>
        <v>72362.795506019902</v>
      </c>
      <c r="CN29" s="62">
        <f>IF(DT29=0,0,AF29/((1+Vychodiská!$C$178)^emisie_ostatné!DT29))</f>
        <v>69399.366737678123</v>
      </c>
      <c r="CO29" s="62">
        <f>IF(DU29=0,0,AG29/((1+Vychodiská!$C$178)^emisie_ostatné!DU29))</f>
        <v>66557.297433182728</v>
      </c>
      <c r="CP29" s="62">
        <f>IF(DV29=0,0,AH29/((1+Vychodiská!$C$178)^emisie_ostatné!DV29))</f>
        <v>63831.617633538095</v>
      </c>
      <c r="CQ29" s="62">
        <f>IF(DW29=0,0,AI29/((1+Vychodiská!$C$178)^emisie_ostatné!DW29))</f>
        <v>61217.560911402725</v>
      </c>
      <c r="CR29" s="62">
        <f>IF(DX29=0,0,AJ29/((1+Vychodiská!$C$178)^emisie_ostatné!DX29))</f>
        <v>58710.556035983362</v>
      </c>
      <c r="CS29" s="62">
        <f>IF(DY29=0,0,AK29/((1+Vychodiská!$C$178)^emisie_ostatné!DY29))</f>
        <v>0</v>
      </c>
      <c r="CT29" s="62">
        <f>IF(DZ29=0,0,AL29/((1+Vychodiská!$C$178)^emisie_ostatné!DZ29))</f>
        <v>0</v>
      </c>
      <c r="CU29" s="62">
        <f>IF(EA29=0,0,AM29/((1+Vychodiská!$C$178)^emisie_ostatné!EA29))</f>
        <v>0</v>
      </c>
      <c r="CV29" s="62">
        <f>IF(EB29=0,0,AN29/((1+Vychodiská!$C$178)^emisie_ostatné!EB29))</f>
        <v>0</v>
      </c>
      <c r="CW29" s="63">
        <f>IF(EC29=0,0,AO29/((1+Vychodiská!$C$178)^emisie_ostatné!EC29))</f>
        <v>0</v>
      </c>
      <c r="CX29" s="66">
        <f t="shared" ref="CX29:CX38" si="57">SUM(BT29:CW29)</f>
        <v>2510769.473144772</v>
      </c>
      <c r="CZ29" s="67">
        <f t="shared" si="0"/>
        <v>3</v>
      </c>
      <c r="DA29" s="67">
        <f t="shared" si="27"/>
        <v>4</v>
      </c>
      <c r="DB29" s="67">
        <f t="shared" si="28"/>
        <v>5</v>
      </c>
      <c r="DC29" s="67">
        <f t="shared" si="29"/>
        <v>6</v>
      </c>
      <c r="DD29" s="67">
        <f t="shared" si="30"/>
        <v>7</v>
      </c>
      <c r="DE29" s="67">
        <f t="shared" si="31"/>
        <v>8</v>
      </c>
      <c r="DF29" s="67">
        <f t="shared" si="32"/>
        <v>9</v>
      </c>
      <c r="DG29" s="67">
        <f t="shared" si="33"/>
        <v>10</v>
      </c>
      <c r="DH29" s="67">
        <f t="shared" si="34"/>
        <v>11</v>
      </c>
      <c r="DI29" s="67">
        <f t="shared" si="35"/>
        <v>12</v>
      </c>
      <c r="DJ29" s="67">
        <f t="shared" si="36"/>
        <v>13</v>
      </c>
      <c r="DK29" s="67">
        <f t="shared" si="37"/>
        <v>14</v>
      </c>
      <c r="DL29" s="67">
        <f t="shared" si="38"/>
        <v>15</v>
      </c>
      <c r="DM29" s="67">
        <f t="shared" si="39"/>
        <v>16</v>
      </c>
      <c r="DN29" s="67">
        <f t="shared" si="40"/>
        <v>17</v>
      </c>
      <c r="DO29" s="67">
        <f t="shared" si="41"/>
        <v>18</v>
      </c>
      <c r="DP29" s="67">
        <f t="shared" si="42"/>
        <v>19</v>
      </c>
      <c r="DQ29" s="67">
        <f t="shared" si="43"/>
        <v>20</v>
      </c>
      <c r="DR29" s="67">
        <f t="shared" si="44"/>
        <v>21</v>
      </c>
      <c r="DS29" s="67">
        <f t="shared" si="45"/>
        <v>22</v>
      </c>
      <c r="DT29" s="67">
        <f t="shared" si="46"/>
        <v>23</v>
      </c>
      <c r="DU29" s="67">
        <f t="shared" si="47"/>
        <v>24</v>
      </c>
      <c r="DV29" s="67">
        <f t="shared" si="48"/>
        <v>25</v>
      </c>
      <c r="DW29" s="67">
        <f t="shared" si="49"/>
        <v>26</v>
      </c>
      <c r="DX29" s="67">
        <f t="shared" si="50"/>
        <v>27</v>
      </c>
      <c r="DY29" s="67">
        <f t="shared" si="51"/>
        <v>0</v>
      </c>
      <c r="DZ29" s="67">
        <f t="shared" si="52"/>
        <v>0</v>
      </c>
      <c r="EA29" s="67">
        <f t="shared" si="53"/>
        <v>0</v>
      </c>
      <c r="EB29" s="67">
        <f t="shared" si="54"/>
        <v>0</v>
      </c>
      <c r="EC29" s="68">
        <f t="shared" si="55"/>
        <v>0</v>
      </c>
    </row>
    <row r="30" spans="1:133" ht="37" customHeight="1" x14ac:dyDescent="0.45">
      <c r="A30" s="59">
        <f>Investície!A30</f>
        <v>28</v>
      </c>
      <c r="B30" s="60" t="str">
        <f>Investície!B30</f>
        <v>MHTH, a.s. - závod Martin</v>
      </c>
      <c r="C30" s="60" t="str">
        <f>Investície!C30</f>
        <v>Skládka drevnej štiepky</v>
      </c>
      <c r="D30" s="61">
        <f>INDEX(Data!$M:$M,MATCH(emisie_ostatné!A30,Data!$A:$A,0))</f>
        <v>20</v>
      </c>
      <c r="E30" s="61" t="str">
        <f>INDEX(Data!$J:$J,MATCH(emisie_ostatné!A30,Data!$A:$A,0))</f>
        <v>2025-2026</v>
      </c>
      <c r="F30" s="61">
        <f>INDEX(Data!$O:$O,MATCH(emisie_ostatné!A30,Data!$A:$A,0))</f>
        <v>0</v>
      </c>
      <c r="G30" s="61">
        <f>INDEX(Data!$P:$P,MATCH(emisie_ostatné!A30,Data!$A:$A,0))</f>
        <v>0</v>
      </c>
      <c r="H30" s="61">
        <f>INDEX(Data!$Q:$Q,MATCH(emisie_ostatné!A30,Data!$A:$A,0))</f>
        <v>0</v>
      </c>
      <c r="I30" s="61">
        <f>INDEX(Data!$R:$R,MATCH(emisie_ostatné!A30,Data!$A:$A,0))</f>
        <v>0</v>
      </c>
      <c r="J30" s="61">
        <f>INDEX(Data!$S:$S,MATCH(emisie_ostatné!A30,Data!$A:$A,0))</f>
        <v>0</v>
      </c>
      <c r="K30" s="63">
        <f>INDEX(Data!$T:$T,MATCH(emisie_ostatné!A30,Data!$A:$A,0))</f>
        <v>0</v>
      </c>
      <c r="L30" s="62">
        <f>($F30*IF(LEN($E30)=4,HLOOKUP($E30+L$2,Vychodiská!$J$9:$BH$15,2,0),HLOOKUP(VALUE(RIGHT($E30,4))+L$2,Vychodiská!$J$9:$BH$15,2,0)))*-1+($G30*IF(LEN($E30)=4,HLOOKUP($E30+L$2,Vychodiská!$J$9:$BH$15,3,0),HLOOKUP(VALUE(RIGHT($E30,4))+L$2,Vychodiská!$J$9:$BH$15,3,0)))*-1+($H30*IF(LEN($E30)=4,HLOOKUP($E30+L$2,Vychodiská!$J$9:$BH$15,4,0),HLOOKUP(VALUE(RIGHT($E30,4))+L$2,Vychodiská!$J$9:$BH$15,4,0)))*-1+($I30*IF(LEN($E30)=4,HLOOKUP($E30+L$2,Vychodiská!$J$9:$BH$15,5,0),HLOOKUP(VALUE(RIGHT($E30,4))+L$2,Vychodiská!$J$9:$BH$15,5,0)))*-1+($J30*IF(LEN($E30)=4,HLOOKUP($E30+L$2,Vychodiská!$J$9:$BH$15,6,0),HLOOKUP(VALUE(RIGHT($E30,4))+L$2,Vychodiská!$J$9:$BH$15,6,0)))*-1+($K30*IF(LEN($E30)=4,HLOOKUP($E30+L$2,Vychodiská!$J$9:$BH$15,7,0),HLOOKUP(VALUE(RIGHT($E30,4))+L$2,Vychodiská!$J$9:$BH$15,7,0)))*-1</f>
        <v>0</v>
      </c>
      <c r="M30" s="62">
        <f>($F30*IF(LEN($E30)=4,HLOOKUP($E30+M$2,Vychodiská!$J$9:$BH$15,2,0),HLOOKUP(VALUE(RIGHT($E30,4))+M$2,Vychodiská!$J$9:$BH$15,2,0)))*-1+($G30*IF(LEN($E30)=4,HLOOKUP($E30+M$2,Vychodiská!$J$9:$BH$15,3,0),HLOOKUP(VALUE(RIGHT($E30,4))+M$2,Vychodiská!$J$9:$BH$15,3,0)))*-1+($H30*IF(LEN($E30)=4,HLOOKUP($E30+M$2,Vychodiská!$J$9:$BH$15,4,0),HLOOKUP(VALUE(RIGHT($E30,4))+M$2,Vychodiská!$J$9:$BH$15,4,0)))*-1+($I30*IF(LEN($E30)=4,HLOOKUP($E30+M$2,Vychodiská!$J$9:$BH$15,5,0),HLOOKUP(VALUE(RIGHT($E30,4))+M$2,Vychodiská!$J$9:$BH$15,5,0)))*-1+($J30*IF(LEN($E30)=4,HLOOKUP($E30+M$2,Vychodiská!$J$9:$BH$15,6,0),HLOOKUP(VALUE(RIGHT($E30,4))+M$2,Vychodiská!$J$9:$BH$15,6,0)))*-1+($K30*IF(LEN($E30)=4,HLOOKUP($E30+M$2,Vychodiská!$J$9:$BH$15,7,0),HLOOKUP(VALUE(RIGHT($E30,4))+M$2,Vychodiská!$J$9:$BH$15,7,0)))*-1</f>
        <v>0</v>
      </c>
      <c r="N30" s="62">
        <f>($F30*IF(LEN($E30)=4,HLOOKUP($E30+N$2,Vychodiská!$J$9:$BH$15,2,0),HLOOKUP(VALUE(RIGHT($E30,4))+N$2,Vychodiská!$J$9:$BH$15,2,0)))*-1+($G30*IF(LEN($E30)=4,HLOOKUP($E30+N$2,Vychodiská!$J$9:$BH$15,3,0),HLOOKUP(VALUE(RIGHT($E30,4))+N$2,Vychodiská!$J$9:$BH$15,3,0)))*-1+($H30*IF(LEN($E30)=4,HLOOKUP($E30+N$2,Vychodiská!$J$9:$BH$15,4,0),HLOOKUP(VALUE(RIGHT($E30,4))+N$2,Vychodiská!$J$9:$BH$15,4,0)))*-1+($I30*IF(LEN($E30)=4,HLOOKUP($E30+N$2,Vychodiská!$J$9:$BH$15,5,0),HLOOKUP(VALUE(RIGHT($E30,4))+N$2,Vychodiská!$J$9:$BH$15,5,0)))*-1+($J30*IF(LEN($E30)=4,HLOOKUP($E30+N$2,Vychodiská!$J$9:$BH$15,6,0),HLOOKUP(VALUE(RIGHT($E30,4))+N$2,Vychodiská!$J$9:$BH$15,6,0)))*-1+($K30*IF(LEN($E30)=4,HLOOKUP($E30+N$2,Vychodiská!$J$9:$BH$15,7,0),HLOOKUP(VALUE(RIGHT($E30,4))+N$2,Vychodiská!$J$9:$BH$15,7,0)))*-1</f>
        <v>0</v>
      </c>
      <c r="O30" s="62">
        <f>($F30*IF(LEN($E30)=4,HLOOKUP($E30+O$2,Vychodiská!$J$9:$BH$15,2,0),HLOOKUP(VALUE(RIGHT($E30,4))+O$2,Vychodiská!$J$9:$BH$15,2,0)))*-1+($G30*IF(LEN($E30)=4,HLOOKUP($E30+O$2,Vychodiská!$J$9:$BH$15,3,0),HLOOKUP(VALUE(RIGHT($E30,4))+O$2,Vychodiská!$J$9:$BH$15,3,0)))*-1+($H30*IF(LEN($E30)=4,HLOOKUP($E30+O$2,Vychodiská!$J$9:$BH$15,4,0),HLOOKUP(VALUE(RIGHT($E30,4))+O$2,Vychodiská!$J$9:$BH$15,4,0)))*-1+($I30*IF(LEN($E30)=4,HLOOKUP($E30+O$2,Vychodiská!$J$9:$BH$15,5,0),HLOOKUP(VALUE(RIGHT($E30,4))+O$2,Vychodiská!$J$9:$BH$15,5,0)))*-1+($J30*IF(LEN($E30)=4,HLOOKUP($E30+O$2,Vychodiská!$J$9:$BH$15,6,0),HLOOKUP(VALUE(RIGHT($E30,4))+O$2,Vychodiská!$J$9:$BH$15,6,0)))*-1+($K30*IF(LEN($E30)=4,HLOOKUP($E30+O$2,Vychodiská!$J$9:$BH$15,7,0),HLOOKUP(VALUE(RIGHT($E30,4))+O$2,Vychodiská!$J$9:$BH$15,7,0)))*-1</f>
        <v>0</v>
      </c>
      <c r="P30" s="62">
        <f>($F30*IF(LEN($E30)=4,HLOOKUP($E30+P$2,Vychodiská!$J$9:$BH$15,2,0),HLOOKUP(VALUE(RIGHT($E30,4))+P$2,Vychodiská!$J$9:$BH$15,2,0)))*-1+($G30*IF(LEN($E30)=4,HLOOKUP($E30+P$2,Vychodiská!$J$9:$BH$15,3,0),HLOOKUP(VALUE(RIGHT($E30,4))+P$2,Vychodiská!$J$9:$BH$15,3,0)))*-1+($H30*IF(LEN($E30)=4,HLOOKUP($E30+P$2,Vychodiská!$J$9:$BH$15,4,0),HLOOKUP(VALUE(RIGHT($E30,4))+P$2,Vychodiská!$J$9:$BH$15,4,0)))*-1+($I30*IF(LEN($E30)=4,HLOOKUP($E30+P$2,Vychodiská!$J$9:$BH$15,5,0),HLOOKUP(VALUE(RIGHT($E30,4))+P$2,Vychodiská!$J$9:$BH$15,5,0)))*-1+($J30*IF(LEN($E30)=4,HLOOKUP($E30+P$2,Vychodiská!$J$9:$BH$15,6,0),HLOOKUP(VALUE(RIGHT($E30,4))+P$2,Vychodiská!$J$9:$BH$15,6,0)))*-1+($K30*IF(LEN($E30)=4,HLOOKUP($E30+P$2,Vychodiská!$J$9:$BH$15,7,0),HLOOKUP(VALUE(RIGHT($E30,4))+P$2,Vychodiská!$J$9:$BH$15,7,0)))*-1</f>
        <v>0</v>
      </c>
      <c r="Q30" s="62">
        <f>($F30*IF(LEN($E30)=4,HLOOKUP($E30+Q$2,Vychodiská!$J$9:$BH$15,2,0),HLOOKUP(VALUE(RIGHT($E30,4))+Q$2,Vychodiská!$J$9:$BH$15,2,0)))*-1+($G30*IF(LEN($E30)=4,HLOOKUP($E30+Q$2,Vychodiská!$J$9:$BH$15,3,0),HLOOKUP(VALUE(RIGHT($E30,4))+Q$2,Vychodiská!$J$9:$BH$15,3,0)))*-1+($H30*IF(LEN($E30)=4,HLOOKUP($E30+Q$2,Vychodiská!$J$9:$BH$15,4,0),HLOOKUP(VALUE(RIGHT($E30,4))+Q$2,Vychodiská!$J$9:$BH$15,4,0)))*-1+($I30*IF(LEN($E30)=4,HLOOKUP($E30+Q$2,Vychodiská!$J$9:$BH$15,5,0),HLOOKUP(VALUE(RIGHT($E30,4))+Q$2,Vychodiská!$J$9:$BH$15,5,0)))*-1+($J30*IF(LEN($E30)=4,HLOOKUP($E30+Q$2,Vychodiská!$J$9:$BH$15,6,0),HLOOKUP(VALUE(RIGHT($E30,4))+Q$2,Vychodiská!$J$9:$BH$15,6,0)))*-1+($K30*IF(LEN($E30)=4,HLOOKUP($E30+Q$2,Vychodiská!$J$9:$BH$15,7,0),HLOOKUP(VALUE(RIGHT($E30,4))+Q$2,Vychodiská!$J$9:$BH$15,7,0)))*-1</f>
        <v>0</v>
      </c>
      <c r="R30" s="62">
        <f>($F30*IF(LEN($E30)=4,HLOOKUP($E30+R$2,Vychodiská!$J$9:$BH$15,2,0),HLOOKUP(VALUE(RIGHT($E30,4))+R$2,Vychodiská!$J$9:$BH$15,2,0)))*-1+($G30*IF(LEN($E30)=4,HLOOKUP($E30+R$2,Vychodiská!$J$9:$BH$15,3,0),HLOOKUP(VALUE(RIGHT($E30,4))+R$2,Vychodiská!$J$9:$BH$15,3,0)))*-1+($H30*IF(LEN($E30)=4,HLOOKUP($E30+R$2,Vychodiská!$J$9:$BH$15,4,0),HLOOKUP(VALUE(RIGHT($E30,4))+R$2,Vychodiská!$J$9:$BH$15,4,0)))*-1+($I30*IF(LEN($E30)=4,HLOOKUP($E30+R$2,Vychodiská!$J$9:$BH$15,5,0),HLOOKUP(VALUE(RIGHT($E30,4))+R$2,Vychodiská!$J$9:$BH$15,5,0)))*-1+($J30*IF(LEN($E30)=4,HLOOKUP($E30+R$2,Vychodiská!$J$9:$BH$15,6,0),HLOOKUP(VALUE(RIGHT($E30,4))+R$2,Vychodiská!$J$9:$BH$15,6,0)))*-1+($K30*IF(LEN($E30)=4,HLOOKUP($E30+R$2,Vychodiská!$J$9:$BH$15,7,0),HLOOKUP(VALUE(RIGHT($E30,4))+R$2,Vychodiská!$J$9:$BH$15,7,0)))*-1</f>
        <v>0</v>
      </c>
      <c r="S30" s="62">
        <f>($F30*IF(LEN($E30)=4,HLOOKUP($E30+S$2,Vychodiská!$J$9:$BH$15,2,0),HLOOKUP(VALUE(RIGHT($E30,4))+S$2,Vychodiská!$J$9:$BH$15,2,0)))*-1+($G30*IF(LEN($E30)=4,HLOOKUP($E30+S$2,Vychodiská!$J$9:$BH$15,3,0),HLOOKUP(VALUE(RIGHT($E30,4))+S$2,Vychodiská!$J$9:$BH$15,3,0)))*-1+($H30*IF(LEN($E30)=4,HLOOKUP($E30+S$2,Vychodiská!$J$9:$BH$15,4,0),HLOOKUP(VALUE(RIGHT($E30,4))+S$2,Vychodiská!$J$9:$BH$15,4,0)))*-1+($I30*IF(LEN($E30)=4,HLOOKUP($E30+S$2,Vychodiská!$J$9:$BH$15,5,0),HLOOKUP(VALUE(RIGHT($E30,4))+S$2,Vychodiská!$J$9:$BH$15,5,0)))*-1+($J30*IF(LEN($E30)=4,HLOOKUP($E30+S$2,Vychodiská!$J$9:$BH$15,6,0),HLOOKUP(VALUE(RIGHT($E30,4))+S$2,Vychodiská!$J$9:$BH$15,6,0)))*-1+($K30*IF(LEN($E30)=4,HLOOKUP($E30+S$2,Vychodiská!$J$9:$BH$15,7,0),HLOOKUP(VALUE(RIGHT($E30,4))+S$2,Vychodiská!$J$9:$BH$15,7,0)))*-1</f>
        <v>0</v>
      </c>
      <c r="T30" s="62">
        <f>($F30*IF(LEN($E30)=4,HLOOKUP($E30+T$2,Vychodiská!$J$9:$BH$15,2,0),HLOOKUP(VALUE(RIGHT($E30,4))+T$2,Vychodiská!$J$9:$BH$15,2,0)))*-1+($G30*IF(LEN($E30)=4,HLOOKUP($E30+T$2,Vychodiská!$J$9:$BH$15,3,0),HLOOKUP(VALUE(RIGHT($E30,4))+T$2,Vychodiská!$J$9:$BH$15,3,0)))*-1+($H30*IF(LEN($E30)=4,HLOOKUP($E30+T$2,Vychodiská!$J$9:$BH$15,4,0),HLOOKUP(VALUE(RIGHT($E30,4))+T$2,Vychodiská!$J$9:$BH$15,4,0)))*-1+($I30*IF(LEN($E30)=4,HLOOKUP($E30+T$2,Vychodiská!$J$9:$BH$15,5,0),HLOOKUP(VALUE(RIGHT($E30,4))+T$2,Vychodiská!$J$9:$BH$15,5,0)))*-1+($J30*IF(LEN($E30)=4,HLOOKUP($E30+T$2,Vychodiská!$J$9:$BH$15,6,0),HLOOKUP(VALUE(RIGHT($E30,4))+T$2,Vychodiská!$J$9:$BH$15,6,0)))*-1+($K30*IF(LEN($E30)=4,HLOOKUP($E30+T$2,Vychodiská!$J$9:$BH$15,7,0),HLOOKUP(VALUE(RIGHT($E30,4))+T$2,Vychodiská!$J$9:$BH$15,7,0)))*-1</f>
        <v>0</v>
      </c>
      <c r="U30" s="62">
        <f>($F30*IF(LEN($E30)=4,HLOOKUP($E30+U$2,Vychodiská!$J$9:$BH$15,2,0),HLOOKUP(VALUE(RIGHT($E30,4))+U$2,Vychodiská!$J$9:$BH$15,2,0)))*-1+($G30*IF(LEN($E30)=4,HLOOKUP($E30+U$2,Vychodiská!$J$9:$BH$15,3,0),HLOOKUP(VALUE(RIGHT($E30,4))+U$2,Vychodiská!$J$9:$BH$15,3,0)))*-1+($H30*IF(LEN($E30)=4,HLOOKUP($E30+U$2,Vychodiská!$J$9:$BH$15,4,0),HLOOKUP(VALUE(RIGHT($E30,4))+U$2,Vychodiská!$J$9:$BH$15,4,0)))*-1+($I30*IF(LEN($E30)=4,HLOOKUP($E30+U$2,Vychodiská!$J$9:$BH$15,5,0),HLOOKUP(VALUE(RIGHT($E30,4))+U$2,Vychodiská!$J$9:$BH$15,5,0)))*-1+($J30*IF(LEN($E30)=4,HLOOKUP($E30+U$2,Vychodiská!$J$9:$BH$15,6,0),HLOOKUP(VALUE(RIGHT($E30,4))+U$2,Vychodiská!$J$9:$BH$15,6,0)))*-1+($K30*IF(LEN($E30)=4,HLOOKUP($E30+U$2,Vychodiská!$J$9:$BH$15,7,0),HLOOKUP(VALUE(RIGHT($E30,4))+U$2,Vychodiská!$J$9:$BH$15,7,0)))*-1</f>
        <v>0</v>
      </c>
      <c r="V30" s="62">
        <f>($F30*IF(LEN($E30)=4,HLOOKUP($E30+V$2,Vychodiská!$J$9:$BH$15,2,0),HLOOKUP(VALUE(RIGHT($E30,4))+V$2,Vychodiská!$J$9:$BH$15,2,0)))*-1+($G30*IF(LEN($E30)=4,HLOOKUP($E30+V$2,Vychodiská!$J$9:$BH$15,3,0),HLOOKUP(VALUE(RIGHT($E30,4))+V$2,Vychodiská!$J$9:$BH$15,3,0)))*-1+($H30*IF(LEN($E30)=4,HLOOKUP($E30+V$2,Vychodiská!$J$9:$BH$15,4,0),HLOOKUP(VALUE(RIGHT($E30,4))+V$2,Vychodiská!$J$9:$BH$15,4,0)))*-1+($I30*IF(LEN($E30)=4,HLOOKUP($E30+V$2,Vychodiská!$J$9:$BH$15,5,0),HLOOKUP(VALUE(RIGHT($E30,4))+V$2,Vychodiská!$J$9:$BH$15,5,0)))*-1+($J30*IF(LEN($E30)=4,HLOOKUP($E30+V$2,Vychodiská!$J$9:$BH$15,6,0),HLOOKUP(VALUE(RIGHT($E30,4))+V$2,Vychodiská!$J$9:$BH$15,6,0)))*-1+($K30*IF(LEN($E30)=4,HLOOKUP($E30+V$2,Vychodiská!$J$9:$BH$15,7,0),HLOOKUP(VALUE(RIGHT($E30,4))+V$2,Vychodiská!$J$9:$BH$15,7,0)))*-1</f>
        <v>0</v>
      </c>
      <c r="W30" s="62">
        <f>($F30*IF(LEN($E30)=4,HLOOKUP($E30+W$2,Vychodiská!$J$9:$BH$15,2,0),HLOOKUP(VALUE(RIGHT($E30,4))+W$2,Vychodiská!$J$9:$BH$15,2,0)))*-1+($G30*IF(LEN($E30)=4,HLOOKUP($E30+W$2,Vychodiská!$J$9:$BH$15,3,0),HLOOKUP(VALUE(RIGHT($E30,4))+W$2,Vychodiská!$J$9:$BH$15,3,0)))*-1+($H30*IF(LEN($E30)=4,HLOOKUP($E30+W$2,Vychodiská!$J$9:$BH$15,4,0),HLOOKUP(VALUE(RIGHT($E30,4))+W$2,Vychodiská!$J$9:$BH$15,4,0)))*-1+($I30*IF(LEN($E30)=4,HLOOKUP($E30+W$2,Vychodiská!$J$9:$BH$15,5,0),HLOOKUP(VALUE(RIGHT($E30,4))+W$2,Vychodiská!$J$9:$BH$15,5,0)))*-1+($J30*IF(LEN($E30)=4,HLOOKUP($E30+W$2,Vychodiská!$J$9:$BH$15,6,0),HLOOKUP(VALUE(RIGHT($E30,4))+W$2,Vychodiská!$J$9:$BH$15,6,0)))*-1+($K30*IF(LEN($E30)=4,HLOOKUP($E30+W$2,Vychodiská!$J$9:$BH$15,7,0),HLOOKUP(VALUE(RIGHT($E30,4))+W$2,Vychodiská!$J$9:$BH$15,7,0)))*-1</f>
        <v>0</v>
      </c>
      <c r="X30" s="62">
        <f>($F30*IF(LEN($E30)=4,HLOOKUP($E30+X$2,Vychodiská!$J$9:$BH$15,2,0),HLOOKUP(VALUE(RIGHT($E30,4))+X$2,Vychodiská!$J$9:$BH$15,2,0)))*-1+($G30*IF(LEN($E30)=4,HLOOKUP($E30+X$2,Vychodiská!$J$9:$BH$15,3,0),HLOOKUP(VALUE(RIGHT($E30,4))+X$2,Vychodiská!$J$9:$BH$15,3,0)))*-1+($H30*IF(LEN($E30)=4,HLOOKUP($E30+X$2,Vychodiská!$J$9:$BH$15,4,0),HLOOKUP(VALUE(RIGHT($E30,4))+X$2,Vychodiská!$J$9:$BH$15,4,0)))*-1+($I30*IF(LEN($E30)=4,HLOOKUP($E30+X$2,Vychodiská!$J$9:$BH$15,5,0),HLOOKUP(VALUE(RIGHT($E30,4))+X$2,Vychodiská!$J$9:$BH$15,5,0)))*-1+($J30*IF(LEN($E30)=4,HLOOKUP($E30+X$2,Vychodiská!$J$9:$BH$15,6,0),HLOOKUP(VALUE(RIGHT($E30,4))+X$2,Vychodiská!$J$9:$BH$15,6,0)))*-1+($K30*IF(LEN($E30)=4,HLOOKUP($E30+X$2,Vychodiská!$J$9:$BH$15,7,0),HLOOKUP(VALUE(RIGHT($E30,4))+X$2,Vychodiská!$J$9:$BH$15,7,0)))*-1</f>
        <v>0</v>
      </c>
      <c r="Y30" s="62">
        <f>($F30*IF(LEN($E30)=4,HLOOKUP($E30+Y$2,Vychodiská!$J$9:$BH$15,2,0),HLOOKUP(VALUE(RIGHT($E30,4))+Y$2,Vychodiská!$J$9:$BH$15,2,0)))*-1+($G30*IF(LEN($E30)=4,HLOOKUP($E30+Y$2,Vychodiská!$J$9:$BH$15,3,0),HLOOKUP(VALUE(RIGHT($E30,4))+Y$2,Vychodiská!$J$9:$BH$15,3,0)))*-1+($H30*IF(LEN($E30)=4,HLOOKUP($E30+Y$2,Vychodiská!$J$9:$BH$15,4,0),HLOOKUP(VALUE(RIGHT($E30,4))+Y$2,Vychodiská!$J$9:$BH$15,4,0)))*-1+($I30*IF(LEN($E30)=4,HLOOKUP($E30+Y$2,Vychodiská!$J$9:$BH$15,5,0),HLOOKUP(VALUE(RIGHT($E30,4))+Y$2,Vychodiská!$J$9:$BH$15,5,0)))*-1+($J30*IF(LEN($E30)=4,HLOOKUP($E30+Y$2,Vychodiská!$J$9:$BH$15,6,0),HLOOKUP(VALUE(RIGHT($E30,4))+Y$2,Vychodiská!$J$9:$BH$15,6,0)))*-1+($K30*IF(LEN($E30)=4,HLOOKUP($E30+Y$2,Vychodiská!$J$9:$BH$15,7,0),HLOOKUP(VALUE(RIGHT($E30,4))+Y$2,Vychodiská!$J$9:$BH$15,7,0)))*-1</f>
        <v>0</v>
      </c>
      <c r="Z30" s="62">
        <f>($F30*IF(LEN($E30)=4,HLOOKUP($E30+Z$2,Vychodiská!$J$9:$BH$15,2,0),HLOOKUP(VALUE(RIGHT($E30,4))+Z$2,Vychodiská!$J$9:$BH$15,2,0)))*-1+($G30*IF(LEN($E30)=4,HLOOKUP($E30+Z$2,Vychodiská!$J$9:$BH$15,3,0),HLOOKUP(VALUE(RIGHT($E30,4))+Z$2,Vychodiská!$J$9:$BH$15,3,0)))*-1+($H30*IF(LEN($E30)=4,HLOOKUP($E30+Z$2,Vychodiská!$J$9:$BH$15,4,0),HLOOKUP(VALUE(RIGHT($E30,4))+Z$2,Vychodiská!$J$9:$BH$15,4,0)))*-1+($I30*IF(LEN($E30)=4,HLOOKUP($E30+Z$2,Vychodiská!$J$9:$BH$15,5,0),HLOOKUP(VALUE(RIGHT($E30,4))+Z$2,Vychodiská!$J$9:$BH$15,5,0)))*-1+($J30*IF(LEN($E30)=4,HLOOKUP($E30+Z$2,Vychodiská!$J$9:$BH$15,6,0),HLOOKUP(VALUE(RIGHT($E30,4))+Z$2,Vychodiská!$J$9:$BH$15,6,0)))*-1+($K30*IF(LEN($E30)=4,HLOOKUP($E30+Z$2,Vychodiská!$J$9:$BH$15,7,0),HLOOKUP(VALUE(RIGHT($E30,4))+Z$2,Vychodiská!$J$9:$BH$15,7,0)))*-1</f>
        <v>0</v>
      </c>
      <c r="AA30" s="62">
        <f>($F30*IF(LEN($E30)=4,HLOOKUP($E30+AA$2,Vychodiská!$J$9:$BH$15,2,0),HLOOKUP(VALUE(RIGHT($E30,4))+AA$2,Vychodiská!$J$9:$BH$15,2,0)))*-1+($G30*IF(LEN($E30)=4,HLOOKUP($E30+AA$2,Vychodiská!$J$9:$BH$15,3,0),HLOOKUP(VALUE(RIGHT($E30,4))+AA$2,Vychodiská!$J$9:$BH$15,3,0)))*-1+($H30*IF(LEN($E30)=4,HLOOKUP($E30+AA$2,Vychodiská!$J$9:$BH$15,4,0),HLOOKUP(VALUE(RIGHT($E30,4))+AA$2,Vychodiská!$J$9:$BH$15,4,0)))*-1+($I30*IF(LEN($E30)=4,HLOOKUP($E30+AA$2,Vychodiská!$J$9:$BH$15,5,0),HLOOKUP(VALUE(RIGHT($E30,4))+AA$2,Vychodiská!$J$9:$BH$15,5,0)))*-1+($J30*IF(LEN($E30)=4,HLOOKUP($E30+AA$2,Vychodiská!$J$9:$BH$15,6,0),HLOOKUP(VALUE(RIGHT($E30,4))+AA$2,Vychodiská!$J$9:$BH$15,6,0)))*-1+($K30*IF(LEN($E30)=4,HLOOKUP($E30+AA$2,Vychodiská!$J$9:$BH$15,7,0),HLOOKUP(VALUE(RIGHT($E30,4))+AA$2,Vychodiská!$J$9:$BH$15,7,0)))*-1</f>
        <v>0</v>
      </c>
      <c r="AB30" s="62">
        <f>($F30*IF(LEN($E30)=4,HLOOKUP($E30+AB$2,Vychodiská!$J$9:$BH$15,2,0),HLOOKUP(VALUE(RIGHT($E30,4))+AB$2,Vychodiská!$J$9:$BH$15,2,0)))*-1+($G30*IF(LEN($E30)=4,HLOOKUP($E30+AB$2,Vychodiská!$J$9:$BH$15,3,0),HLOOKUP(VALUE(RIGHT($E30,4))+AB$2,Vychodiská!$J$9:$BH$15,3,0)))*-1+($H30*IF(LEN($E30)=4,HLOOKUP($E30+AB$2,Vychodiská!$J$9:$BH$15,4,0),HLOOKUP(VALUE(RIGHT($E30,4))+AB$2,Vychodiská!$J$9:$BH$15,4,0)))*-1+($I30*IF(LEN($E30)=4,HLOOKUP($E30+AB$2,Vychodiská!$J$9:$BH$15,5,0),HLOOKUP(VALUE(RIGHT($E30,4))+AB$2,Vychodiská!$J$9:$BH$15,5,0)))*-1+($J30*IF(LEN($E30)=4,HLOOKUP($E30+AB$2,Vychodiská!$J$9:$BH$15,6,0),HLOOKUP(VALUE(RIGHT($E30,4))+AB$2,Vychodiská!$J$9:$BH$15,6,0)))*-1+($K30*IF(LEN($E30)=4,HLOOKUP($E30+AB$2,Vychodiská!$J$9:$BH$15,7,0),HLOOKUP(VALUE(RIGHT($E30,4))+AB$2,Vychodiská!$J$9:$BH$15,7,0)))*-1</f>
        <v>0</v>
      </c>
      <c r="AC30" s="62">
        <f>($F30*IF(LEN($E30)=4,HLOOKUP($E30+AC$2,Vychodiská!$J$9:$BH$15,2,0),HLOOKUP(VALUE(RIGHT($E30,4))+AC$2,Vychodiská!$J$9:$BH$15,2,0)))*-1+($G30*IF(LEN($E30)=4,HLOOKUP($E30+AC$2,Vychodiská!$J$9:$BH$15,3,0),HLOOKUP(VALUE(RIGHT($E30,4))+AC$2,Vychodiská!$J$9:$BH$15,3,0)))*-1+($H30*IF(LEN($E30)=4,HLOOKUP($E30+AC$2,Vychodiská!$J$9:$BH$15,4,0),HLOOKUP(VALUE(RIGHT($E30,4))+AC$2,Vychodiská!$J$9:$BH$15,4,0)))*-1+($I30*IF(LEN($E30)=4,HLOOKUP($E30+AC$2,Vychodiská!$J$9:$BH$15,5,0),HLOOKUP(VALUE(RIGHT($E30,4))+AC$2,Vychodiská!$J$9:$BH$15,5,0)))*-1+($J30*IF(LEN($E30)=4,HLOOKUP($E30+AC$2,Vychodiská!$J$9:$BH$15,6,0),HLOOKUP(VALUE(RIGHT($E30,4))+AC$2,Vychodiská!$J$9:$BH$15,6,0)))*-1+($K30*IF(LEN($E30)=4,HLOOKUP($E30+AC$2,Vychodiská!$J$9:$BH$15,7,0),HLOOKUP(VALUE(RIGHT($E30,4))+AC$2,Vychodiská!$J$9:$BH$15,7,0)))*-1</f>
        <v>0</v>
      </c>
      <c r="AD30" s="62">
        <f>($F30*IF(LEN($E30)=4,HLOOKUP($E30+AD$2,Vychodiská!$J$9:$BH$15,2,0),HLOOKUP(VALUE(RIGHT($E30,4))+AD$2,Vychodiská!$J$9:$BH$15,2,0)))*-1+($G30*IF(LEN($E30)=4,HLOOKUP($E30+AD$2,Vychodiská!$J$9:$BH$15,3,0),HLOOKUP(VALUE(RIGHT($E30,4))+AD$2,Vychodiská!$J$9:$BH$15,3,0)))*-1+($H30*IF(LEN($E30)=4,HLOOKUP($E30+AD$2,Vychodiská!$J$9:$BH$15,4,0),HLOOKUP(VALUE(RIGHT($E30,4))+AD$2,Vychodiská!$J$9:$BH$15,4,0)))*-1+($I30*IF(LEN($E30)=4,HLOOKUP($E30+AD$2,Vychodiská!$J$9:$BH$15,5,0),HLOOKUP(VALUE(RIGHT($E30,4))+AD$2,Vychodiská!$J$9:$BH$15,5,0)))*-1+($J30*IF(LEN($E30)=4,HLOOKUP($E30+AD$2,Vychodiská!$J$9:$BH$15,6,0),HLOOKUP(VALUE(RIGHT($E30,4))+AD$2,Vychodiská!$J$9:$BH$15,6,0)))*-1+($K30*IF(LEN($E30)=4,HLOOKUP($E30+AD$2,Vychodiská!$J$9:$BH$15,7,0),HLOOKUP(VALUE(RIGHT($E30,4))+AD$2,Vychodiská!$J$9:$BH$15,7,0)))*-1</f>
        <v>0</v>
      </c>
      <c r="AE30" s="62">
        <f>($F30*IF(LEN($E30)=4,HLOOKUP($E30+AE$2,Vychodiská!$J$9:$BH$15,2,0),HLOOKUP(VALUE(RIGHT($E30,4))+AE$2,Vychodiská!$J$9:$BH$15,2,0)))*-1+($G30*IF(LEN($E30)=4,HLOOKUP($E30+AE$2,Vychodiská!$J$9:$BH$15,3,0),HLOOKUP(VALUE(RIGHT($E30,4))+AE$2,Vychodiská!$J$9:$BH$15,3,0)))*-1+($H30*IF(LEN($E30)=4,HLOOKUP($E30+AE$2,Vychodiská!$J$9:$BH$15,4,0),HLOOKUP(VALUE(RIGHT($E30,4))+AE$2,Vychodiská!$J$9:$BH$15,4,0)))*-1+($I30*IF(LEN($E30)=4,HLOOKUP($E30+AE$2,Vychodiská!$J$9:$BH$15,5,0),HLOOKUP(VALUE(RIGHT($E30,4))+AE$2,Vychodiská!$J$9:$BH$15,5,0)))*-1+($J30*IF(LEN($E30)=4,HLOOKUP($E30+AE$2,Vychodiská!$J$9:$BH$15,6,0),HLOOKUP(VALUE(RIGHT($E30,4))+AE$2,Vychodiská!$J$9:$BH$15,6,0)))*-1+($K30*IF(LEN($E30)=4,HLOOKUP($E30+AE$2,Vychodiská!$J$9:$BH$15,7,0),HLOOKUP(VALUE(RIGHT($E30,4))+AE$2,Vychodiská!$J$9:$BH$15,7,0)))*-1</f>
        <v>0</v>
      </c>
      <c r="AF30" s="62">
        <f>($F30*IF(LEN($E30)=4,HLOOKUP($E30+AF$2,Vychodiská!$J$9:$BH$15,2,0),HLOOKUP(VALUE(RIGHT($E30,4))+AF$2,Vychodiská!$J$9:$BH$15,2,0)))*-1+($G30*IF(LEN($E30)=4,HLOOKUP($E30+AF$2,Vychodiská!$J$9:$BH$15,3,0),HLOOKUP(VALUE(RIGHT($E30,4))+AF$2,Vychodiská!$J$9:$BH$15,3,0)))*-1+($H30*IF(LEN($E30)=4,HLOOKUP($E30+AF$2,Vychodiská!$J$9:$BH$15,4,0),HLOOKUP(VALUE(RIGHT($E30,4))+AF$2,Vychodiská!$J$9:$BH$15,4,0)))*-1+($I30*IF(LEN($E30)=4,HLOOKUP($E30+AF$2,Vychodiská!$J$9:$BH$15,5,0),HLOOKUP(VALUE(RIGHT($E30,4))+AF$2,Vychodiská!$J$9:$BH$15,5,0)))*-1+($J30*IF(LEN($E30)=4,HLOOKUP($E30+AF$2,Vychodiská!$J$9:$BH$15,6,0),HLOOKUP(VALUE(RIGHT($E30,4))+AF$2,Vychodiská!$J$9:$BH$15,6,0)))*-1+($K30*IF(LEN($E30)=4,HLOOKUP($E30+AF$2,Vychodiská!$J$9:$BH$15,7,0),HLOOKUP(VALUE(RIGHT($E30,4))+AF$2,Vychodiská!$J$9:$BH$15,7,0)))*-1</f>
        <v>0</v>
      </c>
      <c r="AG30" s="62">
        <f>($F30*IF(LEN($E30)=4,HLOOKUP($E30+AG$2,Vychodiská!$J$9:$BH$15,2,0),HLOOKUP(VALUE(RIGHT($E30,4))+AG$2,Vychodiská!$J$9:$BH$15,2,0)))*-1+($G30*IF(LEN($E30)=4,HLOOKUP($E30+AG$2,Vychodiská!$J$9:$BH$15,3,0),HLOOKUP(VALUE(RIGHT($E30,4))+AG$2,Vychodiská!$J$9:$BH$15,3,0)))*-1+($H30*IF(LEN($E30)=4,HLOOKUP($E30+AG$2,Vychodiská!$J$9:$BH$15,4,0),HLOOKUP(VALUE(RIGHT($E30,4))+AG$2,Vychodiská!$J$9:$BH$15,4,0)))*-1+($I30*IF(LEN($E30)=4,HLOOKUP($E30+AG$2,Vychodiská!$J$9:$BH$15,5,0),HLOOKUP(VALUE(RIGHT($E30,4))+AG$2,Vychodiská!$J$9:$BH$15,5,0)))*-1+($J30*IF(LEN($E30)=4,HLOOKUP($E30+AG$2,Vychodiská!$J$9:$BH$15,6,0),HLOOKUP(VALUE(RIGHT($E30,4))+AG$2,Vychodiská!$J$9:$BH$15,6,0)))*-1+($K30*IF(LEN($E30)=4,HLOOKUP($E30+AG$2,Vychodiská!$J$9:$BH$15,7,0),HLOOKUP(VALUE(RIGHT($E30,4))+AG$2,Vychodiská!$J$9:$BH$15,7,0)))*-1</f>
        <v>0</v>
      </c>
      <c r="AH30" s="62">
        <f>($F30*IF(LEN($E30)=4,HLOOKUP($E30+AH$2,Vychodiská!$J$9:$BH$15,2,0),HLOOKUP(VALUE(RIGHT($E30,4))+AH$2,Vychodiská!$J$9:$BH$15,2,0)))*-1+($G30*IF(LEN($E30)=4,HLOOKUP($E30+AH$2,Vychodiská!$J$9:$BH$15,3,0),HLOOKUP(VALUE(RIGHT($E30,4))+AH$2,Vychodiská!$J$9:$BH$15,3,0)))*-1+($H30*IF(LEN($E30)=4,HLOOKUP($E30+AH$2,Vychodiská!$J$9:$BH$15,4,0),HLOOKUP(VALUE(RIGHT($E30,4))+AH$2,Vychodiská!$J$9:$BH$15,4,0)))*-1+($I30*IF(LEN($E30)=4,HLOOKUP($E30+AH$2,Vychodiská!$J$9:$BH$15,5,0),HLOOKUP(VALUE(RIGHT($E30,4))+AH$2,Vychodiská!$J$9:$BH$15,5,0)))*-1+($J30*IF(LEN($E30)=4,HLOOKUP($E30+AH$2,Vychodiská!$J$9:$BH$15,6,0),HLOOKUP(VALUE(RIGHT($E30,4))+AH$2,Vychodiská!$J$9:$BH$15,6,0)))*-1+($K30*IF(LEN($E30)=4,HLOOKUP($E30+AH$2,Vychodiská!$J$9:$BH$15,7,0),HLOOKUP(VALUE(RIGHT($E30,4))+AH$2,Vychodiská!$J$9:$BH$15,7,0)))*-1</f>
        <v>0</v>
      </c>
      <c r="AI30" s="62">
        <f>($F30*IF(LEN($E30)=4,HLOOKUP($E30+AI$2,Vychodiská!$J$9:$BH$15,2,0),HLOOKUP(VALUE(RIGHT($E30,4))+AI$2,Vychodiská!$J$9:$BH$15,2,0)))*-1+($G30*IF(LEN($E30)=4,HLOOKUP($E30+AI$2,Vychodiská!$J$9:$BH$15,3,0),HLOOKUP(VALUE(RIGHT($E30,4))+AI$2,Vychodiská!$J$9:$BH$15,3,0)))*-1+($H30*IF(LEN($E30)=4,HLOOKUP($E30+AI$2,Vychodiská!$J$9:$BH$15,4,0),HLOOKUP(VALUE(RIGHT($E30,4))+AI$2,Vychodiská!$J$9:$BH$15,4,0)))*-1+($I30*IF(LEN($E30)=4,HLOOKUP($E30+AI$2,Vychodiská!$J$9:$BH$15,5,0),HLOOKUP(VALUE(RIGHT($E30,4))+AI$2,Vychodiská!$J$9:$BH$15,5,0)))*-1+($J30*IF(LEN($E30)=4,HLOOKUP($E30+AI$2,Vychodiská!$J$9:$BH$15,6,0),HLOOKUP(VALUE(RIGHT($E30,4))+AI$2,Vychodiská!$J$9:$BH$15,6,0)))*-1+($K30*IF(LEN($E30)=4,HLOOKUP($E30+AI$2,Vychodiská!$J$9:$BH$15,7,0),HLOOKUP(VALUE(RIGHT($E30,4))+AI$2,Vychodiská!$J$9:$BH$15,7,0)))*-1</f>
        <v>0</v>
      </c>
      <c r="AJ30" s="62">
        <f>($F30*IF(LEN($E30)=4,HLOOKUP($E30+AJ$2,Vychodiská!$J$9:$BH$15,2,0),HLOOKUP(VALUE(RIGHT($E30,4))+AJ$2,Vychodiská!$J$9:$BH$15,2,0)))*-1+($G30*IF(LEN($E30)=4,HLOOKUP($E30+AJ$2,Vychodiská!$J$9:$BH$15,3,0),HLOOKUP(VALUE(RIGHT($E30,4))+AJ$2,Vychodiská!$J$9:$BH$15,3,0)))*-1+($H30*IF(LEN($E30)=4,HLOOKUP($E30+AJ$2,Vychodiská!$J$9:$BH$15,4,0),HLOOKUP(VALUE(RIGHT($E30,4))+AJ$2,Vychodiská!$J$9:$BH$15,4,0)))*-1+($I30*IF(LEN($E30)=4,HLOOKUP($E30+AJ$2,Vychodiská!$J$9:$BH$15,5,0),HLOOKUP(VALUE(RIGHT($E30,4))+AJ$2,Vychodiská!$J$9:$BH$15,5,0)))*-1+($J30*IF(LEN($E30)=4,HLOOKUP($E30+AJ$2,Vychodiská!$J$9:$BH$15,6,0),HLOOKUP(VALUE(RIGHT($E30,4))+AJ$2,Vychodiská!$J$9:$BH$15,6,0)))*-1+($K30*IF(LEN($E30)=4,HLOOKUP($E30+AJ$2,Vychodiská!$J$9:$BH$15,7,0),HLOOKUP(VALUE(RIGHT($E30,4))+AJ$2,Vychodiská!$J$9:$BH$15,7,0)))*-1</f>
        <v>0</v>
      </c>
      <c r="AK30" s="62">
        <f>($F30*IF(LEN($E30)=4,HLOOKUP($E30+AK$2,Vychodiská!$J$9:$BH$15,2,0),HLOOKUP(VALUE(RIGHT($E30,4))+AK$2,Vychodiská!$J$9:$BH$15,2,0)))*-1+($G30*IF(LEN($E30)=4,HLOOKUP($E30+AK$2,Vychodiská!$J$9:$BH$15,3,0),HLOOKUP(VALUE(RIGHT($E30,4))+AK$2,Vychodiská!$J$9:$BH$15,3,0)))*-1+($H30*IF(LEN($E30)=4,HLOOKUP($E30+AK$2,Vychodiská!$J$9:$BH$15,4,0),HLOOKUP(VALUE(RIGHT($E30,4))+AK$2,Vychodiská!$J$9:$BH$15,4,0)))*-1+($I30*IF(LEN($E30)=4,HLOOKUP($E30+AK$2,Vychodiská!$J$9:$BH$15,5,0),HLOOKUP(VALUE(RIGHT($E30,4))+AK$2,Vychodiská!$J$9:$BH$15,5,0)))*-1+($J30*IF(LEN($E30)=4,HLOOKUP($E30+AK$2,Vychodiská!$J$9:$BH$15,6,0),HLOOKUP(VALUE(RIGHT($E30,4))+AK$2,Vychodiská!$J$9:$BH$15,6,0)))*-1+($K30*IF(LEN($E30)=4,HLOOKUP($E30+AK$2,Vychodiská!$J$9:$BH$15,7,0),HLOOKUP(VALUE(RIGHT($E30,4))+AK$2,Vychodiská!$J$9:$BH$15,7,0)))*-1</f>
        <v>0</v>
      </c>
      <c r="AL30" s="62">
        <f>($F30*IF(LEN($E30)=4,HLOOKUP($E30+AL$2,Vychodiská!$J$9:$BH$15,2,0),HLOOKUP(VALUE(RIGHT($E30,4))+AL$2,Vychodiská!$J$9:$BH$15,2,0)))*-1+($G30*IF(LEN($E30)=4,HLOOKUP($E30+AL$2,Vychodiská!$J$9:$BH$15,3,0),HLOOKUP(VALUE(RIGHT($E30,4))+AL$2,Vychodiská!$J$9:$BH$15,3,0)))*-1+($H30*IF(LEN($E30)=4,HLOOKUP($E30+AL$2,Vychodiská!$J$9:$BH$15,4,0),HLOOKUP(VALUE(RIGHT($E30,4))+AL$2,Vychodiská!$J$9:$BH$15,4,0)))*-1+($I30*IF(LEN($E30)=4,HLOOKUP($E30+AL$2,Vychodiská!$J$9:$BH$15,5,0),HLOOKUP(VALUE(RIGHT($E30,4))+AL$2,Vychodiská!$J$9:$BH$15,5,0)))*-1+($J30*IF(LEN($E30)=4,HLOOKUP($E30+AL$2,Vychodiská!$J$9:$BH$15,6,0),HLOOKUP(VALUE(RIGHT($E30,4))+AL$2,Vychodiská!$J$9:$BH$15,6,0)))*-1+($K30*IF(LEN($E30)=4,HLOOKUP($E30+AL$2,Vychodiská!$J$9:$BH$15,7,0),HLOOKUP(VALUE(RIGHT($E30,4))+AL$2,Vychodiská!$J$9:$BH$15,7,0)))*-1</f>
        <v>0</v>
      </c>
      <c r="AM30" s="62">
        <f>($F30*IF(LEN($E30)=4,HLOOKUP($E30+AM$2,Vychodiská!$J$9:$BH$15,2,0),HLOOKUP(VALUE(RIGHT($E30,4))+AM$2,Vychodiská!$J$9:$BH$15,2,0)))*-1+($G30*IF(LEN($E30)=4,HLOOKUP($E30+AM$2,Vychodiská!$J$9:$BH$15,3,0),HLOOKUP(VALUE(RIGHT($E30,4))+AM$2,Vychodiská!$J$9:$BH$15,3,0)))*-1+($H30*IF(LEN($E30)=4,HLOOKUP($E30+AM$2,Vychodiská!$J$9:$BH$15,4,0),HLOOKUP(VALUE(RIGHT($E30,4))+AM$2,Vychodiská!$J$9:$BH$15,4,0)))*-1+($I30*IF(LEN($E30)=4,HLOOKUP($E30+AM$2,Vychodiská!$J$9:$BH$15,5,0),HLOOKUP(VALUE(RIGHT($E30,4))+AM$2,Vychodiská!$J$9:$BH$15,5,0)))*-1+($J30*IF(LEN($E30)=4,HLOOKUP($E30+AM$2,Vychodiská!$J$9:$BH$15,6,0),HLOOKUP(VALUE(RIGHT($E30,4))+AM$2,Vychodiská!$J$9:$BH$15,6,0)))*-1+($K30*IF(LEN($E30)=4,HLOOKUP($E30+AM$2,Vychodiská!$J$9:$BH$15,7,0),HLOOKUP(VALUE(RIGHT($E30,4))+AM$2,Vychodiská!$J$9:$BH$15,7,0)))*-1</f>
        <v>0</v>
      </c>
      <c r="AN30" s="62">
        <f>($F30*IF(LEN($E30)=4,HLOOKUP($E30+AN$2,Vychodiská!$J$9:$BH$15,2,0),HLOOKUP(VALUE(RIGHT($E30,4))+AN$2,Vychodiská!$J$9:$BH$15,2,0)))*-1+($G30*IF(LEN($E30)=4,HLOOKUP($E30+AN$2,Vychodiská!$J$9:$BH$15,3,0),HLOOKUP(VALUE(RIGHT($E30,4))+AN$2,Vychodiská!$J$9:$BH$15,3,0)))*-1+($H30*IF(LEN($E30)=4,HLOOKUP($E30+AN$2,Vychodiská!$J$9:$BH$15,4,0),HLOOKUP(VALUE(RIGHT($E30,4))+AN$2,Vychodiská!$J$9:$BH$15,4,0)))*-1+($I30*IF(LEN($E30)=4,HLOOKUP($E30+AN$2,Vychodiská!$J$9:$BH$15,5,0),HLOOKUP(VALUE(RIGHT($E30,4))+AN$2,Vychodiská!$J$9:$BH$15,5,0)))*-1+($J30*IF(LEN($E30)=4,HLOOKUP($E30+AN$2,Vychodiská!$J$9:$BH$15,6,0),HLOOKUP(VALUE(RIGHT($E30,4))+AN$2,Vychodiská!$J$9:$BH$15,6,0)))*-1+($K30*IF(LEN($E30)=4,HLOOKUP($E30+AN$2,Vychodiská!$J$9:$BH$15,7,0),HLOOKUP(VALUE(RIGHT($E30,4))+AN$2,Vychodiská!$J$9:$BH$15,7,0)))*-1</f>
        <v>0</v>
      </c>
      <c r="AO30" s="62">
        <f>($F30*IF(LEN($E30)=4,HLOOKUP($E30+AO$2,Vychodiská!$J$9:$BH$15,2,0),HLOOKUP(VALUE(RIGHT($E30,4))+AO$2,Vychodiská!$J$9:$BH$15,2,0)))*-1+($G30*IF(LEN($E30)=4,HLOOKUP($E30+AO$2,Vychodiská!$J$9:$BH$15,3,0),HLOOKUP(VALUE(RIGHT($E30,4))+AO$2,Vychodiská!$J$9:$BH$15,3,0)))*-1+($H30*IF(LEN($E30)=4,HLOOKUP($E30+AO$2,Vychodiská!$J$9:$BH$15,4,0),HLOOKUP(VALUE(RIGHT($E30,4))+AO$2,Vychodiská!$J$9:$BH$15,4,0)))*-1+($I30*IF(LEN($E30)=4,HLOOKUP($E30+AO$2,Vychodiská!$J$9:$BH$15,5,0),HLOOKUP(VALUE(RIGHT($E30,4))+AO$2,Vychodiská!$J$9:$BH$15,5,0)))*-1+($J30*IF(LEN($E30)=4,HLOOKUP($E30+AO$2,Vychodiská!$J$9:$BH$15,6,0),HLOOKUP(VALUE(RIGHT($E30,4))+AO$2,Vychodiská!$J$9:$BH$15,6,0)))*-1+($K30*IF(LEN($E30)=4,HLOOKUP($E30+AO$2,Vychodiská!$J$9:$BH$15,7,0),HLOOKUP(VALUE(RIGHT($E30,4))+AO$2,Vychodiská!$J$9:$BH$15,7,0)))*-1</f>
        <v>0</v>
      </c>
      <c r="AP30" s="62">
        <f t="shared" si="56"/>
        <v>0</v>
      </c>
      <c r="AQ30" s="62">
        <f>SUM($L30:M30)</f>
        <v>0</v>
      </c>
      <c r="AR30" s="62">
        <f>SUM($L30:N30)</f>
        <v>0</v>
      </c>
      <c r="AS30" s="62">
        <f>SUM($L30:O30)</f>
        <v>0</v>
      </c>
      <c r="AT30" s="62">
        <f>SUM($L30:P30)</f>
        <v>0</v>
      </c>
      <c r="AU30" s="62">
        <f>SUM($L30:Q30)</f>
        <v>0</v>
      </c>
      <c r="AV30" s="62">
        <f>SUM($L30:R30)</f>
        <v>0</v>
      </c>
      <c r="AW30" s="62">
        <f>SUM($L30:S30)</f>
        <v>0</v>
      </c>
      <c r="AX30" s="62">
        <f>SUM($L30:T30)</f>
        <v>0</v>
      </c>
      <c r="AY30" s="62">
        <f>SUM($L30:U30)</f>
        <v>0</v>
      </c>
      <c r="AZ30" s="62">
        <f>SUM($L30:V30)</f>
        <v>0</v>
      </c>
      <c r="BA30" s="62">
        <f>SUM($L30:W30)</f>
        <v>0</v>
      </c>
      <c r="BB30" s="62">
        <f>SUM($L30:X30)</f>
        <v>0</v>
      </c>
      <c r="BC30" s="62">
        <f>SUM($L30:Y30)</f>
        <v>0</v>
      </c>
      <c r="BD30" s="62">
        <f>SUM($L30:Z30)</f>
        <v>0</v>
      </c>
      <c r="BE30" s="62">
        <f>SUM($L30:AA30)</f>
        <v>0</v>
      </c>
      <c r="BF30" s="62">
        <f>SUM($L30:AB30)</f>
        <v>0</v>
      </c>
      <c r="BG30" s="62">
        <f>SUM($L30:AC30)</f>
        <v>0</v>
      </c>
      <c r="BH30" s="62">
        <f>SUM($L30:AD30)</f>
        <v>0</v>
      </c>
      <c r="BI30" s="62">
        <f>SUM($L30:AE30)</f>
        <v>0</v>
      </c>
      <c r="BJ30" s="62">
        <f>SUM($L30:AF30)</f>
        <v>0</v>
      </c>
      <c r="BK30" s="62">
        <f>SUM($L30:AG30)</f>
        <v>0</v>
      </c>
      <c r="BL30" s="62">
        <f>SUM($L30:AH30)</f>
        <v>0</v>
      </c>
      <c r="BM30" s="62">
        <f>SUM($L30:AI30)</f>
        <v>0</v>
      </c>
      <c r="BN30" s="62">
        <f>SUM($L30:AJ30)</f>
        <v>0</v>
      </c>
      <c r="BO30" s="62">
        <f>SUM($L30:AK30)</f>
        <v>0</v>
      </c>
      <c r="BP30" s="62">
        <f>SUM($L30:AL30)</f>
        <v>0</v>
      </c>
      <c r="BQ30" s="62">
        <f>SUM($L30:AM30)</f>
        <v>0</v>
      </c>
      <c r="BR30" s="62">
        <f>SUM($L30:AN30)</f>
        <v>0</v>
      </c>
      <c r="BS30" s="63">
        <f>SUM($L30:AO30)</f>
        <v>0</v>
      </c>
      <c r="BT30" s="65">
        <f>IF(CZ30=0,0,L30/((1+Vychodiská!$C$178)^emisie_ostatné!CZ30))</f>
        <v>0</v>
      </c>
      <c r="BU30" s="62">
        <f>IF(DA30=0,0,M30/((1+Vychodiská!$C$178)^emisie_ostatné!DA30))</f>
        <v>0</v>
      </c>
      <c r="BV30" s="62">
        <f>IF(DB30=0,0,N30/((1+Vychodiská!$C$178)^emisie_ostatné!DB30))</f>
        <v>0</v>
      </c>
      <c r="BW30" s="62">
        <f>IF(DC30=0,0,O30/((1+Vychodiská!$C$178)^emisie_ostatné!DC30))</f>
        <v>0</v>
      </c>
      <c r="BX30" s="62">
        <f>IF(DD30=0,0,P30/((1+Vychodiská!$C$178)^emisie_ostatné!DD30))</f>
        <v>0</v>
      </c>
      <c r="BY30" s="62">
        <f>IF(DE30=0,0,Q30/((1+Vychodiská!$C$178)^emisie_ostatné!DE30))</f>
        <v>0</v>
      </c>
      <c r="BZ30" s="62">
        <f>IF(DF30=0,0,R30/((1+Vychodiská!$C$178)^emisie_ostatné!DF30))</f>
        <v>0</v>
      </c>
      <c r="CA30" s="62">
        <f>IF(DG30=0,0,S30/((1+Vychodiská!$C$178)^emisie_ostatné!DG30))</f>
        <v>0</v>
      </c>
      <c r="CB30" s="62">
        <f>IF(DH30=0,0,T30/((1+Vychodiská!$C$178)^emisie_ostatné!DH30))</f>
        <v>0</v>
      </c>
      <c r="CC30" s="62">
        <f>IF(DI30=0,0,U30/((1+Vychodiská!$C$178)^emisie_ostatné!DI30))</f>
        <v>0</v>
      </c>
      <c r="CD30" s="62">
        <f>IF(DJ30=0,0,V30/((1+Vychodiská!$C$178)^emisie_ostatné!DJ30))</f>
        <v>0</v>
      </c>
      <c r="CE30" s="62">
        <f>IF(DK30=0,0,W30/((1+Vychodiská!$C$178)^emisie_ostatné!DK30))</f>
        <v>0</v>
      </c>
      <c r="CF30" s="62">
        <f>IF(DL30=0,0,X30/((1+Vychodiská!$C$178)^emisie_ostatné!DL30))</f>
        <v>0</v>
      </c>
      <c r="CG30" s="62">
        <f>IF(DM30=0,0,Y30/((1+Vychodiská!$C$178)^emisie_ostatné!DM30))</f>
        <v>0</v>
      </c>
      <c r="CH30" s="62">
        <f>IF(DN30=0,0,Z30/((1+Vychodiská!$C$178)^emisie_ostatné!DN30))</f>
        <v>0</v>
      </c>
      <c r="CI30" s="62">
        <f>IF(DO30=0,0,AA30/((1+Vychodiská!$C$178)^emisie_ostatné!DO30))</f>
        <v>0</v>
      </c>
      <c r="CJ30" s="62">
        <f>IF(DP30=0,0,AB30/((1+Vychodiská!$C$178)^emisie_ostatné!DP30))</f>
        <v>0</v>
      </c>
      <c r="CK30" s="62">
        <f>IF(DQ30=0,0,AC30/((1+Vychodiská!$C$178)^emisie_ostatné!DQ30))</f>
        <v>0</v>
      </c>
      <c r="CL30" s="62">
        <f>IF(DR30=0,0,AD30/((1+Vychodiská!$C$178)^emisie_ostatné!DR30))</f>
        <v>0</v>
      </c>
      <c r="CM30" s="62">
        <f>IF(DS30=0,0,AE30/((1+Vychodiská!$C$178)^emisie_ostatné!DS30))</f>
        <v>0</v>
      </c>
      <c r="CN30" s="62">
        <f>IF(DT30=0,0,AF30/((1+Vychodiská!$C$178)^emisie_ostatné!DT30))</f>
        <v>0</v>
      </c>
      <c r="CO30" s="62">
        <f>IF(DU30=0,0,AG30/((1+Vychodiská!$C$178)^emisie_ostatné!DU30))</f>
        <v>0</v>
      </c>
      <c r="CP30" s="62">
        <f>IF(DV30=0,0,AH30/((1+Vychodiská!$C$178)^emisie_ostatné!DV30))</f>
        <v>0</v>
      </c>
      <c r="CQ30" s="62">
        <f>IF(DW30=0,0,AI30/((1+Vychodiská!$C$178)^emisie_ostatné!DW30))</f>
        <v>0</v>
      </c>
      <c r="CR30" s="62">
        <f>IF(DX30=0,0,AJ30/((1+Vychodiská!$C$178)^emisie_ostatné!DX30))</f>
        <v>0</v>
      </c>
      <c r="CS30" s="62">
        <f>IF(DY30=0,0,AK30/((1+Vychodiská!$C$178)^emisie_ostatné!DY30))</f>
        <v>0</v>
      </c>
      <c r="CT30" s="62">
        <f>IF(DZ30=0,0,AL30/((1+Vychodiská!$C$178)^emisie_ostatné!DZ30))</f>
        <v>0</v>
      </c>
      <c r="CU30" s="62">
        <f>IF(EA30=0,0,AM30/((1+Vychodiská!$C$178)^emisie_ostatné!EA30))</f>
        <v>0</v>
      </c>
      <c r="CV30" s="62">
        <f>IF(EB30=0,0,AN30/((1+Vychodiská!$C$178)^emisie_ostatné!EB30))</f>
        <v>0</v>
      </c>
      <c r="CW30" s="63">
        <f>IF(EC30=0,0,AO30/((1+Vychodiská!$C$178)^emisie_ostatné!EC30))</f>
        <v>0</v>
      </c>
      <c r="CX30" s="66">
        <f t="shared" si="57"/>
        <v>0</v>
      </c>
      <c r="CZ30" s="67">
        <f t="shared" si="0"/>
        <v>3</v>
      </c>
      <c r="DA30" s="67">
        <f t="shared" si="27"/>
        <v>4</v>
      </c>
      <c r="DB30" s="67">
        <f t="shared" si="28"/>
        <v>5</v>
      </c>
      <c r="DC30" s="67">
        <f t="shared" si="29"/>
        <v>6</v>
      </c>
      <c r="DD30" s="67">
        <f t="shared" si="30"/>
        <v>7</v>
      </c>
      <c r="DE30" s="67">
        <f t="shared" si="31"/>
        <v>8</v>
      </c>
      <c r="DF30" s="67">
        <f t="shared" si="32"/>
        <v>9</v>
      </c>
      <c r="DG30" s="67">
        <f t="shared" si="33"/>
        <v>10</v>
      </c>
      <c r="DH30" s="67">
        <f t="shared" si="34"/>
        <v>11</v>
      </c>
      <c r="DI30" s="67">
        <f t="shared" si="35"/>
        <v>12</v>
      </c>
      <c r="DJ30" s="67">
        <f t="shared" si="36"/>
        <v>13</v>
      </c>
      <c r="DK30" s="67">
        <f t="shared" si="37"/>
        <v>14</v>
      </c>
      <c r="DL30" s="67">
        <f t="shared" si="38"/>
        <v>15</v>
      </c>
      <c r="DM30" s="67">
        <f t="shared" si="39"/>
        <v>16</v>
      </c>
      <c r="DN30" s="67">
        <f t="shared" si="40"/>
        <v>17</v>
      </c>
      <c r="DO30" s="67">
        <f t="shared" si="41"/>
        <v>18</v>
      </c>
      <c r="DP30" s="67">
        <f t="shared" si="42"/>
        <v>19</v>
      </c>
      <c r="DQ30" s="67">
        <f t="shared" si="43"/>
        <v>20</v>
      </c>
      <c r="DR30" s="67">
        <f t="shared" si="44"/>
        <v>21</v>
      </c>
      <c r="DS30" s="67">
        <f t="shared" si="45"/>
        <v>22</v>
      </c>
      <c r="DT30" s="67">
        <f t="shared" si="46"/>
        <v>0</v>
      </c>
      <c r="DU30" s="67">
        <f t="shared" si="47"/>
        <v>0</v>
      </c>
      <c r="DV30" s="67">
        <f t="shared" si="48"/>
        <v>0</v>
      </c>
      <c r="DW30" s="67">
        <f t="shared" si="49"/>
        <v>0</v>
      </c>
      <c r="DX30" s="67">
        <f t="shared" si="50"/>
        <v>0</v>
      </c>
      <c r="DY30" s="67">
        <f t="shared" si="51"/>
        <v>0</v>
      </c>
      <c r="DZ30" s="67">
        <f t="shared" si="52"/>
        <v>0</v>
      </c>
      <c r="EA30" s="67">
        <f t="shared" si="53"/>
        <v>0</v>
      </c>
      <c r="EB30" s="67">
        <f t="shared" si="54"/>
        <v>0</v>
      </c>
      <c r="EC30" s="68">
        <f t="shared" si="55"/>
        <v>0</v>
      </c>
    </row>
    <row r="31" spans="1:133" ht="33" x14ac:dyDescent="0.45">
      <c r="A31" s="59">
        <f>Investície!A31</f>
        <v>29</v>
      </c>
      <c r="B31" s="60" t="str">
        <f>Investície!B31</f>
        <v>MHTH, a.s. - závod Martin</v>
      </c>
      <c r="C31" s="60" t="str">
        <f>Investície!C31</f>
        <v>Rekonštrukcia a modernizácia rozvodov centrálneho zásobovania teplom v meste Martin IV. etapa</v>
      </c>
      <c r="D31" s="61">
        <f>INDEX(Data!$M:$M,MATCH(emisie_ostatné!A31,Data!$A:$A,0))</f>
        <v>30</v>
      </c>
      <c r="E31" s="61" t="str">
        <f>INDEX(Data!$J:$J,MATCH(emisie_ostatné!A31,Data!$A:$A,0))</f>
        <v>2025-2026</v>
      </c>
      <c r="F31" s="61">
        <f>INDEX(Data!$O:$O,MATCH(emisie_ostatné!A31,Data!$A:$A,0))</f>
        <v>0</v>
      </c>
      <c r="G31" s="61">
        <f>INDEX(Data!$P:$P,MATCH(emisie_ostatné!A31,Data!$A:$A,0))</f>
        <v>-0.108</v>
      </c>
      <c r="H31" s="61">
        <f>INDEX(Data!$Q:$Q,MATCH(emisie_ostatné!A31,Data!$A:$A,0))</f>
        <v>-5.0000000000000001E-3</v>
      </c>
      <c r="I31" s="61">
        <f>INDEX(Data!$R:$R,MATCH(emisie_ostatné!A31,Data!$A:$A,0))</f>
        <v>0</v>
      </c>
      <c r="J31" s="61">
        <f>INDEX(Data!$S:$S,MATCH(emisie_ostatné!A31,Data!$A:$A,0))</f>
        <v>0</v>
      </c>
      <c r="K31" s="63">
        <f>INDEX(Data!$T:$T,MATCH(emisie_ostatné!A31,Data!$A:$A,0))</f>
        <v>0</v>
      </c>
      <c r="L31" s="62">
        <f>($F31*IF(LEN($E31)=4,HLOOKUP($E31+L$2,Vychodiská!$J$9:$BH$15,2,0),HLOOKUP(VALUE(RIGHT($E31,4))+L$2,Vychodiská!$J$9:$BH$15,2,0)))*-1+($G31*IF(LEN($E31)=4,HLOOKUP($E31+L$2,Vychodiská!$J$9:$BH$15,3,0),HLOOKUP(VALUE(RIGHT($E31,4))+L$2,Vychodiská!$J$9:$BH$15,3,0)))*-1+($H31*IF(LEN($E31)=4,HLOOKUP($E31+L$2,Vychodiská!$J$9:$BH$15,4,0),HLOOKUP(VALUE(RIGHT($E31,4))+L$2,Vychodiská!$J$9:$BH$15,4,0)))*-1+($I31*IF(LEN($E31)=4,HLOOKUP($E31+L$2,Vychodiská!$J$9:$BH$15,5,0),HLOOKUP(VALUE(RIGHT($E31,4))+L$2,Vychodiská!$J$9:$BH$15,5,0)))*-1+($J31*IF(LEN($E31)=4,HLOOKUP($E31+L$2,Vychodiská!$J$9:$BH$15,6,0),HLOOKUP(VALUE(RIGHT($E31,4))+L$2,Vychodiská!$J$9:$BH$15,6,0)))*-1+($K31*IF(LEN($E31)=4,HLOOKUP($E31+L$2,Vychodiská!$J$9:$BH$15,7,0),HLOOKUP(VALUE(RIGHT($E31,4))+L$2,Vychodiská!$J$9:$BH$15,7,0)))*-1</f>
        <v>3362.5096592123919</v>
      </c>
      <c r="M31" s="62">
        <f>($F31*IF(LEN($E31)=4,HLOOKUP($E31+M$2,Vychodiská!$J$9:$BH$15,2,0),HLOOKUP(VALUE(RIGHT($E31,4))+M$2,Vychodiská!$J$9:$BH$15,2,0)))*-1+($G31*IF(LEN($E31)=4,HLOOKUP($E31+M$2,Vychodiská!$J$9:$BH$15,3,0),HLOOKUP(VALUE(RIGHT($E31,4))+M$2,Vychodiská!$J$9:$BH$15,3,0)))*-1+($H31*IF(LEN($E31)=4,HLOOKUP($E31+M$2,Vychodiská!$J$9:$BH$15,4,0),HLOOKUP(VALUE(RIGHT($E31,4))+M$2,Vychodiská!$J$9:$BH$15,4,0)))*-1+($I31*IF(LEN($E31)=4,HLOOKUP($E31+M$2,Vychodiská!$J$9:$BH$15,5,0),HLOOKUP(VALUE(RIGHT($E31,4))+M$2,Vychodiská!$J$9:$BH$15,5,0)))*-1+($J31*IF(LEN($E31)=4,HLOOKUP($E31+M$2,Vychodiská!$J$9:$BH$15,6,0),HLOOKUP(VALUE(RIGHT($E31,4))+M$2,Vychodiská!$J$9:$BH$15,6,0)))*-1+($K31*IF(LEN($E31)=4,HLOOKUP($E31+M$2,Vychodiská!$J$9:$BH$15,7,0),HLOOKUP(VALUE(RIGHT($E31,4))+M$2,Vychodiská!$J$9:$BH$15,7,0)))*-1</f>
        <v>3402.523524157019</v>
      </c>
      <c r="N31" s="62">
        <f>($F31*IF(LEN($E31)=4,HLOOKUP($E31+N$2,Vychodiská!$J$9:$BH$15,2,0),HLOOKUP(VALUE(RIGHT($E31,4))+N$2,Vychodiská!$J$9:$BH$15,2,0)))*-1+($G31*IF(LEN($E31)=4,HLOOKUP($E31+N$2,Vychodiská!$J$9:$BH$15,3,0),HLOOKUP(VALUE(RIGHT($E31,4))+N$2,Vychodiská!$J$9:$BH$15,3,0)))*-1+($H31*IF(LEN($E31)=4,HLOOKUP($E31+N$2,Vychodiská!$J$9:$BH$15,4,0),HLOOKUP(VALUE(RIGHT($E31,4))+N$2,Vychodiská!$J$9:$BH$15,4,0)))*-1+($I31*IF(LEN($E31)=4,HLOOKUP($E31+N$2,Vychodiská!$J$9:$BH$15,5,0),HLOOKUP(VALUE(RIGHT($E31,4))+N$2,Vychodiská!$J$9:$BH$15,5,0)))*-1+($J31*IF(LEN($E31)=4,HLOOKUP($E31+N$2,Vychodiská!$J$9:$BH$15,6,0),HLOOKUP(VALUE(RIGHT($E31,4))+N$2,Vychodiská!$J$9:$BH$15,6,0)))*-1+($K31*IF(LEN($E31)=4,HLOOKUP($E31+N$2,Vychodiská!$J$9:$BH$15,7,0),HLOOKUP(VALUE(RIGHT($E31,4))+N$2,Vychodiská!$J$9:$BH$15,7,0)))*-1</f>
        <v>3443.0135540944875</v>
      </c>
      <c r="O31" s="62">
        <f>($F31*IF(LEN($E31)=4,HLOOKUP($E31+O$2,Vychodiská!$J$9:$BH$15,2,0),HLOOKUP(VALUE(RIGHT($E31,4))+O$2,Vychodiská!$J$9:$BH$15,2,0)))*-1+($G31*IF(LEN($E31)=4,HLOOKUP($E31+O$2,Vychodiská!$J$9:$BH$15,3,0),HLOOKUP(VALUE(RIGHT($E31,4))+O$2,Vychodiská!$J$9:$BH$15,3,0)))*-1+($H31*IF(LEN($E31)=4,HLOOKUP($E31+O$2,Vychodiská!$J$9:$BH$15,4,0),HLOOKUP(VALUE(RIGHT($E31,4))+O$2,Vychodiská!$J$9:$BH$15,4,0)))*-1+($I31*IF(LEN($E31)=4,HLOOKUP($E31+O$2,Vychodiská!$J$9:$BH$15,5,0),HLOOKUP(VALUE(RIGHT($E31,4))+O$2,Vychodiská!$J$9:$BH$15,5,0)))*-1+($J31*IF(LEN($E31)=4,HLOOKUP($E31+O$2,Vychodiská!$J$9:$BH$15,6,0),HLOOKUP(VALUE(RIGHT($E31,4))+O$2,Vychodiská!$J$9:$BH$15,6,0)))*-1+($K31*IF(LEN($E31)=4,HLOOKUP($E31+O$2,Vychodiská!$J$9:$BH$15,7,0),HLOOKUP(VALUE(RIGHT($E31,4))+O$2,Vychodiská!$J$9:$BH$15,7,0)))*-1</f>
        <v>3483.9854153882125</v>
      </c>
      <c r="P31" s="62">
        <f>($F31*IF(LEN($E31)=4,HLOOKUP($E31+P$2,Vychodiská!$J$9:$BH$15,2,0),HLOOKUP(VALUE(RIGHT($E31,4))+P$2,Vychodiská!$J$9:$BH$15,2,0)))*-1+($G31*IF(LEN($E31)=4,HLOOKUP($E31+P$2,Vychodiská!$J$9:$BH$15,3,0),HLOOKUP(VALUE(RIGHT($E31,4))+P$2,Vychodiská!$J$9:$BH$15,3,0)))*-1+($H31*IF(LEN($E31)=4,HLOOKUP($E31+P$2,Vychodiská!$J$9:$BH$15,4,0),HLOOKUP(VALUE(RIGHT($E31,4))+P$2,Vychodiská!$J$9:$BH$15,4,0)))*-1+($I31*IF(LEN($E31)=4,HLOOKUP($E31+P$2,Vychodiská!$J$9:$BH$15,5,0),HLOOKUP(VALUE(RIGHT($E31,4))+P$2,Vychodiská!$J$9:$BH$15,5,0)))*-1+($J31*IF(LEN($E31)=4,HLOOKUP($E31+P$2,Vychodiská!$J$9:$BH$15,6,0),HLOOKUP(VALUE(RIGHT($E31,4))+P$2,Vychodiská!$J$9:$BH$15,6,0)))*-1+($K31*IF(LEN($E31)=4,HLOOKUP($E31+P$2,Vychodiská!$J$9:$BH$15,7,0),HLOOKUP(VALUE(RIGHT($E31,4))+P$2,Vychodiská!$J$9:$BH$15,7,0)))*-1</f>
        <v>3513.2508928774732</v>
      </c>
      <c r="Q31" s="62">
        <f>($F31*IF(LEN($E31)=4,HLOOKUP($E31+Q$2,Vychodiská!$J$9:$BH$15,2,0),HLOOKUP(VALUE(RIGHT($E31,4))+Q$2,Vychodiská!$J$9:$BH$15,2,0)))*-1+($G31*IF(LEN($E31)=4,HLOOKUP($E31+Q$2,Vychodiská!$J$9:$BH$15,3,0),HLOOKUP(VALUE(RIGHT($E31,4))+Q$2,Vychodiská!$J$9:$BH$15,3,0)))*-1+($H31*IF(LEN($E31)=4,HLOOKUP($E31+Q$2,Vychodiská!$J$9:$BH$15,4,0),HLOOKUP(VALUE(RIGHT($E31,4))+Q$2,Vychodiská!$J$9:$BH$15,4,0)))*-1+($I31*IF(LEN($E31)=4,HLOOKUP($E31+Q$2,Vychodiská!$J$9:$BH$15,5,0),HLOOKUP(VALUE(RIGHT($E31,4))+Q$2,Vychodiská!$J$9:$BH$15,5,0)))*-1+($J31*IF(LEN($E31)=4,HLOOKUP($E31+Q$2,Vychodiská!$J$9:$BH$15,6,0),HLOOKUP(VALUE(RIGHT($E31,4))+Q$2,Vychodiská!$J$9:$BH$15,6,0)))*-1+($K31*IF(LEN($E31)=4,HLOOKUP($E31+Q$2,Vychodiská!$J$9:$BH$15,7,0),HLOOKUP(VALUE(RIGHT($E31,4))+Q$2,Vychodiská!$J$9:$BH$15,7,0)))*-1</f>
        <v>3542.7622003776441</v>
      </c>
      <c r="R31" s="62">
        <f>($F31*IF(LEN($E31)=4,HLOOKUP($E31+R$2,Vychodiská!$J$9:$BH$15,2,0),HLOOKUP(VALUE(RIGHT($E31,4))+R$2,Vychodiská!$J$9:$BH$15,2,0)))*-1+($G31*IF(LEN($E31)=4,HLOOKUP($E31+R$2,Vychodiská!$J$9:$BH$15,3,0),HLOOKUP(VALUE(RIGHT($E31,4))+R$2,Vychodiská!$J$9:$BH$15,3,0)))*-1+($H31*IF(LEN($E31)=4,HLOOKUP($E31+R$2,Vychodiská!$J$9:$BH$15,4,0),HLOOKUP(VALUE(RIGHT($E31,4))+R$2,Vychodiská!$J$9:$BH$15,4,0)))*-1+($I31*IF(LEN($E31)=4,HLOOKUP($E31+R$2,Vychodiská!$J$9:$BH$15,5,0),HLOOKUP(VALUE(RIGHT($E31,4))+R$2,Vychodiská!$J$9:$BH$15,5,0)))*-1+($J31*IF(LEN($E31)=4,HLOOKUP($E31+R$2,Vychodiská!$J$9:$BH$15,6,0),HLOOKUP(VALUE(RIGHT($E31,4))+R$2,Vychodiská!$J$9:$BH$15,6,0)))*-1+($K31*IF(LEN($E31)=4,HLOOKUP($E31+R$2,Vychodiská!$J$9:$BH$15,7,0),HLOOKUP(VALUE(RIGHT($E31,4))+R$2,Vychodiská!$J$9:$BH$15,7,0)))*-1</f>
        <v>3572.5214028608161</v>
      </c>
      <c r="S31" s="62">
        <f>($F31*IF(LEN($E31)=4,HLOOKUP($E31+S$2,Vychodiská!$J$9:$BH$15,2,0),HLOOKUP(VALUE(RIGHT($E31,4))+S$2,Vychodiská!$J$9:$BH$15,2,0)))*-1+($G31*IF(LEN($E31)=4,HLOOKUP($E31+S$2,Vychodiská!$J$9:$BH$15,3,0),HLOOKUP(VALUE(RIGHT($E31,4))+S$2,Vychodiská!$J$9:$BH$15,3,0)))*-1+($H31*IF(LEN($E31)=4,HLOOKUP($E31+S$2,Vychodiská!$J$9:$BH$15,4,0),HLOOKUP(VALUE(RIGHT($E31,4))+S$2,Vychodiská!$J$9:$BH$15,4,0)))*-1+($I31*IF(LEN($E31)=4,HLOOKUP($E31+S$2,Vychodiská!$J$9:$BH$15,5,0),HLOOKUP(VALUE(RIGHT($E31,4))+S$2,Vychodiská!$J$9:$BH$15,5,0)))*-1+($J31*IF(LEN($E31)=4,HLOOKUP($E31+S$2,Vychodiská!$J$9:$BH$15,6,0),HLOOKUP(VALUE(RIGHT($E31,4))+S$2,Vychodiská!$J$9:$BH$15,6,0)))*-1+($K31*IF(LEN($E31)=4,HLOOKUP($E31+S$2,Vychodiská!$J$9:$BH$15,7,0),HLOOKUP(VALUE(RIGHT($E31,4))+S$2,Vychodiská!$J$9:$BH$15,7,0)))*-1</f>
        <v>3602.5305826448471</v>
      </c>
      <c r="T31" s="62">
        <f>($F31*IF(LEN($E31)=4,HLOOKUP($E31+T$2,Vychodiská!$J$9:$BH$15,2,0),HLOOKUP(VALUE(RIGHT($E31,4))+T$2,Vychodiská!$J$9:$BH$15,2,0)))*-1+($G31*IF(LEN($E31)=4,HLOOKUP($E31+T$2,Vychodiská!$J$9:$BH$15,3,0),HLOOKUP(VALUE(RIGHT($E31,4))+T$2,Vychodiská!$J$9:$BH$15,3,0)))*-1+($H31*IF(LEN($E31)=4,HLOOKUP($E31+T$2,Vychodiská!$J$9:$BH$15,4,0),HLOOKUP(VALUE(RIGHT($E31,4))+T$2,Vychodiská!$J$9:$BH$15,4,0)))*-1+($I31*IF(LEN($E31)=4,HLOOKUP($E31+T$2,Vychodiská!$J$9:$BH$15,5,0),HLOOKUP(VALUE(RIGHT($E31,4))+T$2,Vychodiská!$J$9:$BH$15,5,0)))*-1+($J31*IF(LEN($E31)=4,HLOOKUP($E31+T$2,Vychodiská!$J$9:$BH$15,6,0),HLOOKUP(VALUE(RIGHT($E31,4))+T$2,Vychodiská!$J$9:$BH$15,6,0)))*-1+($K31*IF(LEN($E31)=4,HLOOKUP($E31+T$2,Vychodiská!$J$9:$BH$15,7,0),HLOOKUP(VALUE(RIGHT($E31,4))+T$2,Vychodiská!$J$9:$BH$15,7,0)))*-1</f>
        <v>3632.7918395390634</v>
      </c>
      <c r="U31" s="62">
        <f>($F31*IF(LEN($E31)=4,HLOOKUP($E31+U$2,Vychodiská!$J$9:$BH$15,2,0),HLOOKUP(VALUE(RIGHT($E31,4))+U$2,Vychodiská!$J$9:$BH$15,2,0)))*-1+($G31*IF(LEN($E31)=4,HLOOKUP($E31+U$2,Vychodiská!$J$9:$BH$15,3,0),HLOOKUP(VALUE(RIGHT($E31,4))+U$2,Vychodiská!$J$9:$BH$15,3,0)))*-1+($H31*IF(LEN($E31)=4,HLOOKUP($E31+U$2,Vychodiská!$J$9:$BH$15,4,0),HLOOKUP(VALUE(RIGHT($E31,4))+U$2,Vychodiská!$J$9:$BH$15,4,0)))*-1+($I31*IF(LEN($E31)=4,HLOOKUP($E31+U$2,Vychodiská!$J$9:$BH$15,5,0),HLOOKUP(VALUE(RIGHT($E31,4))+U$2,Vychodiská!$J$9:$BH$15,5,0)))*-1+($J31*IF(LEN($E31)=4,HLOOKUP($E31+U$2,Vychodiská!$J$9:$BH$15,6,0),HLOOKUP(VALUE(RIGHT($E31,4))+U$2,Vychodiská!$J$9:$BH$15,6,0)))*-1+($K31*IF(LEN($E31)=4,HLOOKUP($E31+U$2,Vychodiská!$J$9:$BH$15,7,0),HLOOKUP(VALUE(RIGHT($E31,4))+U$2,Vychodiská!$J$9:$BH$15,7,0)))*-1</f>
        <v>3663.3072909911916</v>
      </c>
      <c r="V31" s="62">
        <f>($F31*IF(LEN($E31)=4,HLOOKUP($E31+V$2,Vychodiská!$J$9:$BH$15,2,0),HLOOKUP(VALUE(RIGHT($E31,4))+V$2,Vychodiská!$J$9:$BH$15,2,0)))*-1+($G31*IF(LEN($E31)=4,HLOOKUP($E31+V$2,Vychodiská!$J$9:$BH$15,3,0),HLOOKUP(VALUE(RIGHT($E31,4))+V$2,Vychodiská!$J$9:$BH$15,3,0)))*-1+($H31*IF(LEN($E31)=4,HLOOKUP($E31+V$2,Vychodiská!$J$9:$BH$15,4,0),HLOOKUP(VALUE(RIGHT($E31,4))+V$2,Vychodiská!$J$9:$BH$15,4,0)))*-1+($I31*IF(LEN($E31)=4,HLOOKUP($E31+V$2,Vychodiská!$J$9:$BH$15,5,0),HLOOKUP(VALUE(RIGHT($E31,4))+V$2,Vychodiská!$J$9:$BH$15,5,0)))*-1+($J31*IF(LEN($E31)=4,HLOOKUP($E31+V$2,Vychodiská!$J$9:$BH$15,6,0),HLOOKUP(VALUE(RIGHT($E31,4))+V$2,Vychodiská!$J$9:$BH$15,6,0)))*-1+($K31*IF(LEN($E31)=4,HLOOKUP($E31+V$2,Vychodiská!$J$9:$BH$15,7,0),HLOOKUP(VALUE(RIGHT($E31,4))+V$2,Vychodiská!$J$9:$BH$15,7,0)))*-1</f>
        <v>3694.0790722355173</v>
      </c>
      <c r="W31" s="62">
        <f>($F31*IF(LEN($E31)=4,HLOOKUP($E31+W$2,Vychodiská!$J$9:$BH$15,2,0),HLOOKUP(VALUE(RIGHT($E31,4))+W$2,Vychodiská!$J$9:$BH$15,2,0)))*-1+($G31*IF(LEN($E31)=4,HLOOKUP($E31+W$2,Vychodiská!$J$9:$BH$15,3,0),HLOOKUP(VALUE(RIGHT($E31,4))+W$2,Vychodiská!$J$9:$BH$15,3,0)))*-1+($H31*IF(LEN($E31)=4,HLOOKUP($E31+W$2,Vychodiská!$J$9:$BH$15,4,0),HLOOKUP(VALUE(RIGHT($E31,4))+W$2,Vychodiská!$J$9:$BH$15,4,0)))*-1+($I31*IF(LEN($E31)=4,HLOOKUP($E31+W$2,Vychodiská!$J$9:$BH$15,5,0),HLOOKUP(VALUE(RIGHT($E31,4))+W$2,Vychodiská!$J$9:$BH$15,5,0)))*-1+($J31*IF(LEN($E31)=4,HLOOKUP($E31+W$2,Vychodiská!$J$9:$BH$15,6,0),HLOOKUP(VALUE(RIGHT($E31,4))+W$2,Vychodiská!$J$9:$BH$15,6,0)))*-1+($K31*IF(LEN($E31)=4,HLOOKUP($E31+W$2,Vychodiská!$J$9:$BH$15,7,0),HLOOKUP(VALUE(RIGHT($E31,4))+W$2,Vychodiská!$J$9:$BH$15,7,0)))*-1</f>
        <v>3725.1093364422959</v>
      </c>
      <c r="X31" s="62">
        <f>($F31*IF(LEN($E31)=4,HLOOKUP($E31+X$2,Vychodiská!$J$9:$BH$15,2,0),HLOOKUP(VALUE(RIGHT($E31,4))+X$2,Vychodiská!$J$9:$BH$15,2,0)))*-1+($G31*IF(LEN($E31)=4,HLOOKUP($E31+X$2,Vychodiská!$J$9:$BH$15,3,0),HLOOKUP(VALUE(RIGHT($E31,4))+X$2,Vychodiská!$J$9:$BH$15,3,0)))*-1+($H31*IF(LEN($E31)=4,HLOOKUP($E31+X$2,Vychodiská!$J$9:$BH$15,4,0),HLOOKUP(VALUE(RIGHT($E31,4))+X$2,Vychodiská!$J$9:$BH$15,4,0)))*-1+($I31*IF(LEN($E31)=4,HLOOKUP($E31+X$2,Vychodiská!$J$9:$BH$15,5,0),HLOOKUP(VALUE(RIGHT($E31,4))+X$2,Vychodiská!$J$9:$BH$15,5,0)))*-1+($J31*IF(LEN($E31)=4,HLOOKUP($E31+X$2,Vychodiská!$J$9:$BH$15,6,0),HLOOKUP(VALUE(RIGHT($E31,4))+X$2,Vychodiská!$J$9:$BH$15,6,0)))*-1+($K31*IF(LEN($E31)=4,HLOOKUP($E31+X$2,Vychodiská!$J$9:$BH$15,7,0),HLOOKUP(VALUE(RIGHT($E31,4))+X$2,Vychodiská!$J$9:$BH$15,7,0)))*-1</f>
        <v>3756.4002548684111</v>
      </c>
      <c r="Y31" s="62">
        <f>($F31*IF(LEN($E31)=4,HLOOKUP($E31+Y$2,Vychodiská!$J$9:$BH$15,2,0),HLOOKUP(VALUE(RIGHT($E31,4))+Y$2,Vychodiská!$J$9:$BH$15,2,0)))*-1+($G31*IF(LEN($E31)=4,HLOOKUP($E31+Y$2,Vychodiská!$J$9:$BH$15,3,0),HLOOKUP(VALUE(RIGHT($E31,4))+Y$2,Vychodiská!$J$9:$BH$15,3,0)))*-1+($H31*IF(LEN($E31)=4,HLOOKUP($E31+Y$2,Vychodiská!$J$9:$BH$15,4,0),HLOOKUP(VALUE(RIGHT($E31,4))+Y$2,Vychodiská!$J$9:$BH$15,4,0)))*-1+($I31*IF(LEN($E31)=4,HLOOKUP($E31+Y$2,Vychodiská!$J$9:$BH$15,5,0),HLOOKUP(VALUE(RIGHT($E31,4))+Y$2,Vychodiská!$J$9:$BH$15,5,0)))*-1+($J31*IF(LEN($E31)=4,HLOOKUP($E31+Y$2,Vychodiská!$J$9:$BH$15,6,0),HLOOKUP(VALUE(RIGHT($E31,4))+Y$2,Vychodiská!$J$9:$BH$15,6,0)))*-1+($K31*IF(LEN($E31)=4,HLOOKUP($E31+Y$2,Vychodiská!$J$9:$BH$15,7,0),HLOOKUP(VALUE(RIGHT($E31,4))+Y$2,Vychodiská!$J$9:$BH$15,7,0)))*-1</f>
        <v>3787.9540170093055</v>
      </c>
      <c r="Z31" s="62">
        <f>($F31*IF(LEN($E31)=4,HLOOKUP($E31+Z$2,Vychodiská!$J$9:$BH$15,2,0),HLOOKUP(VALUE(RIGHT($E31,4))+Z$2,Vychodiská!$J$9:$BH$15,2,0)))*-1+($G31*IF(LEN($E31)=4,HLOOKUP($E31+Z$2,Vychodiská!$J$9:$BH$15,3,0),HLOOKUP(VALUE(RIGHT($E31,4))+Z$2,Vychodiská!$J$9:$BH$15,3,0)))*-1+($H31*IF(LEN($E31)=4,HLOOKUP($E31+Z$2,Vychodiská!$J$9:$BH$15,4,0),HLOOKUP(VALUE(RIGHT($E31,4))+Z$2,Vychodiská!$J$9:$BH$15,4,0)))*-1+($I31*IF(LEN($E31)=4,HLOOKUP($E31+Z$2,Vychodiská!$J$9:$BH$15,5,0),HLOOKUP(VALUE(RIGHT($E31,4))+Z$2,Vychodiská!$J$9:$BH$15,5,0)))*-1+($J31*IF(LEN($E31)=4,HLOOKUP($E31+Z$2,Vychodiská!$J$9:$BH$15,6,0),HLOOKUP(VALUE(RIGHT($E31,4))+Z$2,Vychodiská!$J$9:$BH$15,6,0)))*-1+($K31*IF(LEN($E31)=4,HLOOKUP($E31+Z$2,Vychodiská!$J$9:$BH$15,7,0),HLOOKUP(VALUE(RIGHT($E31,4))+Z$2,Vychodiská!$J$9:$BH$15,7,0)))*-1</f>
        <v>3814.4696951283704</v>
      </c>
      <c r="AA31" s="62">
        <f>($F31*IF(LEN($E31)=4,HLOOKUP($E31+AA$2,Vychodiská!$J$9:$BH$15,2,0),HLOOKUP(VALUE(RIGHT($E31,4))+AA$2,Vychodiská!$J$9:$BH$15,2,0)))*-1+($G31*IF(LEN($E31)=4,HLOOKUP($E31+AA$2,Vychodiská!$J$9:$BH$15,3,0),HLOOKUP(VALUE(RIGHT($E31,4))+AA$2,Vychodiská!$J$9:$BH$15,3,0)))*-1+($H31*IF(LEN($E31)=4,HLOOKUP($E31+AA$2,Vychodiská!$J$9:$BH$15,4,0),HLOOKUP(VALUE(RIGHT($E31,4))+AA$2,Vychodiská!$J$9:$BH$15,4,0)))*-1+($I31*IF(LEN($E31)=4,HLOOKUP($E31+AA$2,Vychodiská!$J$9:$BH$15,5,0),HLOOKUP(VALUE(RIGHT($E31,4))+AA$2,Vychodiská!$J$9:$BH$15,5,0)))*-1+($J31*IF(LEN($E31)=4,HLOOKUP($E31+AA$2,Vychodiská!$J$9:$BH$15,6,0),HLOOKUP(VALUE(RIGHT($E31,4))+AA$2,Vychodiská!$J$9:$BH$15,6,0)))*-1+($K31*IF(LEN($E31)=4,HLOOKUP($E31+AA$2,Vychodiská!$J$9:$BH$15,7,0),HLOOKUP(VALUE(RIGHT($E31,4))+AA$2,Vychodiská!$J$9:$BH$15,7,0)))*-1</f>
        <v>3841.1709829942688</v>
      </c>
      <c r="AB31" s="62">
        <f>($F31*IF(LEN($E31)=4,HLOOKUP($E31+AB$2,Vychodiská!$J$9:$BH$15,2,0),HLOOKUP(VALUE(RIGHT($E31,4))+AB$2,Vychodiská!$J$9:$BH$15,2,0)))*-1+($G31*IF(LEN($E31)=4,HLOOKUP($E31+AB$2,Vychodiská!$J$9:$BH$15,3,0),HLOOKUP(VALUE(RIGHT($E31,4))+AB$2,Vychodiská!$J$9:$BH$15,3,0)))*-1+($H31*IF(LEN($E31)=4,HLOOKUP($E31+AB$2,Vychodiská!$J$9:$BH$15,4,0),HLOOKUP(VALUE(RIGHT($E31,4))+AB$2,Vychodiská!$J$9:$BH$15,4,0)))*-1+($I31*IF(LEN($E31)=4,HLOOKUP($E31+AB$2,Vychodiská!$J$9:$BH$15,5,0),HLOOKUP(VALUE(RIGHT($E31,4))+AB$2,Vychodiská!$J$9:$BH$15,5,0)))*-1+($J31*IF(LEN($E31)=4,HLOOKUP($E31+AB$2,Vychodiská!$J$9:$BH$15,6,0),HLOOKUP(VALUE(RIGHT($E31,4))+AB$2,Vychodiská!$J$9:$BH$15,6,0)))*-1+($K31*IF(LEN($E31)=4,HLOOKUP($E31+AB$2,Vychodiská!$J$9:$BH$15,7,0),HLOOKUP(VALUE(RIGHT($E31,4))+AB$2,Vychodiská!$J$9:$BH$15,7,0)))*-1</f>
        <v>3868.0591798752284</v>
      </c>
      <c r="AC31" s="62">
        <f>($F31*IF(LEN($E31)=4,HLOOKUP($E31+AC$2,Vychodiská!$J$9:$BH$15,2,0),HLOOKUP(VALUE(RIGHT($E31,4))+AC$2,Vychodiská!$J$9:$BH$15,2,0)))*-1+($G31*IF(LEN($E31)=4,HLOOKUP($E31+AC$2,Vychodiská!$J$9:$BH$15,3,0),HLOOKUP(VALUE(RIGHT($E31,4))+AC$2,Vychodiská!$J$9:$BH$15,3,0)))*-1+($H31*IF(LEN($E31)=4,HLOOKUP($E31+AC$2,Vychodiská!$J$9:$BH$15,4,0),HLOOKUP(VALUE(RIGHT($E31,4))+AC$2,Vychodiská!$J$9:$BH$15,4,0)))*-1+($I31*IF(LEN($E31)=4,HLOOKUP($E31+AC$2,Vychodiská!$J$9:$BH$15,5,0),HLOOKUP(VALUE(RIGHT($E31,4))+AC$2,Vychodiská!$J$9:$BH$15,5,0)))*-1+($J31*IF(LEN($E31)=4,HLOOKUP($E31+AC$2,Vychodiská!$J$9:$BH$15,6,0),HLOOKUP(VALUE(RIGHT($E31,4))+AC$2,Vychodiská!$J$9:$BH$15,6,0)))*-1+($K31*IF(LEN($E31)=4,HLOOKUP($E31+AC$2,Vychodiská!$J$9:$BH$15,7,0),HLOOKUP(VALUE(RIGHT($E31,4))+AC$2,Vychodiská!$J$9:$BH$15,7,0)))*-1</f>
        <v>3895.135594134355</v>
      </c>
      <c r="AD31" s="62">
        <f>($F31*IF(LEN($E31)=4,HLOOKUP($E31+AD$2,Vychodiská!$J$9:$BH$15,2,0),HLOOKUP(VALUE(RIGHT($E31,4))+AD$2,Vychodiská!$J$9:$BH$15,2,0)))*-1+($G31*IF(LEN($E31)=4,HLOOKUP($E31+AD$2,Vychodiská!$J$9:$BH$15,3,0),HLOOKUP(VALUE(RIGHT($E31,4))+AD$2,Vychodiská!$J$9:$BH$15,3,0)))*-1+($H31*IF(LEN($E31)=4,HLOOKUP($E31+AD$2,Vychodiská!$J$9:$BH$15,4,0),HLOOKUP(VALUE(RIGHT($E31,4))+AD$2,Vychodiská!$J$9:$BH$15,4,0)))*-1+($I31*IF(LEN($E31)=4,HLOOKUP($E31+AD$2,Vychodiská!$J$9:$BH$15,5,0),HLOOKUP(VALUE(RIGHT($E31,4))+AD$2,Vychodiská!$J$9:$BH$15,5,0)))*-1+($J31*IF(LEN($E31)=4,HLOOKUP($E31+AD$2,Vychodiská!$J$9:$BH$15,6,0),HLOOKUP(VALUE(RIGHT($E31,4))+AD$2,Vychodiská!$J$9:$BH$15,6,0)))*-1+($K31*IF(LEN($E31)=4,HLOOKUP($E31+AD$2,Vychodiská!$J$9:$BH$15,7,0),HLOOKUP(VALUE(RIGHT($E31,4))+AD$2,Vychodiská!$J$9:$BH$15,7,0)))*-1</f>
        <v>3922.4015432932947</v>
      </c>
      <c r="AE31" s="62">
        <f>($F31*IF(LEN($E31)=4,HLOOKUP($E31+AE$2,Vychodiská!$J$9:$BH$15,2,0),HLOOKUP(VALUE(RIGHT($E31,4))+AE$2,Vychodiská!$J$9:$BH$15,2,0)))*-1+($G31*IF(LEN($E31)=4,HLOOKUP($E31+AE$2,Vychodiská!$J$9:$BH$15,3,0),HLOOKUP(VALUE(RIGHT($E31,4))+AE$2,Vychodiská!$J$9:$BH$15,3,0)))*-1+($H31*IF(LEN($E31)=4,HLOOKUP($E31+AE$2,Vychodiská!$J$9:$BH$15,4,0),HLOOKUP(VALUE(RIGHT($E31,4))+AE$2,Vychodiská!$J$9:$BH$15,4,0)))*-1+($I31*IF(LEN($E31)=4,HLOOKUP($E31+AE$2,Vychodiská!$J$9:$BH$15,5,0),HLOOKUP(VALUE(RIGHT($E31,4))+AE$2,Vychodiská!$J$9:$BH$15,5,0)))*-1+($J31*IF(LEN($E31)=4,HLOOKUP($E31+AE$2,Vychodiská!$J$9:$BH$15,6,0),HLOOKUP(VALUE(RIGHT($E31,4))+AE$2,Vychodiská!$J$9:$BH$15,6,0)))*-1+($K31*IF(LEN($E31)=4,HLOOKUP($E31+AE$2,Vychodiská!$J$9:$BH$15,7,0),HLOOKUP(VALUE(RIGHT($E31,4))+AE$2,Vychodiská!$J$9:$BH$15,7,0)))*-1</f>
        <v>3949.8583540963473</v>
      </c>
      <c r="AF31" s="62">
        <f>($F31*IF(LEN($E31)=4,HLOOKUP($E31+AF$2,Vychodiská!$J$9:$BH$15,2,0),HLOOKUP(VALUE(RIGHT($E31,4))+AF$2,Vychodiská!$J$9:$BH$15,2,0)))*-1+($G31*IF(LEN($E31)=4,HLOOKUP($E31+AF$2,Vychodiská!$J$9:$BH$15,3,0),HLOOKUP(VALUE(RIGHT($E31,4))+AF$2,Vychodiská!$J$9:$BH$15,3,0)))*-1+($H31*IF(LEN($E31)=4,HLOOKUP($E31+AF$2,Vychodiská!$J$9:$BH$15,4,0),HLOOKUP(VALUE(RIGHT($E31,4))+AF$2,Vychodiská!$J$9:$BH$15,4,0)))*-1+($I31*IF(LEN($E31)=4,HLOOKUP($E31+AF$2,Vychodiská!$J$9:$BH$15,5,0),HLOOKUP(VALUE(RIGHT($E31,4))+AF$2,Vychodiská!$J$9:$BH$15,5,0)))*-1+($J31*IF(LEN($E31)=4,HLOOKUP($E31+AF$2,Vychodiská!$J$9:$BH$15,6,0),HLOOKUP(VALUE(RIGHT($E31,4))+AF$2,Vychodiská!$J$9:$BH$15,6,0)))*-1+($K31*IF(LEN($E31)=4,HLOOKUP($E31+AF$2,Vychodiská!$J$9:$BH$15,7,0),HLOOKUP(VALUE(RIGHT($E31,4))+AF$2,Vychodiská!$J$9:$BH$15,7,0)))*-1</f>
        <v>3977.507362575021</v>
      </c>
      <c r="AG31" s="62">
        <f>($F31*IF(LEN($E31)=4,HLOOKUP($E31+AG$2,Vychodiská!$J$9:$BH$15,2,0),HLOOKUP(VALUE(RIGHT($E31,4))+AG$2,Vychodiská!$J$9:$BH$15,2,0)))*-1+($G31*IF(LEN($E31)=4,HLOOKUP($E31+AG$2,Vychodiská!$J$9:$BH$15,3,0),HLOOKUP(VALUE(RIGHT($E31,4))+AG$2,Vychodiská!$J$9:$BH$15,3,0)))*-1+($H31*IF(LEN($E31)=4,HLOOKUP($E31+AG$2,Vychodiská!$J$9:$BH$15,4,0),HLOOKUP(VALUE(RIGHT($E31,4))+AG$2,Vychodiská!$J$9:$BH$15,4,0)))*-1+($I31*IF(LEN($E31)=4,HLOOKUP($E31+AG$2,Vychodiská!$J$9:$BH$15,5,0),HLOOKUP(VALUE(RIGHT($E31,4))+AG$2,Vychodiská!$J$9:$BH$15,5,0)))*-1+($J31*IF(LEN($E31)=4,HLOOKUP($E31+AG$2,Vychodiská!$J$9:$BH$15,6,0),HLOOKUP(VALUE(RIGHT($E31,4))+AG$2,Vychodiská!$J$9:$BH$15,6,0)))*-1+($K31*IF(LEN($E31)=4,HLOOKUP($E31+AG$2,Vychodiská!$J$9:$BH$15,7,0),HLOOKUP(VALUE(RIGHT($E31,4))+AG$2,Vychodiská!$J$9:$BH$15,7,0)))*-1</f>
        <v>4005.349914113046</v>
      </c>
      <c r="AH31" s="62">
        <f>($F31*IF(LEN($E31)=4,HLOOKUP($E31+AH$2,Vychodiská!$J$9:$BH$15,2,0),HLOOKUP(VALUE(RIGHT($E31,4))+AH$2,Vychodiská!$J$9:$BH$15,2,0)))*-1+($G31*IF(LEN($E31)=4,HLOOKUP($E31+AH$2,Vychodiská!$J$9:$BH$15,3,0),HLOOKUP(VALUE(RIGHT($E31,4))+AH$2,Vychodiská!$J$9:$BH$15,3,0)))*-1+($H31*IF(LEN($E31)=4,HLOOKUP($E31+AH$2,Vychodiská!$J$9:$BH$15,4,0),HLOOKUP(VALUE(RIGHT($E31,4))+AH$2,Vychodiská!$J$9:$BH$15,4,0)))*-1+($I31*IF(LEN($E31)=4,HLOOKUP($E31+AH$2,Vychodiská!$J$9:$BH$15,5,0),HLOOKUP(VALUE(RIGHT($E31,4))+AH$2,Vychodiská!$J$9:$BH$15,5,0)))*-1+($J31*IF(LEN($E31)=4,HLOOKUP($E31+AH$2,Vychodiská!$J$9:$BH$15,6,0),HLOOKUP(VALUE(RIGHT($E31,4))+AH$2,Vychodiská!$J$9:$BH$15,6,0)))*-1+($K31*IF(LEN($E31)=4,HLOOKUP($E31+AH$2,Vychodiská!$J$9:$BH$15,7,0),HLOOKUP(VALUE(RIGHT($E31,4))+AH$2,Vychodiská!$J$9:$BH$15,7,0)))*-1</f>
        <v>4033.3873635118371</v>
      </c>
      <c r="AI31" s="62">
        <f>($F31*IF(LEN($E31)=4,HLOOKUP($E31+AI$2,Vychodiská!$J$9:$BH$15,2,0),HLOOKUP(VALUE(RIGHT($E31,4))+AI$2,Vychodiská!$J$9:$BH$15,2,0)))*-1+($G31*IF(LEN($E31)=4,HLOOKUP($E31+AI$2,Vychodiská!$J$9:$BH$15,3,0),HLOOKUP(VALUE(RIGHT($E31,4))+AI$2,Vychodiská!$J$9:$BH$15,3,0)))*-1+($H31*IF(LEN($E31)=4,HLOOKUP($E31+AI$2,Vychodiská!$J$9:$BH$15,4,0),HLOOKUP(VALUE(RIGHT($E31,4))+AI$2,Vychodiská!$J$9:$BH$15,4,0)))*-1+($I31*IF(LEN($E31)=4,HLOOKUP($E31+AI$2,Vychodiská!$J$9:$BH$15,5,0),HLOOKUP(VALUE(RIGHT($E31,4))+AI$2,Vychodiská!$J$9:$BH$15,5,0)))*-1+($J31*IF(LEN($E31)=4,HLOOKUP($E31+AI$2,Vychodiská!$J$9:$BH$15,6,0),HLOOKUP(VALUE(RIGHT($E31,4))+AI$2,Vychodiská!$J$9:$BH$15,6,0)))*-1+($K31*IF(LEN($E31)=4,HLOOKUP($E31+AI$2,Vychodiská!$J$9:$BH$15,7,0),HLOOKUP(VALUE(RIGHT($E31,4))+AI$2,Vychodiská!$J$9:$BH$15,7,0)))*-1</f>
        <v>4061.6210750564196</v>
      </c>
      <c r="AJ31" s="62">
        <f>($F31*IF(LEN($E31)=4,HLOOKUP($E31+AJ$2,Vychodiská!$J$9:$BH$15,2,0),HLOOKUP(VALUE(RIGHT($E31,4))+AJ$2,Vychodiská!$J$9:$BH$15,2,0)))*-1+($G31*IF(LEN($E31)=4,HLOOKUP($E31+AJ$2,Vychodiská!$J$9:$BH$15,3,0),HLOOKUP(VALUE(RIGHT($E31,4))+AJ$2,Vychodiská!$J$9:$BH$15,3,0)))*-1+($H31*IF(LEN($E31)=4,HLOOKUP($E31+AJ$2,Vychodiská!$J$9:$BH$15,4,0),HLOOKUP(VALUE(RIGHT($E31,4))+AJ$2,Vychodiská!$J$9:$BH$15,4,0)))*-1+($I31*IF(LEN($E31)=4,HLOOKUP($E31+AJ$2,Vychodiská!$J$9:$BH$15,5,0),HLOOKUP(VALUE(RIGHT($E31,4))+AJ$2,Vychodiská!$J$9:$BH$15,5,0)))*-1+($J31*IF(LEN($E31)=4,HLOOKUP($E31+AJ$2,Vychodiská!$J$9:$BH$15,6,0),HLOOKUP(VALUE(RIGHT($E31,4))+AJ$2,Vychodiská!$J$9:$BH$15,6,0)))*-1+($K31*IF(LEN($E31)=4,HLOOKUP($E31+AJ$2,Vychodiská!$J$9:$BH$15,7,0),HLOOKUP(VALUE(RIGHT($E31,4))+AJ$2,Vychodiská!$J$9:$BH$15,7,0)))*-1</f>
        <v>4098.5818268394332</v>
      </c>
      <c r="AK31" s="62">
        <f>($F31*IF(LEN($E31)=4,HLOOKUP($E31+AK$2,Vychodiská!$J$9:$BH$15,2,0),HLOOKUP(VALUE(RIGHT($E31,4))+AK$2,Vychodiská!$J$9:$BH$15,2,0)))*-1+($G31*IF(LEN($E31)=4,HLOOKUP($E31+AK$2,Vychodiská!$J$9:$BH$15,3,0),HLOOKUP(VALUE(RIGHT($E31,4))+AK$2,Vychodiská!$J$9:$BH$15,3,0)))*-1+($H31*IF(LEN($E31)=4,HLOOKUP($E31+AK$2,Vychodiská!$J$9:$BH$15,4,0),HLOOKUP(VALUE(RIGHT($E31,4))+AK$2,Vychodiská!$J$9:$BH$15,4,0)))*-1+($I31*IF(LEN($E31)=4,HLOOKUP($E31+AK$2,Vychodiská!$J$9:$BH$15,5,0),HLOOKUP(VALUE(RIGHT($E31,4))+AK$2,Vychodiská!$J$9:$BH$15,5,0)))*-1+($J31*IF(LEN($E31)=4,HLOOKUP($E31+AK$2,Vychodiská!$J$9:$BH$15,6,0),HLOOKUP(VALUE(RIGHT($E31,4))+AK$2,Vychodiská!$J$9:$BH$15,6,0)))*-1+($K31*IF(LEN($E31)=4,HLOOKUP($E31+AK$2,Vychodiská!$J$9:$BH$15,7,0),HLOOKUP(VALUE(RIGHT($E31,4))+AK$2,Vychodiská!$J$9:$BH$15,7,0)))*-1</f>
        <v>4135.8789214636727</v>
      </c>
      <c r="AL31" s="62">
        <f>($F31*IF(LEN($E31)=4,HLOOKUP($E31+AL$2,Vychodiská!$J$9:$BH$15,2,0),HLOOKUP(VALUE(RIGHT($E31,4))+AL$2,Vychodiská!$J$9:$BH$15,2,0)))*-1+($G31*IF(LEN($E31)=4,HLOOKUP($E31+AL$2,Vychodiská!$J$9:$BH$15,3,0),HLOOKUP(VALUE(RIGHT($E31,4))+AL$2,Vychodiská!$J$9:$BH$15,3,0)))*-1+($H31*IF(LEN($E31)=4,HLOOKUP($E31+AL$2,Vychodiská!$J$9:$BH$15,4,0),HLOOKUP(VALUE(RIGHT($E31,4))+AL$2,Vychodiská!$J$9:$BH$15,4,0)))*-1+($I31*IF(LEN($E31)=4,HLOOKUP($E31+AL$2,Vychodiská!$J$9:$BH$15,5,0),HLOOKUP(VALUE(RIGHT($E31,4))+AL$2,Vychodiská!$J$9:$BH$15,5,0)))*-1+($J31*IF(LEN($E31)=4,HLOOKUP($E31+AL$2,Vychodiská!$J$9:$BH$15,6,0),HLOOKUP(VALUE(RIGHT($E31,4))+AL$2,Vychodiská!$J$9:$BH$15,6,0)))*-1+($K31*IF(LEN($E31)=4,HLOOKUP($E31+AL$2,Vychodiská!$J$9:$BH$15,7,0),HLOOKUP(VALUE(RIGHT($E31,4))+AL$2,Vychodiská!$J$9:$BH$15,7,0)))*-1</f>
        <v>4173.5154196489921</v>
      </c>
      <c r="AM31" s="62">
        <f>($F31*IF(LEN($E31)=4,HLOOKUP($E31+AM$2,Vychodiská!$J$9:$BH$15,2,0),HLOOKUP(VALUE(RIGHT($E31,4))+AM$2,Vychodiská!$J$9:$BH$15,2,0)))*-1+($G31*IF(LEN($E31)=4,HLOOKUP($E31+AM$2,Vychodiská!$J$9:$BH$15,3,0),HLOOKUP(VALUE(RIGHT($E31,4))+AM$2,Vychodiská!$J$9:$BH$15,3,0)))*-1+($H31*IF(LEN($E31)=4,HLOOKUP($E31+AM$2,Vychodiská!$J$9:$BH$15,4,0),HLOOKUP(VALUE(RIGHT($E31,4))+AM$2,Vychodiská!$J$9:$BH$15,4,0)))*-1+($I31*IF(LEN($E31)=4,HLOOKUP($E31+AM$2,Vychodiská!$J$9:$BH$15,5,0),HLOOKUP(VALUE(RIGHT($E31,4))+AM$2,Vychodiská!$J$9:$BH$15,5,0)))*-1+($J31*IF(LEN($E31)=4,HLOOKUP($E31+AM$2,Vychodiská!$J$9:$BH$15,6,0),HLOOKUP(VALUE(RIGHT($E31,4))+AM$2,Vychodiská!$J$9:$BH$15,6,0)))*-1+($K31*IF(LEN($E31)=4,HLOOKUP($E31+AM$2,Vychodiská!$J$9:$BH$15,7,0),HLOOKUP(VALUE(RIGHT($E31,4))+AM$2,Vychodiská!$J$9:$BH$15,7,0)))*-1</f>
        <v>4211.4944099677987</v>
      </c>
      <c r="AN31" s="62">
        <f>($F31*IF(LEN($E31)=4,HLOOKUP($E31+AN$2,Vychodiská!$J$9:$BH$15,2,0),HLOOKUP(VALUE(RIGHT($E31,4))+AN$2,Vychodiská!$J$9:$BH$15,2,0)))*-1+($G31*IF(LEN($E31)=4,HLOOKUP($E31+AN$2,Vychodiská!$J$9:$BH$15,3,0),HLOOKUP(VALUE(RIGHT($E31,4))+AN$2,Vychodiská!$J$9:$BH$15,3,0)))*-1+($H31*IF(LEN($E31)=4,HLOOKUP($E31+AN$2,Vychodiská!$J$9:$BH$15,4,0),HLOOKUP(VALUE(RIGHT($E31,4))+AN$2,Vychodiská!$J$9:$BH$15,4,0)))*-1+($I31*IF(LEN($E31)=4,HLOOKUP($E31+AN$2,Vychodiská!$J$9:$BH$15,5,0),HLOOKUP(VALUE(RIGHT($E31,4))+AN$2,Vychodiská!$J$9:$BH$15,5,0)))*-1+($J31*IF(LEN($E31)=4,HLOOKUP($E31+AN$2,Vychodiská!$J$9:$BH$15,6,0),HLOOKUP(VALUE(RIGHT($E31,4))+AN$2,Vychodiská!$J$9:$BH$15,6,0)))*-1+($K31*IF(LEN($E31)=4,HLOOKUP($E31+AN$2,Vychodiská!$J$9:$BH$15,7,0),HLOOKUP(VALUE(RIGHT($E31,4))+AN$2,Vychodiská!$J$9:$BH$15,7,0)))*-1</f>
        <v>4249.8190090985054</v>
      </c>
      <c r="AO31" s="62">
        <f>($F31*IF(LEN($E31)=4,HLOOKUP($E31+AO$2,Vychodiská!$J$9:$BH$15,2,0),HLOOKUP(VALUE(RIGHT($E31,4))+AO$2,Vychodiská!$J$9:$BH$15,2,0)))*-1+($G31*IF(LEN($E31)=4,HLOOKUP($E31+AO$2,Vychodiská!$J$9:$BH$15,3,0),HLOOKUP(VALUE(RIGHT($E31,4))+AO$2,Vychodiská!$J$9:$BH$15,3,0)))*-1+($H31*IF(LEN($E31)=4,HLOOKUP($E31+AO$2,Vychodiská!$J$9:$BH$15,4,0),HLOOKUP(VALUE(RIGHT($E31,4))+AO$2,Vychodiská!$J$9:$BH$15,4,0)))*-1+($I31*IF(LEN($E31)=4,HLOOKUP($E31+AO$2,Vychodiská!$J$9:$BH$15,5,0),HLOOKUP(VALUE(RIGHT($E31,4))+AO$2,Vychodiská!$J$9:$BH$15,5,0)))*-1+($J31*IF(LEN($E31)=4,HLOOKUP($E31+AO$2,Vychodiská!$J$9:$BH$15,6,0),HLOOKUP(VALUE(RIGHT($E31,4))+AO$2,Vychodiská!$J$9:$BH$15,6,0)))*-1+($K31*IF(LEN($E31)=4,HLOOKUP($E31+AO$2,Vychodiská!$J$9:$BH$15,7,0),HLOOKUP(VALUE(RIGHT($E31,4))+AO$2,Vychodiská!$J$9:$BH$15,7,0)))*-1</f>
        <v>4288.4923620813024</v>
      </c>
      <c r="AP31" s="62">
        <f t="shared" si="56"/>
        <v>3362.5096592123919</v>
      </c>
      <c r="AQ31" s="62">
        <f>SUM($L31:M31)</f>
        <v>6765.0331833694108</v>
      </c>
      <c r="AR31" s="62">
        <f>SUM($L31:N31)</f>
        <v>10208.046737463897</v>
      </c>
      <c r="AS31" s="62">
        <f>SUM($L31:O31)</f>
        <v>13692.032152852109</v>
      </c>
      <c r="AT31" s="62">
        <f>SUM($L31:P31)</f>
        <v>17205.283045729582</v>
      </c>
      <c r="AU31" s="62">
        <f>SUM($L31:Q31)</f>
        <v>20748.045246107227</v>
      </c>
      <c r="AV31" s="62">
        <f>SUM($L31:R31)</f>
        <v>24320.566648968044</v>
      </c>
      <c r="AW31" s="62">
        <f>SUM($L31:S31)</f>
        <v>27923.09723161289</v>
      </c>
      <c r="AX31" s="62">
        <f>SUM($L31:T31)</f>
        <v>31555.889071151953</v>
      </c>
      <c r="AY31" s="62">
        <f>SUM($L31:U31)</f>
        <v>35219.196362143142</v>
      </c>
      <c r="AZ31" s="62">
        <f>SUM($L31:V31)</f>
        <v>38913.275434378658</v>
      </c>
      <c r="BA31" s="62">
        <f>SUM($L31:W31)</f>
        <v>42638.384770820951</v>
      </c>
      <c r="BB31" s="62">
        <f>SUM($L31:X31)</f>
        <v>46394.785025689358</v>
      </c>
      <c r="BC31" s="62">
        <f>SUM($L31:Y31)</f>
        <v>50182.73904269866</v>
      </c>
      <c r="BD31" s="62">
        <f>SUM($L31:Z31)</f>
        <v>53997.20873782703</v>
      </c>
      <c r="BE31" s="62">
        <f>SUM($L31:AA31)</f>
        <v>57838.3797208213</v>
      </c>
      <c r="BF31" s="62">
        <f>SUM($L31:AB31)</f>
        <v>61706.438900696528</v>
      </c>
      <c r="BG31" s="62">
        <f>SUM($L31:AC31)</f>
        <v>65601.574494830886</v>
      </c>
      <c r="BH31" s="62">
        <f>SUM($L31:AD31)</f>
        <v>69523.976038124179</v>
      </c>
      <c r="BI31" s="62">
        <f>SUM($L31:AE31)</f>
        <v>73473.834392220524</v>
      </c>
      <c r="BJ31" s="62">
        <f>SUM($L31:AF31)</f>
        <v>77451.341754795547</v>
      </c>
      <c r="BK31" s="62">
        <f>SUM($L31:AG31)</f>
        <v>81456.691668908592</v>
      </c>
      <c r="BL31" s="62">
        <f>SUM($L31:AH31)</f>
        <v>85490.079032420428</v>
      </c>
      <c r="BM31" s="62">
        <f>SUM($L31:AI31)</f>
        <v>89551.700107476849</v>
      </c>
      <c r="BN31" s="62">
        <f>SUM($L31:AJ31)</f>
        <v>93650.281934316285</v>
      </c>
      <c r="BO31" s="62">
        <f>SUM($L31:AK31)</f>
        <v>97786.160855779963</v>
      </c>
      <c r="BP31" s="62">
        <f>SUM($L31:AL31)</f>
        <v>101959.67627542895</v>
      </c>
      <c r="BQ31" s="62">
        <f>SUM($L31:AM31)</f>
        <v>106171.17068539675</v>
      </c>
      <c r="BR31" s="62">
        <f>SUM($L31:AN31)</f>
        <v>110420.98969449525</v>
      </c>
      <c r="BS31" s="63">
        <f>SUM($L31:AO31)</f>
        <v>114709.48205657655</v>
      </c>
      <c r="BT31" s="65">
        <f>IF(CZ31=0,0,L31/((1+Vychodiská!$C$178)^emisie_ostatné!CZ31))</f>
        <v>0</v>
      </c>
      <c r="BU31" s="62">
        <f>IF(DA31=0,0,M31/((1+Vychodiská!$C$178)^emisie_ostatné!DA31))</f>
        <v>0</v>
      </c>
      <c r="BV31" s="62">
        <f>IF(DB31=0,0,N31/((1+Vychodiská!$C$178)^emisie_ostatné!DB31))</f>
        <v>0</v>
      </c>
      <c r="BW31" s="62">
        <f>IF(DC31=0,0,O31/((1+Vychodiská!$C$178)^emisie_ostatné!DC31))</f>
        <v>0</v>
      </c>
      <c r="BX31" s="62">
        <f>IF(DD31=0,0,P31/((1+Vychodiská!$C$178)^emisie_ostatné!DD31))</f>
        <v>0</v>
      </c>
      <c r="BY31" s="62">
        <f>IF(DE31=0,0,Q31/((1+Vychodiská!$C$178)^emisie_ostatné!DE31))</f>
        <v>0</v>
      </c>
      <c r="BZ31" s="62">
        <f>IF(DF31=0,0,R31/((1+Vychodiská!$C$178)^emisie_ostatné!DF31))</f>
        <v>0</v>
      </c>
      <c r="CA31" s="62">
        <f>IF(DG31=0,0,S31/((1+Vychodiská!$C$178)^emisie_ostatné!DG31))</f>
        <v>0</v>
      </c>
      <c r="CB31" s="62">
        <f>IF(DH31=0,0,T31/((1+Vychodiská!$C$178)^emisie_ostatné!DH31))</f>
        <v>0</v>
      </c>
      <c r="CC31" s="62">
        <f>IF(DI31=0,0,U31/((1+Vychodiská!$C$178)^emisie_ostatné!DI31))</f>
        <v>0</v>
      </c>
      <c r="CD31" s="62">
        <f>IF(DJ31=0,0,V31/((1+Vychodiská!$C$178)^emisie_ostatné!DJ31))</f>
        <v>0</v>
      </c>
      <c r="CE31" s="62">
        <f>IF(DK31=0,0,W31/((1+Vychodiská!$C$178)^emisie_ostatné!DK31))</f>
        <v>0</v>
      </c>
      <c r="CF31" s="62">
        <f>IF(DL31=0,0,X31/((1+Vychodiská!$C$178)^emisie_ostatné!DL31))</f>
        <v>0</v>
      </c>
      <c r="CG31" s="62">
        <f>IF(DM31=0,0,Y31/((1+Vychodiská!$C$178)^emisie_ostatné!DM31))</f>
        <v>0</v>
      </c>
      <c r="CH31" s="62">
        <f>IF(DN31=0,0,Z31/((1+Vychodiská!$C$178)^emisie_ostatné!DN31))</f>
        <v>0</v>
      </c>
      <c r="CI31" s="62">
        <f>IF(DO31=0,0,AA31/((1+Vychodiská!$C$178)^emisie_ostatné!DO31))</f>
        <v>0</v>
      </c>
      <c r="CJ31" s="62">
        <f>IF(DP31=0,0,AB31/((1+Vychodiská!$C$178)^emisie_ostatné!DP31))</f>
        <v>0</v>
      </c>
      <c r="CK31" s="62">
        <f>IF(DQ31=0,0,AC31/((1+Vychodiská!$C$178)^emisie_ostatné!DQ31))</f>
        <v>0</v>
      </c>
      <c r="CL31" s="62">
        <f>IF(DR31=0,0,AD31/((1+Vychodiská!$C$178)^emisie_ostatné!DR31))</f>
        <v>0</v>
      </c>
      <c r="CM31" s="62">
        <f>IF(DS31=0,0,AE31/((1+Vychodiská!$C$178)^emisie_ostatné!DS31))</f>
        <v>0</v>
      </c>
      <c r="CN31" s="62">
        <f>IF(DT31=0,0,AF31/((1+Vychodiská!$C$178)^emisie_ostatné!DT31))</f>
        <v>0</v>
      </c>
      <c r="CO31" s="62">
        <f>IF(DU31=0,0,AG31/((1+Vychodiská!$C$178)^emisie_ostatné!DU31))</f>
        <v>0</v>
      </c>
      <c r="CP31" s="62">
        <f>IF(DV31=0,0,AH31/((1+Vychodiská!$C$178)^emisie_ostatné!DV31))</f>
        <v>0</v>
      </c>
      <c r="CQ31" s="62">
        <f>IF(DW31=0,0,AI31/((1+Vychodiská!$C$178)^emisie_ostatné!DW31))</f>
        <v>0</v>
      </c>
      <c r="CR31" s="62">
        <f>IF(DX31=0,0,AJ31/((1+Vychodiská!$C$178)^emisie_ostatné!DX31))</f>
        <v>0</v>
      </c>
      <c r="CS31" s="62">
        <f>IF(DY31=0,0,AK31/((1+Vychodiská!$C$178)^emisie_ostatné!DY31))</f>
        <v>0</v>
      </c>
      <c r="CT31" s="62">
        <f>IF(DZ31=0,0,AL31/((1+Vychodiská!$C$178)^emisie_ostatné!DZ31))</f>
        <v>0</v>
      </c>
      <c r="CU31" s="62">
        <f>IF(EA31=0,0,AM31/((1+Vychodiská!$C$178)^emisie_ostatné!EA31))</f>
        <v>0</v>
      </c>
      <c r="CV31" s="62">
        <f>IF(EB31=0,0,AN31/((1+Vychodiská!$C$178)^emisie_ostatné!EB31))</f>
        <v>0</v>
      </c>
      <c r="CW31" s="63">
        <f>IF(EC31=0,0,AO31/((1+Vychodiská!$C$178)^emisie_ostatné!EC31))</f>
        <v>0</v>
      </c>
      <c r="CX31" s="66">
        <f t="shared" si="57"/>
        <v>0</v>
      </c>
    </row>
    <row r="32" spans="1:133" ht="33" x14ac:dyDescent="0.45">
      <c r="A32" s="59">
        <f>Investície!A32</f>
        <v>30</v>
      </c>
      <c r="B32" s="60" t="str">
        <f>Investície!B32</f>
        <v>MHTH, a.s. - závod Martin</v>
      </c>
      <c r="C32" s="60" t="str">
        <f>Investície!C32</f>
        <v>Rekonštrukcia a modernizácia rozvodov centrálneho zásobovania teplom v meste Martin V. etapa</v>
      </c>
      <c r="D32" s="61">
        <f>INDEX(Data!$M:$M,MATCH(emisie_ostatné!A32,Data!$A:$A,0))</f>
        <v>30</v>
      </c>
      <c r="E32" s="61" t="str">
        <f>INDEX(Data!$J:$J,MATCH(emisie_ostatné!A32,Data!$A:$A,0))</f>
        <v>2025-2026</v>
      </c>
      <c r="F32" s="61">
        <f>INDEX(Data!$O:$O,MATCH(emisie_ostatné!A32,Data!$A:$A,0))</f>
        <v>0</v>
      </c>
      <c r="G32" s="61">
        <f>INDEX(Data!$P:$P,MATCH(emisie_ostatné!A32,Data!$A:$A,0))</f>
        <v>-0.20399999999999999</v>
      </c>
      <c r="H32" s="61">
        <f>INDEX(Data!$Q:$Q,MATCH(emisie_ostatné!A32,Data!$A:$A,0))</f>
        <v>-0.47</v>
      </c>
      <c r="I32" s="61">
        <f>INDEX(Data!$R:$R,MATCH(emisie_ostatné!A32,Data!$A:$A,0))</f>
        <v>0</v>
      </c>
      <c r="J32" s="61">
        <f>INDEX(Data!$S:$S,MATCH(emisie_ostatné!A32,Data!$A:$A,0))</f>
        <v>0</v>
      </c>
      <c r="K32" s="63">
        <f>INDEX(Data!$T:$T,MATCH(emisie_ostatné!A32,Data!$A:$A,0))</f>
        <v>0</v>
      </c>
      <c r="L32" s="62">
        <f>($F32*IF(LEN($E32)=4,HLOOKUP($E32+L$2,Vychodiská!$J$9:$BH$15,2,0),HLOOKUP(VALUE(RIGHT($E32,4))+L$2,Vychodiská!$J$9:$BH$15,2,0)))*-1+($G32*IF(LEN($E32)=4,HLOOKUP($E32+L$2,Vychodiská!$J$9:$BH$15,3,0),HLOOKUP(VALUE(RIGHT($E32,4))+L$2,Vychodiská!$J$9:$BH$15,3,0)))*-1+($H32*IF(LEN($E32)=4,HLOOKUP($E32+L$2,Vychodiská!$J$9:$BH$15,4,0),HLOOKUP(VALUE(RIGHT($E32,4))+L$2,Vychodiská!$J$9:$BH$15,4,0)))*-1+($I32*IF(LEN($E32)=4,HLOOKUP($E32+L$2,Vychodiská!$J$9:$BH$15,5,0),HLOOKUP(VALUE(RIGHT($E32,4))+L$2,Vychodiská!$J$9:$BH$15,5,0)))*-1+($J32*IF(LEN($E32)=4,HLOOKUP($E32+L$2,Vychodiská!$J$9:$BH$15,6,0),HLOOKUP(VALUE(RIGHT($E32,4))+L$2,Vychodiská!$J$9:$BH$15,6,0)))*-1+($K32*IF(LEN($E32)=4,HLOOKUP($E32+L$2,Vychodiská!$J$9:$BH$15,7,0),HLOOKUP(VALUE(RIGHT($E32,4))+L$2,Vychodiská!$J$9:$BH$15,7,0)))*-1</f>
        <v>12205.619498085714</v>
      </c>
      <c r="M32" s="62">
        <f>($F32*IF(LEN($E32)=4,HLOOKUP($E32+M$2,Vychodiská!$J$9:$BH$15,2,0),HLOOKUP(VALUE(RIGHT($E32,4))+M$2,Vychodiská!$J$9:$BH$15,2,0)))*-1+($G32*IF(LEN($E32)=4,HLOOKUP($E32+M$2,Vychodiská!$J$9:$BH$15,3,0),HLOOKUP(VALUE(RIGHT($E32,4))+M$2,Vychodiská!$J$9:$BH$15,3,0)))*-1+($H32*IF(LEN($E32)=4,HLOOKUP($E32+M$2,Vychodiská!$J$9:$BH$15,4,0),HLOOKUP(VALUE(RIGHT($E32,4))+M$2,Vychodiská!$J$9:$BH$15,4,0)))*-1+($I32*IF(LEN($E32)=4,HLOOKUP($E32+M$2,Vychodiská!$J$9:$BH$15,5,0),HLOOKUP(VALUE(RIGHT($E32,4))+M$2,Vychodiská!$J$9:$BH$15,5,0)))*-1+($J32*IF(LEN($E32)=4,HLOOKUP($E32+M$2,Vychodiská!$J$9:$BH$15,6,0),HLOOKUP(VALUE(RIGHT($E32,4))+M$2,Vychodiská!$J$9:$BH$15,6,0)))*-1+($K32*IF(LEN($E32)=4,HLOOKUP($E32+M$2,Vychodiská!$J$9:$BH$15,7,0),HLOOKUP(VALUE(RIGHT($E32,4))+M$2,Vychodiská!$J$9:$BH$15,7,0)))*-1</f>
        <v>12350.866370112935</v>
      </c>
      <c r="N32" s="62">
        <f>($F32*IF(LEN($E32)=4,HLOOKUP($E32+N$2,Vychodiská!$J$9:$BH$15,2,0),HLOOKUP(VALUE(RIGHT($E32,4))+N$2,Vychodiská!$J$9:$BH$15,2,0)))*-1+($G32*IF(LEN($E32)=4,HLOOKUP($E32+N$2,Vychodiská!$J$9:$BH$15,3,0),HLOOKUP(VALUE(RIGHT($E32,4))+N$2,Vychodiská!$J$9:$BH$15,3,0)))*-1+($H32*IF(LEN($E32)=4,HLOOKUP($E32+N$2,Vychodiská!$J$9:$BH$15,4,0),HLOOKUP(VALUE(RIGHT($E32,4))+N$2,Vychodiská!$J$9:$BH$15,4,0)))*-1+($I32*IF(LEN($E32)=4,HLOOKUP($E32+N$2,Vychodiská!$J$9:$BH$15,5,0),HLOOKUP(VALUE(RIGHT($E32,4))+N$2,Vychodiská!$J$9:$BH$15,5,0)))*-1+($J32*IF(LEN($E32)=4,HLOOKUP($E32+N$2,Vychodiská!$J$9:$BH$15,6,0),HLOOKUP(VALUE(RIGHT($E32,4))+N$2,Vychodiská!$J$9:$BH$15,6,0)))*-1+($K32*IF(LEN($E32)=4,HLOOKUP($E32+N$2,Vychodiská!$J$9:$BH$15,7,0),HLOOKUP(VALUE(RIGHT($E32,4))+N$2,Vychodiská!$J$9:$BH$15,7,0)))*-1</f>
        <v>12497.841679917279</v>
      </c>
      <c r="O32" s="62">
        <f>($F32*IF(LEN($E32)=4,HLOOKUP($E32+O$2,Vychodiská!$J$9:$BH$15,2,0),HLOOKUP(VALUE(RIGHT($E32,4))+O$2,Vychodiská!$J$9:$BH$15,2,0)))*-1+($G32*IF(LEN($E32)=4,HLOOKUP($E32+O$2,Vychodiská!$J$9:$BH$15,3,0),HLOOKUP(VALUE(RIGHT($E32,4))+O$2,Vychodiská!$J$9:$BH$15,3,0)))*-1+($H32*IF(LEN($E32)=4,HLOOKUP($E32+O$2,Vychodiská!$J$9:$BH$15,4,0),HLOOKUP(VALUE(RIGHT($E32,4))+O$2,Vychodiská!$J$9:$BH$15,4,0)))*-1+($I32*IF(LEN($E32)=4,HLOOKUP($E32+O$2,Vychodiská!$J$9:$BH$15,5,0),HLOOKUP(VALUE(RIGHT($E32,4))+O$2,Vychodiská!$J$9:$BH$15,5,0)))*-1+($J32*IF(LEN($E32)=4,HLOOKUP($E32+O$2,Vychodiská!$J$9:$BH$15,6,0),HLOOKUP(VALUE(RIGHT($E32,4))+O$2,Vychodiská!$J$9:$BH$15,6,0)))*-1+($K32*IF(LEN($E32)=4,HLOOKUP($E32+O$2,Vychodiská!$J$9:$BH$15,7,0),HLOOKUP(VALUE(RIGHT($E32,4))+O$2,Vychodiská!$J$9:$BH$15,7,0)))*-1</f>
        <v>12646.565995908295</v>
      </c>
      <c r="P32" s="62">
        <f>($F32*IF(LEN($E32)=4,HLOOKUP($E32+P$2,Vychodiská!$J$9:$BH$15,2,0),HLOOKUP(VALUE(RIGHT($E32,4))+P$2,Vychodiská!$J$9:$BH$15,2,0)))*-1+($G32*IF(LEN($E32)=4,HLOOKUP($E32+P$2,Vychodiská!$J$9:$BH$15,3,0),HLOOKUP(VALUE(RIGHT($E32,4))+P$2,Vychodiská!$J$9:$BH$15,3,0)))*-1+($H32*IF(LEN($E32)=4,HLOOKUP($E32+P$2,Vychodiská!$J$9:$BH$15,4,0),HLOOKUP(VALUE(RIGHT($E32,4))+P$2,Vychodiská!$J$9:$BH$15,4,0)))*-1+($I32*IF(LEN($E32)=4,HLOOKUP($E32+P$2,Vychodiská!$J$9:$BH$15,5,0),HLOOKUP(VALUE(RIGHT($E32,4))+P$2,Vychodiská!$J$9:$BH$15,5,0)))*-1+($J32*IF(LEN($E32)=4,HLOOKUP($E32+P$2,Vychodiská!$J$9:$BH$15,6,0),HLOOKUP(VALUE(RIGHT($E32,4))+P$2,Vychodiská!$J$9:$BH$15,6,0)))*-1+($K32*IF(LEN($E32)=4,HLOOKUP($E32+P$2,Vychodiská!$J$9:$BH$15,7,0),HLOOKUP(VALUE(RIGHT($E32,4))+P$2,Vychodiská!$J$9:$BH$15,7,0)))*-1</f>
        <v>12752.797150273924</v>
      </c>
      <c r="Q32" s="62">
        <f>($F32*IF(LEN($E32)=4,HLOOKUP($E32+Q$2,Vychodiská!$J$9:$BH$15,2,0),HLOOKUP(VALUE(RIGHT($E32,4))+Q$2,Vychodiská!$J$9:$BH$15,2,0)))*-1+($G32*IF(LEN($E32)=4,HLOOKUP($E32+Q$2,Vychodiská!$J$9:$BH$15,3,0),HLOOKUP(VALUE(RIGHT($E32,4))+Q$2,Vychodiská!$J$9:$BH$15,3,0)))*-1+($H32*IF(LEN($E32)=4,HLOOKUP($E32+Q$2,Vychodiská!$J$9:$BH$15,4,0),HLOOKUP(VALUE(RIGHT($E32,4))+Q$2,Vychodiská!$J$9:$BH$15,4,0)))*-1+($I32*IF(LEN($E32)=4,HLOOKUP($E32+Q$2,Vychodiská!$J$9:$BH$15,5,0),HLOOKUP(VALUE(RIGHT($E32,4))+Q$2,Vychodiská!$J$9:$BH$15,5,0)))*-1+($J32*IF(LEN($E32)=4,HLOOKUP($E32+Q$2,Vychodiská!$J$9:$BH$15,6,0),HLOOKUP(VALUE(RIGHT($E32,4))+Q$2,Vychodiská!$J$9:$BH$15,6,0)))*-1+($K32*IF(LEN($E32)=4,HLOOKUP($E32+Q$2,Vychodiská!$J$9:$BH$15,7,0),HLOOKUP(VALUE(RIGHT($E32,4))+Q$2,Vychodiská!$J$9:$BH$15,7,0)))*-1</f>
        <v>12859.920646336224</v>
      </c>
      <c r="R32" s="62">
        <f>($F32*IF(LEN($E32)=4,HLOOKUP($E32+R$2,Vychodiská!$J$9:$BH$15,2,0),HLOOKUP(VALUE(RIGHT($E32,4))+R$2,Vychodiská!$J$9:$BH$15,2,0)))*-1+($G32*IF(LEN($E32)=4,HLOOKUP($E32+R$2,Vychodiská!$J$9:$BH$15,3,0),HLOOKUP(VALUE(RIGHT($E32,4))+R$2,Vychodiská!$J$9:$BH$15,3,0)))*-1+($H32*IF(LEN($E32)=4,HLOOKUP($E32+R$2,Vychodiská!$J$9:$BH$15,4,0),HLOOKUP(VALUE(RIGHT($E32,4))+R$2,Vychodiská!$J$9:$BH$15,4,0)))*-1+($I32*IF(LEN($E32)=4,HLOOKUP($E32+R$2,Vychodiská!$J$9:$BH$15,5,0),HLOOKUP(VALUE(RIGHT($E32,4))+R$2,Vychodiská!$J$9:$BH$15,5,0)))*-1+($J32*IF(LEN($E32)=4,HLOOKUP($E32+R$2,Vychodiská!$J$9:$BH$15,6,0),HLOOKUP(VALUE(RIGHT($E32,4))+R$2,Vychodiská!$J$9:$BH$15,6,0)))*-1+($K32*IF(LEN($E32)=4,HLOOKUP($E32+R$2,Vychodiská!$J$9:$BH$15,7,0),HLOOKUP(VALUE(RIGHT($E32,4))+R$2,Vychodiská!$J$9:$BH$15,7,0)))*-1</f>
        <v>12967.943979765449</v>
      </c>
      <c r="S32" s="62">
        <f>($F32*IF(LEN($E32)=4,HLOOKUP($E32+S$2,Vychodiská!$J$9:$BH$15,2,0),HLOOKUP(VALUE(RIGHT($E32,4))+S$2,Vychodiská!$J$9:$BH$15,2,0)))*-1+($G32*IF(LEN($E32)=4,HLOOKUP($E32+S$2,Vychodiská!$J$9:$BH$15,3,0),HLOOKUP(VALUE(RIGHT($E32,4))+S$2,Vychodiská!$J$9:$BH$15,3,0)))*-1+($H32*IF(LEN($E32)=4,HLOOKUP($E32+S$2,Vychodiská!$J$9:$BH$15,4,0),HLOOKUP(VALUE(RIGHT($E32,4))+S$2,Vychodiská!$J$9:$BH$15,4,0)))*-1+($I32*IF(LEN($E32)=4,HLOOKUP($E32+S$2,Vychodiská!$J$9:$BH$15,5,0),HLOOKUP(VALUE(RIGHT($E32,4))+S$2,Vychodiská!$J$9:$BH$15,5,0)))*-1+($J32*IF(LEN($E32)=4,HLOOKUP($E32+S$2,Vychodiská!$J$9:$BH$15,6,0),HLOOKUP(VALUE(RIGHT($E32,4))+S$2,Vychodiská!$J$9:$BH$15,6,0)))*-1+($K32*IF(LEN($E32)=4,HLOOKUP($E32+S$2,Vychodiská!$J$9:$BH$15,7,0),HLOOKUP(VALUE(RIGHT($E32,4))+S$2,Vychodiská!$J$9:$BH$15,7,0)))*-1</f>
        <v>13076.874709195479</v>
      </c>
      <c r="T32" s="62">
        <f>($F32*IF(LEN($E32)=4,HLOOKUP($E32+T$2,Vychodiská!$J$9:$BH$15,2,0),HLOOKUP(VALUE(RIGHT($E32,4))+T$2,Vychodiská!$J$9:$BH$15,2,0)))*-1+($G32*IF(LEN($E32)=4,HLOOKUP($E32+T$2,Vychodiská!$J$9:$BH$15,3,0),HLOOKUP(VALUE(RIGHT($E32,4))+T$2,Vychodiská!$J$9:$BH$15,3,0)))*-1+($H32*IF(LEN($E32)=4,HLOOKUP($E32+T$2,Vychodiská!$J$9:$BH$15,4,0),HLOOKUP(VALUE(RIGHT($E32,4))+T$2,Vychodiská!$J$9:$BH$15,4,0)))*-1+($I32*IF(LEN($E32)=4,HLOOKUP($E32+T$2,Vychodiská!$J$9:$BH$15,5,0),HLOOKUP(VALUE(RIGHT($E32,4))+T$2,Vychodiská!$J$9:$BH$15,5,0)))*-1+($J32*IF(LEN($E32)=4,HLOOKUP($E32+T$2,Vychodiská!$J$9:$BH$15,6,0),HLOOKUP(VALUE(RIGHT($E32,4))+T$2,Vychodiská!$J$9:$BH$15,6,0)))*-1+($K32*IF(LEN($E32)=4,HLOOKUP($E32+T$2,Vychodiská!$J$9:$BH$15,7,0),HLOOKUP(VALUE(RIGHT($E32,4))+T$2,Vychodiská!$J$9:$BH$15,7,0)))*-1</f>
        <v>13186.720456752719</v>
      </c>
      <c r="U32" s="62">
        <f>($F32*IF(LEN($E32)=4,HLOOKUP($E32+U$2,Vychodiská!$J$9:$BH$15,2,0),HLOOKUP(VALUE(RIGHT($E32,4))+U$2,Vychodiská!$J$9:$BH$15,2,0)))*-1+($G32*IF(LEN($E32)=4,HLOOKUP($E32+U$2,Vychodiská!$J$9:$BH$15,3,0),HLOOKUP(VALUE(RIGHT($E32,4))+U$2,Vychodiská!$J$9:$BH$15,3,0)))*-1+($H32*IF(LEN($E32)=4,HLOOKUP($E32+U$2,Vychodiská!$J$9:$BH$15,4,0),HLOOKUP(VALUE(RIGHT($E32,4))+U$2,Vychodiská!$J$9:$BH$15,4,0)))*-1+($I32*IF(LEN($E32)=4,HLOOKUP($E32+U$2,Vychodiská!$J$9:$BH$15,5,0),HLOOKUP(VALUE(RIGHT($E32,4))+U$2,Vychodiská!$J$9:$BH$15,5,0)))*-1+($J32*IF(LEN($E32)=4,HLOOKUP($E32+U$2,Vychodiská!$J$9:$BH$15,6,0),HLOOKUP(VALUE(RIGHT($E32,4))+U$2,Vychodiská!$J$9:$BH$15,6,0)))*-1+($K32*IF(LEN($E32)=4,HLOOKUP($E32+U$2,Vychodiská!$J$9:$BH$15,7,0),HLOOKUP(VALUE(RIGHT($E32,4))+U$2,Vychodiská!$J$9:$BH$15,7,0)))*-1</f>
        <v>13297.488908589441</v>
      </c>
      <c r="V32" s="62">
        <f>($F32*IF(LEN($E32)=4,HLOOKUP($E32+V$2,Vychodiská!$J$9:$BH$15,2,0),HLOOKUP(VALUE(RIGHT($E32,4))+V$2,Vychodiská!$J$9:$BH$15,2,0)))*-1+($G32*IF(LEN($E32)=4,HLOOKUP($E32+V$2,Vychodiská!$J$9:$BH$15,3,0),HLOOKUP(VALUE(RIGHT($E32,4))+V$2,Vychodiská!$J$9:$BH$15,3,0)))*-1+($H32*IF(LEN($E32)=4,HLOOKUP($E32+V$2,Vychodiská!$J$9:$BH$15,4,0),HLOOKUP(VALUE(RIGHT($E32,4))+V$2,Vychodiská!$J$9:$BH$15,4,0)))*-1+($I32*IF(LEN($E32)=4,HLOOKUP($E32+V$2,Vychodiská!$J$9:$BH$15,5,0),HLOOKUP(VALUE(RIGHT($E32,4))+V$2,Vychodiská!$J$9:$BH$15,5,0)))*-1+($J32*IF(LEN($E32)=4,HLOOKUP($E32+V$2,Vychodiská!$J$9:$BH$15,6,0),HLOOKUP(VALUE(RIGHT($E32,4))+V$2,Vychodiská!$J$9:$BH$15,6,0)))*-1+($K32*IF(LEN($E32)=4,HLOOKUP($E32+V$2,Vychodiská!$J$9:$BH$15,7,0),HLOOKUP(VALUE(RIGHT($E32,4))+V$2,Vychodiská!$J$9:$BH$15,7,0)))*-1</f>
        <v>13409.187815421592</v>
      </c>
      <c r="W32" s="62">
        <f>($F32*IF(LEN($E32)=4,HLOOKUP($E32+W$2,Vychodiská!$J$9:$BH$15,2,0),HLOOKUP(VALUE(RIGHT($E32,4))+W$2,Vychodiská!$J$9:$BH$15,2,0)))*-1+($G32*IF(LEN($E32)=4,HLOOKUP($E32+W$2,Vychodiská!$J$9:$BH$15,3,0),HLOOKUP(VALUE(RIGHT($E32,4))+W$2,Vychodiská!$J$9:$BH$15,3,0)))*-1+($H32*IF(LEN($E32)=4,HLOOKUP($E32+W$2,Vychodiská!$J$9:$BH$15,4,0),HLOOKUP(VALUE(RIGHT($E32,4))+W$2,Vychodiská!$J$9:$BH$15,4,0)))*-1+($I32*IF(LEN($E32)=4,HLOOKUP($E32+W$2,Vychodiská!$J$9:$BH$15,5,0),HLOOKUP(VALUE(RIGHT($E32,4))+W$2,Vychodiská!$J$9:$BH$15,5,0)))*-1+($J32*IF(LEN($E32)=4,HLOOKUP($E32+W$2,Vychodiská!$J$9:$BH$15,6,0),HLOOKUP(VALUE(RIGHT($E32,4))+W$2,Vychodiská!$J$9:$BH$15,6,0)))*-1+($K32*IF(LEN($E32)=4,HLOOKUP($E32+W$2,Vychodiská!$J$9:$BH$15,7,0),HLOOKUP(VALUE(RIGHT($E32,4))+W$2,Vychodiská!$J$9:$BH$15,7,0)))*-1</f>
        <v>13521.824993071132</v>
      </c>
      <c r="X32" s="62">
        <f>($F32*IF(LEN($E32)=4,HLOOKUP($E32+X$2,Vychodiská!$J$9:$BH$15,2,0),HLOOKUP(VALUE(RIGHT($E32,4))+X$2,Vychodiská!$J$9:$BH$15,2,0)))*-1+($G32*IF(LEN($E32)=4,HLOOKUP($E32+X$2,Vychodiská!$J$9:$BH$15,3,0),HLOOKUP(VALUE(RIGHT($E32,4))+X$2,Vychodiská!$J$9:$BH$15,3,0)))*-1+($H32*IF(LEN($E32)=4,HLOOKUP($E32+X$2,Vychodiská!$J$9:$BH$15,4,0),HLOOKUP(VALUE(RIGHT($E32,4))+X$2,Vychodiská!$J$9:$BH$15,4,0)))*-1+($I32*IF(LEN($E32)=4,HLOOKUP($E32+X$2,Vychodiská!$J$9:$BH$15,5,0),HLOOKUP(VALUE(RIGHT($E32,4))+X$2,Vychodiská!$J$9:$BH$15,5,0)))*-1+($J32*IF(LEN($E32)=4,HLOOKUP($E32+X$2,Vychodiská!$J$9:$BH$15,6,0),HLOOKUP(VALUE(RIGHT($E32,4))+X$2,Vychodiská!$J$9:$BH$15,6,0)))*-1+($K32*IF(LEN($E32)=4,HLOOKUP($E32+X$2,Vychodiská!$J$9:$BH$15,7,0),HLOOKUP(VALUE(RIGHT($E32,4))+X$2,Vychodiská!$J$9:$BH$15,7,0)))*-1</f>
        <v>13635.408323012929</v>
      </c>
      <c r="Y32" s="62">
        <f>($F32*IF(LEN($E32)=4,HLOOKUP($E32+Y$2,Vychodiská!$J$9:$BH$15,2,0),HLOOKUP(VALUE(RIGHT($E32,4))+Y$2,Vychodiská!$J$9:$BH$15,2,0)))*-1+($G32*IF(LEN($E32)=4,HLOOKUP($E32+Y$2,Vychodiská!$J$9:$BH$15,3,0),HLOOKUP(VALUE(RIGHT($E32,4))+Y$2,Vychodiská!$J$9:$BH$15,3,0)))*-1+($H32*IF(LEN($E32)=4,HLOOKUP($E32+Y$2,Vychodiská!$J$9:$BH$15,4,0),HLOOKUP(VALUE(RIGHT($E32,4))+Y$2,Vychodiská!$J$9:$BH$15,4,0)))*-1+($I32*IF(LEN($E32)=4,HLOOKUP($E32+Y$2,Vychodiská!$J$9:$BH$15,5,0),HLOOKUP(VALUE(RIGHT($E32,4))+Y$2,Vychodiská!$J$9:$BH$15,5,0)))*-1+($J32*IF(LEN($E32)=4,HLOOKUP($E32+Y$2,Vychodiská!$J$9:$BH$15,6,0),HLOOKUP(VALUE(RIGHT($E32,4))+Y$2,Vychodiská!$J$9:$BH$15,6,0)))*-1+($K32*IF(LEN($E32)=4,HLOOKUP($E32+Y$2,Vychodiská!$J$9:$BH$15,7,0),HLOOKUP(VALUE(RIGHT($E32,4))+Y$2,Vychodiská!$J$9:$BH$15,7,0)))*-1</f>
        <v>13749.94575292624</v>
      </c>
      <c r="Z32" s="62">
        <f>($F32*IF(LEN($E32)=4,HLOOKUP($E32+Z$2,Vychodiská!$J$9:$BH$15,2,0),HLOOKUP(VALUE(RIGHT($E32,4))+Z$2,Vychodiská!$J$9:$BH$15,2,0)))*-1+($G32*IF(LEN($E32)=4,HLOOKUP($E32+Z$2,Vychodiská!$J$9:$BH$15,3,0),HLOOKUP(VALUE(RIGHT($E32,4))+Z$2,Vychodiská!$J$9:$BH$15,3,0)))*-1+($H32*IF(LEN($E32)=4,HLOOKUP($E32+Z$2,Vychodiská!$J$9:$BH$15,4,0),HLOOKUP(VALUE(RIGHT($E32,4))+Z$2,Vychodiská!$J$9:$BH$15,4,0)))*-1+($I32*IF(LEN($E32)=4,HLOOKUP($E32+Z$2,Vychodiská!$J$9:$BH$15,5,0),HLOOKUP(VALUE(RIGHT($E32,4))+Z$2,Vychodiská!$J$9:$BH$15,5,0)))*-1+($J32*IF(LEN($E32)=4,HLOOKUP($E32+Z$2,Vychodiská!$J$9:$BH$15,6,0),HLOOKUP(VALUE(RIGHT($E32,4))+Z$2,Vychodiská!$J$9:$BH$15,6,0)))*-1+($K32*IF(LEN($E32)=4,HLOOKUP($E32+Z$2,Vychodiská!$J$9:$BH$15,7,0),HLOOKUP(VALUE(RIGHT($E32,4))+Z$2,Vychodiská!$J$9:$BH$15,7,0)))*-1</f>
        <v>13846.195373196721</v>
      </c>
      <c r="AA32" s="62">
        <f>($F32*IF(LEN($E32)=4,HLOOKUP($E32+AA$2,Vychodiská!$J$9:$BH$15,2,0),HLOOKUP(VALUE(RIGHT($E32,4))+AA$2,Vychodiská!$J$9:$BH$15,2,0)))*-1+($G32*IF(LEN($E32)=4,HLOOKUP($E32+AA$2,Vychodiská!$J$9:$BH$15,3,0),HLOOKUP(VALUE(RIGHT($E32,4))+AA$2,Vychodiská!$J$9:$BH$15,3,0)))*-1+($H32*IF(LEN($E32)=4,HLOOKUP($E32+AA$2,Vychodiská!$J$9:$BH$15,4,0),HLOOKUP(VALUE(RIGHT($E32,4))+AA$2,Vychodiská!$J$9:$BH$15,4,0)))*-1+($I32*IF(LEN($E32)=4,HLOOKUP($E32+AA$2,Vychodiská!$J$9:$BH$15,5,0),HLOOKUP(VALUE(RIGHT($E32,4))+AA$2,Vychodiská!$J$9:$BH$15,5,0)))*-1+($J32*IF(LEN($E32)=4,HLOOKUP($E32+AA$2,Vychodiská!$J$9:$BH$15,6,0),HLOOKUP(VALUE(RIGHT($E32,4))+AA$2,Vychodiská!$J$9:$BH$15,6,0)))*-1+($K32*IF(LEN($E32)=4,HLOOKUP($E32+AA$2,Vychodiská!$J$9:$BH$15,7,0),HLOOKUP(VALUE(RIGHT($E32,4))+AA$2,Vychodiská!$J$9:$BH$15,7,0)))*-1</f>
        <v>13943.118740809095</v>
      </c>
      <c r="AB32" s="62">
        <f>($F32*IF(LEN($E32)=4,HLOOKUP($E32+AB$2,Vychodiská!$J$9:$BH$15,2,0),HLOOKUP(VALUE(RIGHT($E32,4))+AB$2,Vychodiská!$J$9:$BH$15,2,0)))*-1+($G32*IF(LEN($E32)=4,HLOOKUP($E32+AB$2,Vychodiská!$J$9:$BH$15,3,0),HLOOKUP(VALUE(RIGHT($E32,4))+AB$2,Vychodiská!$J$9:$BH$15,3,0)))*-1+($H32*IF(LEN($E32)=4,HLOOKUP($E32+AB$2,Vychodiská!$J$9:$BH$15,4,0),HLOOKUP(VALUE(RIGHT($E32,4))+AB$2,Vychodiská!$J$9:$BH$15,4,0)))*-1+($I32*IF(LEN($E32)=4,HLOOKUP($E32+AB$2,Vychodiská!$J$9:$BH$15,5,0),HLOOKUP(VALUE(RIGHT($E32,4))+AB$2,Vychodiská!$J$9:$BH$15,5,0)))*-1+($J32*IF(LEN($E32)=4,HLOOKUP($E32+AB$2,Vychodiská!$J$9:$BH$15,6,0),HLOOKUP(VALUE(RIGHT($E32,4))+AB$2,Vychodiská!$J$9:$BH$15,6,0)))*-1+($K32*IF(LEN($E32)=4,HLOOKUP($E32+AB$2,Vychodiská!$J$9:$BH$15,7,0),HLOOKUP(VALUE(RIGHT($E32,4))+AB$2,Vychodiská!$J$9:$BH$15,7,0)))*-1</f>
        <v>14040.72057199476</v>
      </c>
      <c r="AC32" s="62">
        <f>($F32*IF(LEN($E32)=4,HLOOKUP($E32+AC$2,Vychodiská!$J$9:$BH$15,2,0),HLOOKUP(VALUE(RIGHT($E32,4))+AC$2,Vychodiská!$J$9:$BH$15,2,0)))*-1+($G32*IF(LEN($E32)=4,HLOOKUP($E32+AC$2,Vychodiská!$J$9:$BH$15,3,0),HLOOKUP(VALUE(RIGHT($E32,4))+AC$2,Vychodiská!$J$9:$BH$15,3,0)))*-1+($H32*IF(LEN($E32)=4,HLOOKUP($E32+AC$2,Vychodiská!$J$9:$BH$15,4,0),HLOOKUP(VALUE(RIGHT($E32,4))+AC$2,Vychodiská!$J$9:$BH$15,4,0)))*-1+($I32*IF(LEN($E32)=4,HLOOKUP($E32+AC$2,Vychodiská!$J$9:$BH$15,5,0),HLOOKUP(VALUE(RIGHT($E32,4))+AC$2,Vychodiská!$J$9:$BH$15,5,0)))*-1+($J32*IF(LEN($E32)=4,HLOOKUP($E32+AC$2,Vychodiská!$J$9:$BH$15,6,0),HLOOKUP(VALUE(RIGHT($E32,4))+AC$2,Vychodiská!$J$9:$BH$15,6,0)))*-1+($K32*IF(LEN($E32)=4,HLOOKUP($E32+AC$2,Vychodiská!$J$9:$BH$15,7,0),HLOOKUP(VALUE(RIGHT($E32,4))+AC$2,Vychodiská!$J$9:$BH$15,7,0)))*-1</f>
        <v>14139.005615998722</v>
      </c>
      <c r="AD32" s="62">
        <f>($F32*IF(LEN($E32)=4,HLOOKUP($E32+AD$2,Vychodiská!$J$9:$BH$15,2,0),HLOOKUP(VALUE(RIGHT($E32,4))+AD$2,Vychodiská!$J$9:$BH$15,2,0)))*-1+($G32*IF(LEN($E32)=4,HLOOKUP($E32+AD$2,Vychodiská!$J$9:$BH$15,3,0),HLOOKUP(VALUE(RIGHT($E32,4))+AD$2,Vychodiská!$J$9:$BH$15,3,0)))*-1+($H32*IF(LEN($E32)=4,HLOOKUP($E32+AD$2,Vychodiská!$J$9:$BH$15,4,0),HLOOKUP(VALUE(RIGHT($E32,4))+AD$2,Vychodiská!$J$9:$BH$15,4,0)))*-1+($I32*IF(LEN($E32)=4,HLOOKUP($E32+AD$2,Vychodiská!$J$9:$BH$15,5,0),HLOOKUP(VALUE(RIGHT($E32,4))+AD$2,Vychodiská!$J$9:$BH$15,5,0)))*-1+($J32*IF(LEN($E32)=4,HLOOKUP($E32+AD$2,Vychodiská!$J$9:$BH$15,6,0),HLOOKUP(VALUE(RIGHT($E32,4))+AD$2,Vychodiská!$J$9:$BH$15,6,0)))*-1+($K32*IF(LEN($E32)=4,HLOOKUP($E32+AD$2,Vychodiská!$J$9:$BH$15,7,0),HLOOKUP(VALUE(RIGHT($E32,4))+AD$2,Vychodiská!$J$9:$BH$15,7,0)))*-1</f>
        <v>14237.978655310711</v>
      </c>
      <c r="AE32" s="62">
        <f>($F32*IF(LEN($E32)=4,HLOOKUP($E32+AE$2,Vychodiská!$J$9:$BH$15,2,0),HLOOKUP(VALUE(RIGHT($E32,4))+AE$2,Vychodiská!$J$9:$BH$15,2,0)))*-1+($G32*IF(LEN($E32)=4,HLOOKUP($E32+AE$2,Vychodiská!$J$9:$BH$15,3,0),HLOOKUP(VALUE(RIGHT($E32,4))+AE$2,Vychodiská!$J$9:$BH$15,3,0)))*-1+($H32*IF(LEN($E32)=4,HLOOKUP($E32+AE$2,Vychodiská!$J$9:$BH$15,4,0),HLOOKUP(VALUE(RIGHT($E32,4))+AE$2,Vychodiská!$J$9:$BH$15,4,0)))*-1+($I32*IF(LEN($E32)=4,HLOOKUP($E32+AE$2,Vychodiská!$J$9:$BH$15,5,0),HLOOKUP(VALUE(RIGHT($E32,4))+AE$2,Vychodiská!$J$9:$BH$15,5,0)))*-1+($J32*IF(LEN($E32)=4,HLOOKUP($E32+AE$2,Vychodiská!$J$9:$BH$15,6,0),HLOOKUP(VALUE(RIGHT($E32,4))+AE$2,Vychodiská!$J$9:$BH$15,6,0)))*-1+($K32*IF(LEN($E32)=4,HLOOKUP($E32+AE$2,Vychodiská!$J$9:$BH$15,7,0),HLOOKUP(VALUE(RIGHT($E32,4))+AE$2,Vychodiská!$J$9:$BH$15,7,0)))*-1</f>
        <v>14337.644505897886</v>
      </c>
      <c r="AF32" s="62">
        <f>($F32*IF(LEN($E32)=4,HLOOKUP($E32+AF$2,Vychodiská!$J$9:$BH$15,2,0),HLOOKUP(VALUE(RIGHT($E32,4))+AF$2,Vychodiská!$J$9:$BH$15,2,0)))*-1+($G32*IF(LEN($E32)=4,HLOOKUP($E32+AF$2,Vychodiská!$J$9:$BH$15,3,0),HLOOKUP(VALUE(RIGHT($E32,4))+AF$2,Vychodiská!$J$9:$BH$15,3,0)))*-1+($H32*IF(LEN($E32)=4,HLOOKUP($E32+AF$2,Vychodiská!$J$9:$BH$15,4,0),HLOOKUP(VALUE(RIGHT($E32,4))+AF$2,Vychodiská!$J$9:$BH$15,4,0)))*-1+($I32*IF(LEN($E32)=4,HLOOKUP($E32+AF$2,Vychodiská!$J$9:$BH$15,5,0),HLOOKUP(VALUE(RIGHT($E32,4))+AF$2,Vychodiská!$J$9:$BH$15,5,0)))*-1+($J32*IF(LEN($E32)=4,HLOOKUP($E32+AF$2,Vychodiská!$J$9:$BH$15,6,0),HLOOKUP(VALUE(RIGHT($E32,4))+AF$2,Vychodiská!$J$9:$BH$15,6,0)))*-1+($K32*IF(LEN($E32)=4,HLOOKUP($E32+AF$2,Vychodiská!$J$9:$BH$15,7,0),HLOOKUP(VALUE(RIGHT($E32,4))+AF$2,Vychodiská!$J$9:$BH$15,7,0)))*-1</f>
        <v>14438.008017439168</v>
      </c>
      <c r="AG32" s="62">
        <f>($F32*IF(LEN($E32)=4,HLOOKUP($E32+AG$2,Vychodiská!$J$9:$BH$15,2,0),HLOOKUP(VALUE(RIGHT($E32,4))+AG$2,Vychodiská!$J$9:$BH$15,2,0)))*-1+($G32*IF(LEN($E32)=4,HLOOKUP($E32+AG$2,Vychodiská!$J$9:$BH$15,3,0),HLOOKUP(VALUE(RIGHT($E32,4))+AG$2,Vychodiská!$J$9:$BH$15,3,0)))*-1+($H32*IF(LEN($E32)=4,HLOOKUP($E32+AG$2,Vychodiská!$J$9:$BH$15,4,0),HLOOKUP(VALUE(RIGHT($E32,4))+AG$2,Vychodiská!$J$9:$BH$15,4,0)))*-1+($I32*IF(LEN($E32)=4,HLOOKUP($E32+AG$2,Vychodiská!$J$9:$BH$15,5,0),HLOOKUP(VALUE(RIGHT($E32,4))+AG$2,Vychodiská!$J$9:$BH$15,5,0)))*-1+($J32*IF(LEN($E32)=4,HLOOKUP($E32+AG$2,Vychodiská!$J$9:$BH$15,6,0),HLOOKUP(VALUE(RIGHT($E32,4))+AG$2,Vychodiská!$J$9:$BH$15,6,0)))*-1+($K32*IF(LEN($E32)=4,HLOOKUP($E32+AG$2,Vychodiská!$J$9:$BH$15,7,0),HLOOKUP(VALUE(RIGHT($E32,4))+AG$2,Vychodiská!$J$9:$BH$15,7,0)))*-1</f>
        <v>14539.074073561242</v>
      </c>
      <c r="AH32" s="62">
        <f>($F32*IF(LEN($E32)=4,HLOOKUP($E32+AH$2,Vychodiská!$J$9:$BH$15,2,0),HLOOKUP(VALUE(RIGHT($E32,4))+AH$2,Vychodiská!$J$9:$BH$15,2,0)))*-1+($G32*IF(LEN($E32)=4,HLOOKUP($E32+AH$2,Vychodiská!$J$9:$BH$15,3,0),HLOOKUP(VALUE(RIGHT($E32,4))+AH$2,Vychodiská!$J$9:$BH$15,3,0)))*-1+($H32*IF(LEN($E32)=4,HLOOKUP($E32+AH$2,Vychodiská!$J$9:$BH$15,4,0),HLOOKUP(VALUE(RIGHT($E32,4))+AH$2,Vychodiská!$J$9:$BH$15,4,0)))*-1+($I32*IF(LEN($E32)=4,HLOOKUP($E32+AH$2,Vychodiská!$J$9:$BH$15,5,0),HLOOKUP(VALUE(RIGHT($E32,4))+AH$2,Vychodiská!$J$9:$BH$15,5,0)))*-1+($J32*IF(LEN($E32)=4,HLOOKUP($E32+AH$2,Vychodiská!$J$9:$BH$15,6,0),HLOOKUP(VALUE(RIGHT($E32,4))+AH$2,Vychodiská!$J$9:$BH$15,6,0)))*-1+($K32*IF(LEN($E32)=4,HLOOKUP($E32+AH$2,Vychodiská!$J$9:$BH$15,7,0),HLOOKUP(VALUE(RIGHT($E32,4))+AH$2,Vychodiská!$J$9:$BH$15,7,0)))*-1</f>
        <v>14640.847592076168</v>
      </c>
      <c r="AI32" s="62">
        <f>($F32*IF(LEN($E32)=4,HLOOKUP($E32+AI$2,Vychodiská!$J$9:$BH$15,2,0),HLOOKUP(VALUE(RIGHT($E32,4))+AI$2,Vychodiská!$J$9:$BH$15,2,0)))*-1+($G32*IF(LEN($E32)=4,HLOOKUP($E32+AI$2,Vychodiská!$J$9:$BH$15,3,0),HLOOKUP(VALUE(RIGHT($E32,4))+AI$2,Vychodiská!$J$9:$BH$15,3,0)))*-1+($H32*IF(LEN($E32)=4,HLOOKUP($E32+AI$2,Vychodiská!$J$9:$BH$15,4,0),HLOOKUP(VALUE(RIGHT($E32,4))+AI$2,Vychodiská!$J$9:$BH$15,4,0)))*-1+($I32*IF(LEN($E32)=4,HLOOKUP($E32+AI$2,Vychodiská!$J$9:$BH$15,5,0),HLOOKUP(VALUE(RIGHT($E32,4))+AI$2,Vychodiská!$J$9:$BH$15,5,0)))*-1+($J32*IF(LEN($E32)=4,HLOOKUP($E32+AI$2,Vychodiská!$J$9:$BH$15,6,0),HLOOKUP(VALUE(RIGHT($E32,4))+AI$2,Vychodiská!$J$9:$BH$15,6,0)))*-1+($K32*IF(LEN($E32)=4,HLOOKUP($E32+AI$2,Vychodiská!$J$9:$BH$15,7,0),HLOOKUP(VALUE(RIGHT($E32,4))+AI$2,Vychodiská!$J$9:$BH$15,7,0)))*-1</f>
        <v>14743.3335252207</v>
      </c>
      <c r="AJ32" s="62">
        <f>($F32*IF(LEN($E32)=4,HLOOKUP($E32+AJ$2,Vychodiská!$J$9:$BH$15,2,0),HLOOKUP(VALUE(RIGHT($E32,4))+AJ$2,Vychodiská!$J$9:$BH$15,2,0)))*-1+($G32*IF(LEN($E32)=4,HLOOKUP($E32+AJ$2,Vychodiská!$J$9:$BH$15,3,0),HLOOKUP(VALUE(RIGHT($E32,4))+AJ$2,Vychodiská!$J$9:$BH$15,3,0)))*-1+($H32*IF(LEN($E32)=4,HLOOKUP($E32+AJ$2,Vychodiská!$J$9:$BH$15,4,0),HLOOKUP(VALUE(RIGHT($E32,4))+AJ$2,Vychodiská!$J$9:$BH$15,4,0)))*-1+($I32*IF(LEN($E32)=4,HLOOKUP($E32+AJ$2,Vychodiská!$J$9:$BH$15,5,0),HLOOKUP(VALUE(RIGHT($E32,4))+AJ$2,Vychodiská!$J$9:$BH$15,5,0)))*-1+($J32*IF(LEN($E32)=4,HLOOKUP($E32+AJ$2,Vychodiská!$J$9:$BH$15,6,0),HLOOKUP(VALUE(RIGHT($E32,4))+AJ$2,Vychodiská!$J$9:$BH$15,6,0)))*-1+($K32*IF(LEN($E32)=4,HLOOKUP($E32+AJ$2,Vychodiská!$J$9:$BH$15,7,0),HLOOKUP(VALUE(RIGHT($E32,4))+AJ$2,Vychodiská!$J$9:$BH$15,7,0)))*-1</f>
        <v>14877.497860300209</v>
      </c>
      <c r="AK32" s="62">
        <f>($F32*IF(LEN($E32)=4,HLOOKUP($E32+AK$2,Vychodiská!$J$9:$BH$15,2,0),HLOOKUP(VALUE(RIGHT($E32,4))+AK$2,Vychodiská!$J$9:$BH$15,2,0)))*-1+($G32*IF(LEN($E32)=4,HLOOKUP($E32+AK$2,Vychodiská!$J$9:$BH$15,3,0),HLOOKUP(VALUE(RIGHT($E32,4))+AK$2,Vychodiská!$J$9:$BH$15,3,0)))*-1+($H32*IF(LEN($E32)=4,HLOOKUP($E32+AK$2,Vychodiská!$J$9:$BH$15,4,0),HLOOKUP(VALUE(RIGHT($E32,4))+AK$2,Vychodiská!$J$9:$BH$15,4,0)))*-1+($I32*IF(LEN($E32)=4,HLOOKUP($E32+AK$2,Vychodiská!$J$9:$BH$15,5,0),HLOOKUP(VALUE(RIGHT($E32,4))+AK$2,Vychodiská!$J$9:$BH$15,5,0)))*-1+($J32*IF(LEN($E32)=4,HLOOKUP($E32+AK$2,Vychodiská!$J$9:$BH$15,6,0),HLOOKUP(VALUE(RIGHT($E32,4))+AK$2,Vychodiská!$J$9:$BH$15,6,0)))*-1+($K32*IF(LEN($E32)=4,HLOOKUP($E32+AK$2,Vychodiská!$J$9:$BH$15,7,0),HLOOKUP(VALUE(RIGHT($E32,4))+AK$2,Vychodiská!$J$9:$BH$15,7,0)))*-1</f>
        <v>15012.883090828942</v>
      </c>
      <c r="AL32" s="62">
        <f>($F32*IF(LEN($E32)=4,HLOOKUP($E32+AL$2,Vychodiská!$J$9:$BH$15,2,0),HLOOKUP(VALUE(RIGHT($E32,4))+AL$2,Vychodiská!$J$9:$BH$15,2,0)))*-1+($G32*IF(LEN($E32)=4,HLOOKUP($E32+AL$2,Vychodiská!$J$9:$BH$15,3,0),HLOOKUP(VALUE(RIGHT($E32,4))+AL$2,Vychodiská!$J$9:$BH$15,3,0)))*-1+($H32*IF(LEN($E32)=4,HLOOKUP($E32+AL$2,Vychodiská!$J$9:$BH$15,4,0),HLOOKUP(VALUE(RIGHT($E32,4))+AL$2,Vychodiská!$J$9:$BH$15,4,0)))*-1+($I32*IF(LEN($E32)=4,HLOOKUP($E32+AL$2,Vychodiská!$J$9:$BH$15,5,0),HLOOKUP(VALUE(RIGHT($E32,4))+AL$2,Vychodiská!$J$9:$BH$15,5,0)))*-1+($J32*IF(LEN($E32)=4,HLOOKUP($E32+AL$2,Vychodiská!$J$9:$BH$15,6,0),HLOOKUP(VALUE(RIGHT($E32,4))+AL$2,Vychodiská!$J$9:$BH$15,6,0)))*-1+($K32*IF(LEN($E32)=4,HLOOKUP($E32+AL$2,Vychodiská!$J$9:$BH$15,7,0),HLOOKUP(VALUE(RIGHT($E32,4))+AL$2,Vychodiská!$J$9:$BH$15,7,0)))*-1</f>
        <v>15149.500326955487</v>
      </c>
      <c r="AM32" s="62">
        <f>($F32*IF(LEN($E32)=4,HLOOKUP($E32+AM$2,Vychodiská!$J$9:$BH$15,2,0),HLOOKUP(VALUE(RIGHT($E32,4))+AM$2,Vychodiská!$J$9:$BH$15,2,0)))*-1+($G32*IF(LEN($E32)=4,HLOOKUP($E32+AM$2,Vychodiská!$J$9:$BH$15,3,0),HLOOKUP(VALUE(RIGHT($E32,4))+AM$2,Vychodiská!$J$9:$BH$15,3,0)))*-1+($H32*IF(LEN($E32)=4,HLOOKUP($E32+AM$2,Vychodiská!$J$9:$BH$15,4,0),HLOOKUP(VALUE(RIGHT($E32,4))+AM$2,Vychodiská!$J$9:$BH$15,4,0)))*-1+($I32*IF(LEN($E32)=4,HLOOKUP($E32+AM$2,Vychodiská!$J$9:$BH$15,5,0),HLOOKUP(VALUE(RIGHT($E32,4))+AM$2,Vychodiská!$J$9:$BH$15,5,0)))*-1+($J32*IF(LEN($E32)=4,HLOOKUP($E32+AM$2,Vychodiská!$J$9:$BH$15,6,0),HLOOKUP(VALUE(RIGHT($E32,4))+AM$2,Vychodiská!$J$9:$BH$15,6,0)))*-1+($K32*IF(LEN($E32)=4,HLOOKUP($E32+AM$2,Vychodiská!$J$9:$BH$15,7,0),HLOOKUP(VALUE(RIGHT($E32,4))+AM$2,Vychodiská!$J$9:$BH$15,7,0)))*-1</f>
        <v>15287.360779930783</v>
      </c>
      <c r="AN32" s="62">
        <f>($F32*IF(LEN($E32)=4,HLOOKUP($E32+AN$2,Vychodiská!$J$9:$BH$15,2,0),HLOOKUP(VALUE(RIGHT($E32,4))+AN$2,Vychodiská!$J$9:$BH$15,2,0)))*-1+($G32*IF(LEN($E32)=4,HLOOKUP($E32+AN$2,Vychodiská!$J$9:$BH$15,3,0),HLOOKUP(VALUE(RIGHT($E32,4))+AN$2,Vychodiská!$J$9:$BH$15,3,0)))*-1+($H32*IF(LEN($E32)=4,HLOOKUP($E32+AN$2,Vychodiská!$J$9:$BH$15,4,0),HLOOKUP(VALUE(RIGHT($E32,4))+AN$2,Vychodiská!$J$9:$BH$15,4,0)))*-1+($I32*IF(LEN($E32)=4,HLOOKUP($E32+AN$2,Vychodiská!$J$9:$BH$15,5,0),HLOOKUP(VALUE(RIGHT($E32,4))+AN$2,Vychodiská!$J$9:$BH$15,5,0)))*-1+($J32*IF(LEN($E32)=4,HLOOKUP($E32+AN$2,Vychodiská!$J$9:$BH$15,6,0),HLOOKUP(VALUE(RIGHT($E32,4))+AN$2,Vychodiská!$J$9:$BH$15,6,0)))*-1+($K32*IF(LEN($E32)=4,HLOOKUP($E32+AN$2,Vychodiská!$J$9:$BH$15,7,0),HLOOKUP(VALUE(RIGHT($E32,4))+AN$2,Vychodiská!$J$9:$BH$15,7,0)))*-1</f>
        <v>15426.475763028155</v>
      </c>
      <c r="AO32" s="62">
        <f>($F32*IF(LEN($E32)=4,HLOOKUP($E32+AO$2,Vychodiská!$J$9:$BH$15,2,0),HLOOKUP(VALUE(RIGHT($E32,4))+AO$2,Vychodiská!$J$9:$BH$15,2,0)))*-1+($G32*IF(LEN($E32)=4,HLOOKUP($E32+AO$2,Vychodiská!$J$9:$BH$15,3,0),HLOOKUP(VALUE(RIGHT($E32,4))+AO$2,Vychodiská!$J$9:$BH$15,3,0)))*-1+($H32*IF(LEN($E32)=4,HLOOKUP($E32+AO$2,Vychodiská!$J$9:$BH$15,4,0),HLOOKUP(VALUE(RIGHT($E32,4))+AO$2,Vychodiská!$J$9:$BH$15,4,0)))*-1+($I32*IF(LEN($E32)=4,HLOOKUP($E32+AO$2,Vychodiská!$J$9:$BH$15,5,0),HLOOKUP(VALUE(RIGHT($E32,4))+AO$2,Vychodiská!$J$9:$BH$15,5,0)))*-1+($J32*IF(LEN($E32)=4,HLOOKUP($E32+AO$2,Vychodiská!$J$9:$BH$15,6,0),HLOOKUP(VALUE(RIGHT($E32,4))+AO$2,Vychodiská!$J$9:$BH$15,6,0)))*-1+($K32*IF(LEN($E32)=4,HLOOKUP($E32+AO$2,Vychodiská!$J$9:$BH$15,7,0),HLOOKUP(VALUE(RIGHT($E32,4))+AO$2,Vychodiská!$J$9:$BH$15,7,0)))*-1</f>
        <v>15566.856692471712</v>
      </c>
      <c r="AP32" s="62">
        <f t="shared" si="56"/>
        <v>12205.619498085714</v>
      </c>
      <c r="AQ32" s="62">
        <f>SUM($L32:M32)</f>
        <v>24556.485868198652</v>
      </c>
      <c r="AR32" s="62">
        <f>SUM($L32:N32)</f>
        <v>37054.327548115929</v>
      </c>
      <c r="AS32" s="62">
        <f>SUM($L32:O32)</f>
        <v>49700.89354402422</v>
      </c>
      <c r="AT32" s="62">
        <f>SUM($L32:P32)</f>
        <v>62453.690694298144</v>
      </c>
      <c r="AU32" s="62">
        <f>SUM($L32:Q32)</f>
        <v>75313.611340634365</v>
      </c>
      <c r="AV32" s="62">
        <f>SUM($L32:R32)</f>
        <v>88281.555320399813</v>
      </c>
      <c r="AW32" s="62">
        <f>SUM($L32:S32)</f>
        <v>101358.4300295953</v>
      </c>
      <c r="AX32" s="62">
        <f>SUM($L32:T32)</f>
        <v>114545.15048634802</v>
      </c>
      <c r="AY32" s="62">
        <f>SUM($L32:U32)</f>
        <v>127842.63939493746</v>
      </c>
      <c r="AZ32" s="62">
        <f>SUM($L32:V32)</f>
        <v>141251.82721035904</v>
      </c>
      <c r="BA32" s="62">
        <f>SUM($L32:W32)</f>
        <v>154773.65220343019</v>
      </c>
      <c r="BB32" s="62">
        <f>SUM($L32:X32)</f>
        <v>168409.06052644312</v>
      </c>
      <c r="BC32" s="62">
        <f>SUM($L32:Y32)</f>
        <v>182159.00627936935</v>
      </c>
      <c r="BD32" s="62">
        <f>SUM($L32:Z32)</f>
        <v>196005.20165256606</v>
      </c>
      <c r="BE32" s="62">
        <f>SUM($L32:AA32)</f>
        <v>209948.32039337515</v>
      </c>
      <c r="BF32" s="62">
        <f>SUM($L32:AB32)</f>
        <v>223989.0409653699</v>
      </c>
      <c r="BG32" s="62">
        <f>SUM($L32:AC32)</f>
        <v>238128.04658136863</v>
      </c>
      <c r="BH32" s="62">
        <f>SUM($L32:AD32)</f>
        <v>252366.02523667936</v>
      </c>
      <c r="BI32" s="62">
        <f>SUM($L32:AE32)</f>
        <v>266703.66974257724</v>
      </c>
      <c r="BJ32" s="62">
        <f>SUM($L32:AF32)</f>
        <v>281141.67776001641</v>
      </c>
      <c r="BK32" s="62">
        <f>SUM($L32:AG32)</f>
        <v>295680.75183357764</v>
      </c>
      <c r="BL32" s="62">
        <f>SUM($L32:AH32)</f>
        <v>310321.59942565381</v>
      </c>
      <c r="BM32" s="62">
        <f>SUM($L32:AI32)</f>
        <v>325064.9329508745</v>
      </c>
      <c r="BN32" s="62">
        <f>SUM($L32:AJ32)</f>
        <v>339942.43081117468</v>
      </c>
      <c r="BO32" s="62">
        <f>SUM($L32:AK32)</f>
        <v>354955.31390200363</v>
      </c>
      <c r="BP32" s="62">
        <f>SUM($L32:AL32)</f>
        <v>370104.81422895915</v>
      </c>
      <c r="BQ32" s="62">
        <f>SUM($L32:AM32)</f>
        <v>385392.17500888993</v>
      </c>
      <c r="BR32" s="62">
        <f>SUM($L32:AN32)</f>
        <v>400818.65077191807</v>
      </c>
      <c r="BS32" s="63">
        <f>SUM($L32:AO32)</f>
        <v>416385.50746438978</v>
      </c>
      <c r="BT32" s="65">
        <f>IF(CZ32=0,0,L32/((1+Vychodiská!$C$178)^emisie_ostatné!CZ32))</f>
        <v>0</v>
      </c>
      <c r="BU32" s="62">
        <f>IF(DA32=0,0,M32/((1+Vychodiská!$C$178)^emisie_ostatné!DA32))</f>
        <v>0</v>
      </c>
      <c r="BV32" s="62">
        <f>IF(DB32=0,0,N32/((1+Vychodiská!$C$178)^emisie_ostatné!DB32))</f>
        <v>0</v>
      </c>
      <c r="BW32" s="62">
        <f>IF(DC32=0,0,O32/((1+Vychodiská!$C$178)^emisie_ostatné!DC32))</f>
        <v>0</v>
      </c>
      <c r="BX32" s="62">
        <f>IF(DD32=0,0,P32/((1+Vychodiská!$C$178)^emisie_ostatné!DD32))</f>
        <v>0</v>
      </c>
      <c r="BY32" s="62">
        <f>IF(DE32=0,0,Q32/((1+Vychodiská!$C$178)^emisie_ostatné!DE32))</f>
        <v>0</v>
      </c>
      <c r="BZ32" s="62">
        <f>IF(DF32=0,0,R32/((1+Vychodiská!$C$178)^emisie_ostatné!DF32))</f>
        <v>0</v>
      </c>
      <c r="CA32" s="62">
        <f>IF(DG32=0,0,S32/((1+Vychodiská!$C$178)^emisie_ostatné!DG32))</f>
        <v>0</v>
      </c>
      <c r="CB32" s="62">
        <f>IF(DH32=0,0,T32/((1+Vychodiská!$C$178)^emisie_ostatné!DH32))</f>
        <v>0</v>
      </c>
      <c r="CC32" s="62">
        <f>IF(DI32=0,0,U32/((1+Vychodiská!$C$178)^emisie_ostatné!DI32))</f>
        <v>0</v>
      </c>
      <c r="CD32" s="62">
        <f>IF(DJ32=0,0,V32/((1+Vychodiská!$C$178)^emisie_ostatné!DJ32))</f>
        <v>0</v>
      </c>
      <c r="CE32" s="62">
        <f>IF(DK32=0,0,W32/((1+Vychodiská!$C$178)^emisie_ostatné!DK32))</f>
        <v>0</v>
      </c>
      <c r="CF32" s="62">
        <f>IF(DL32=0,0,X32/((1+Vychodiská!$C$178)^emisie_ostatné!DL32))</f>
        <v>0</v>
      </c>
      <c r="CG32" s="62">
        <f>IF(DM32=0,0,Y32/((1+Vychodiská!$C$178)^emisie_ostatné!DM32))</f>
        <v>0</v>
      </c>
      <c r="CH32" s="62">
        <f>IF(DN32=0,0,Z32/((1+Vychodiská!$C$178)^emisie_ostatné!DN32))</f>
        <v>0</v>
      </c>
      <c r="CI32" s="62">
        <f>IF(DO32=0,0,AA32/((1+Vychodiská!$C$178)^emisie_ostatné!DO32))</f>
        <v>0</v>
      </c>
      <c r="CJ32" s="62">
        <f>IF(DP32=0,0,AB32/((1+Vychodiská!$C$178)^emisie_ostatné!DP32))</f>
        <v>0</v>
      </c>
      <c r="CK32" s="62">
        <f>IF(DQ32=0,0,AC32/((1+Vychodiská!$C$178)^emisie_ostatné!DQ32))</f>
        <v>0</v>
      </c>
      <c r="CL32" s="62">
        <f>IF(DR32=0,0,AD32/((1+Vychodiská!$C$178)^emisie_ostatné!DR32))</f>
        <v>0</v>
      </c>
      <c r="CM32" s="62">
        <f>IF(DS32=0,0,AE32/((1+Vychodiská!$C$178)^emisie_ostatné!DS32))</f>
        <v>0</v>
      </c>
      <c r="CN32" s="62">
        <f>IF(DT32=0,0,AF32/((1+Vychodiská!$C$178)^emisie_ostatné!DT32))</f>
        <v>0</v>
      </c>
      <c r="CO32" s="62">
        <f>IF(DU32=0,0,AG32/((1+Vychodiská!$C$178)^emisie_ostatné!DU32))</f>
        <v>0</v>
      </c>
      <c r="CP32" s="62">
        <f>IF(DV32=0,0,AH32/((1+Vychodiská!$C$178)^emisie_ostatné!DV32))</f>
        <v>0</v>
      </c>
      <c r="CQ32" s="62">
        <f>IF(DW32=0,0,AI32/((1+Vychodiská!$C$178)^emisie_ostatné!DW32))</f>
        <v>0</v>
      </c>
      <c r="CR32" s="62">
        <f>IF(DX32=0,0,AJ32/((1+Vychodiská!$C$178)^emisie_ostatné!DX32))</f>
        <v>0</v>
      </c>
      <c r="CS32" s="62">
        <f>IF(DY32=0,0,AK32/((1+Vychodiská!$C$178)^emisie_ostatné!DY32))</f>
        <v>0</v>
      </c>
      <c r="CT32" s="62">
        <f>IF(DZ32=0,0,AL32/((1+Vychodiská!$C$178)^emisie_ostatné!DZ32))</f>
        <v>0</v>
      </c>
      <c r="CU32" s="62">
        <f>IF(EA32=0,0,AM32/((1+Vychodiská!$C$178)^emisie_ostatné!EA32))</f>
        <v>0</v>
      </c>
      <c r="CV32" s="62">
        <f>IF(EB32=0,0,AN32/((1+Vychodiská!$C$178)^emisie_ostatné!EB32))</f>
        <v>0</v>
      </c>
      <c r="CW32" s="63">
        <f>IF(EC32=0,0,AO32/((1+Vychodiská!$C$178)^emisie_ostatné!EC32))</f>
        <v>0</v>
      </c>
      <c r="CX32" s="66">
        <f t="shared" si="57"/>
        <v>0</v>
      </c>
    </row>
    <row r="33" spans="1:102" ht="33" x14ac:dyDescent="0.45">
      <c r="A33" s="59">
        <f>Investície!A33</f>
        <v>31</v>
      </c>
      <c r="B33" s="60" t="str">
        <f>Investície!B33</f>
        <v>MHTH, a.s. - závod Martin</v>
      </c>
      <c r="C33" s="60" t="str">
        <f>Investície!C33</f>
        <v>Nová automatizovaná CHÚV</v>
      </c>
      <c r="D33" s="61">
        <f>INDEX(Data!$M:$M,MATCH(emisie_ostatné!A33,Data!$A:$A,0))</f>
        <v>30</v>
      </c>
      <c r="E33" s="61" t="str">
        <f>INDEX(Data!$J:$J,MATCH(emisie_ostatné!A33,Data!$A:$A,0))</f>
        <v>2026-2027</v>
      </c>
      <c r="F33" s="61">
        <f>INDEX(Data!$O:$O,MATCH(emisie_ostatné!A33,Data!$A:$A,0))</f>
        <v>0</v>
      </c>
      <c r="G33" s="61">
        <f>INDEX(Data!$P:$P,MATCH(emisie_ostatné!A33,Data!$A:$A,0))</f>
        <v>0</v>
      </c>
      <c r="H33" s="61">
        <f>INDEX(Data!$Q:$Q,MATCH(emisie_ostatné!A33,Data!$A:$A,0))</f>
        <v>0</v>
      </c>
      <c r="I33" s="61">
        <f>INDEX(Data!$R:$R,MATCH(emisie_ostatné!A33,Data!$A:$A,0))</f>
        <v>0</v>
      </c>
      <c r="J33" s="61">
        <f>INDEX(Data!$S:$S,MATCH(emisie_ostatné!A33,Data!$A:$A,0))</f>
        <v>0</v>
      </c>
      <c r="K33" s="63">
        <f>INDEX(Data!$T:$T,MATCH(emisie_ostatné!A33,Data!$A:$A,0))</f>
        <v>0</v>
      </c>
      <c r="L33" s="62">
        <f>($F33*IF(LEN($E33)=4,HLOOKUP($E33+L$2,Vychodiská!$J$9:$BH$15,2,0),HLOOKUP(VALUE(RIGHT($E33,4))+L$2,Vychodiská!$J$9:$BH$15,2,0)))*-1+($G33*IF(LEN($E33)=4,HLOOKUP($E33+L$2,Vychodiská!$J$9:$BH$15,3,0),HLOOKUP(VALUE(RIGHT($E33,4))+L$2,Vychodiská!$J$9:$BH$15,3,0)))*-1+($H33*IF(LEN($E33)=4,HLOOKUP($E33+L$2,Vychodiská!$J$9:$BH$15,4,0),HLOOKUP(VALUE(RIGHT($E33,4))+L$2,Vychodiská!$J$9:$BH$15,4,0)))*-1+($I33*IF(LEN($E33)=4,HLOOKUP($E33+L$2,Vychodiská!$J$9:$BH$15,5,0),HLOOKUP(VALUE(RIGHT($E33,4))+L$2,Vychodiská!$J$9:$BH$15,5,0)))*-1+($J33*IF(LEN($E33)=4,HLOOKUP($E33+L$2,Vychodiská!$J$9:$BH$15,6,0),HLOOKUP(VALUE(RIGHT($E33,4))+L$2,Vychodiská!$J$9:$BH$15,6,0)))*-1+($K33*IF(LEN($E33)=4,HLOOKUP($E33+L$2,Vychodiská!$J$9:$BH$15,7,0),HLOOKUP(VALUE(RIGHT($E33,4))+L$2,Vychodiská!$J$9:$BH$15,7,0)))*-1</f>
        <v>0</v>
      </c>
      <c r="M33" s="62">
        <f>($F33*IF(LEN($E33)=4,HLOOKUP($E33+M$2,Vychodiská!$J$9:$BH$15,2,0),HLOOKUP(VALUE(RIGHT($E33,4))+M$2,Vychodiská!$J$9:$BH$15,2,0)))*-1+($G33*IF(LEN($E33)=4,HLOOKUP($E33+M$2,Vychodiská!$J$9:$BH$15,3,0),HLOOKUP(VALUE(RIGHT($E33,4))+M$2,Vychodiská!$J$9:$BH$15,3,0)))*-1+($H33*IF(LEN($E33)=4,HLOOKUP($E33+M$2,Vychodiská!$J$9:$BH$15,4,0),HLOOKUP(VALUE(RIGHT($E33,4))+M$2,Vychodiská!$J$9:$BH$15,4,0)))*-1+($I33*IF(LEN($E33)=4,HLOOKUP($E33+M$2,Vychodiská!$J$9:$BH$15,5,0),HLOOKUP(VALUE(RIGHT($E33,4))+M$2,Vychodiská!$J$9:$BH$15,5,0)))*-1+($J33*IF(LEN($E33)=4,HLOOKUP($E33+M$2,Vychodiská!$J$9:$BH$15,6,0),HLOOKUP(VALUE(RIGHT($E33,4))+M$2,Vychodiská!$J$9:$BH$15,6,0)))*-1+($K33*IF(LEN($E33)=4,HLOOKUP($E33+M$2,Vychodiská!$J$9:$BH$15,7,0),HLOOKUP(VALUE(RIGHT($E33,4))+M$2,Vychodiská!$J$9:$BH$15,7,0)))*-1</f>
        <v>0</v>
      </c>
      <c r="N33" s="62">
        <f>($F33*IF(LEN($E33)=4,HLOOKUP($E33+N$2,Vychodiská!$J$9:$BH$15,2,0),HLOOKUP(VALUE(RIGHT($E33,4))+N$2,Vychodiská!$J$9:$BH$15,2,0)))*-1+($G33*IF(LEN($E33)=4,HLOOKUP($E33+N$2,Vychodiská!$J$9:$BH$15,3,0),HLOOKUP(VALUE(RIGHT($E33,4))+N$2,Vychodiská!$J$9:$BH$15,3,0)))*-1+($H33*IF(LEN($E33)=4,HLOOKUP($E33+N$2,Vychodiská!$J$9:$BH$15,4,0),HLOOKUP(VALUE(RIGHT($E33,4))+N$2,Vychodiská!$J$9:$BH$15,4,0)))*-1+($I33*IF(LEN($E33)=4,HLOOKUP($E33+N$2,Vychodiská!$J$9:$BH$15,5,0),HLOOKUP(VALUE(RIGHT($E33,4))+N$2,Vychodiská!$J$9:$BH$15,5,0)))*-1+($J33*IF(LEN($E33)=4,HLOOKUP($E33+N$2,Vychodiská!$J$9:$BH$15,6,0),HLOOKUP(VALUE(RIGHT($E33,4))+N$2,Vychodiská!$J$9:$BH$15,6,0)))*-1+($K33*IF(LEN($E33)=4,HLOOKUP($E33+N$2,Vychodiská!$J$9:$BH$15,7,0),HLOOKUP(VALUE(RIGHT($E33,4))+N$2,Vychodiská!$J$9:$BH$15,7,0)))*-1</f>
        <v>0</v>
      </c>
      <c r="O33" s="62">
        <f>($F33*IF(LEN($E33)=4,HLOOKUP($E33+O$2,Vychodiská!$J$9:$BH$15,2,0),HLOOKUP(VALUE(RIGHT($E33,4))+O$2,Vychodiská!$J$9:$BH$15,2,0)))*-1+($G33*IF(LEN($E33)=4,HLOOKUP($E33+O$2,Vychodiská!$J$9:$BH$15,3,0),HLOOKUP(VALUE(RIGHT($E33,4))+O$2,Vychodiská!$J$9:$BH$15,3,0)))*-1+($H33*IF(LEN($E33)=4,HLOOKUP($E33+O$2,Vychodiská!$J$9:$BH$15,4,0),HLOOKUP(VALUE(RIGHT($E33,4))+O$2,Vychodiská!$J$9:$BH$15,4,0)))*-1+($I33*IF(LEN($E33)=4,HLOOKUP($E33+O$2,Vychodiská!$J$9:$BH$15,5,0),HLOOKUP(VALUE(RIGHT($E33,4))+O$2,Vychodiská!$J$9:$BH$15,5,0)))*-1+($J33*IF(LEN($E33)=4,HLOOKUP($E33+O$2,Vychodiská!$J$9:$BH$15,6,0),HLOOKUP(VALUE(RIGHT($E33,4))+O$2,Vychodiská!$J$9:$BH$15,6,0)))*-1+($K33*IF(LEN($E33)=4,HLOOKUP($E33+O$2,Vychodiská!$J$9:$BH$15,7,0),HLOOKUP(VALUE(RIGHT($E33,4))+O$2,Vychodiská!$J$9:$BH$15,7,0)))*-1</f>
        <v>0</v>
      </c>
      <c r="P33" s="62">
        <f>($F33*IF(LEN($E33)=4,HLOOKUP($E33+P$2,Vychodiská!$J$9:$BH$15,2,0),HLOOKUP(VALUE(RIGHT($E33,4))+P$2,Vychodiská!$J$9:$BH$15,2,0)))*-1+($G33*IF(LEN($E33)=4,HLOOKUP($E33+P$2,Vychodiská!$J$9:$BH$15,3,0),HLOOKUP(VALUE(RIGHT($E33,4))+P$2,Vychodiská!$J$9:$BH$15,3,0)))*-1+($H33*IF(LEN($E33)=4,HLOOKUP($E33+P$2,Vychodiská!$J$9:$BH$15,4,0),HLOOKUP(VALUE(RIGHT($E33,4))+P$2,Vychodiská!$J$9:$BH$15,4,0)))*-1+($I33*IF(LEN($E33)=4,HLOOKUP($E33+P$2,Vychodiská!$J$9:$BH$15,5,0),HLOOKUP(VALUE(RIGHT($E33,4))+P$2,Vychodiská!$J$9:$BH$15,5,0)))*-1+($J33*IF(LEN($E33)=4,HLOOKUP($E33+P$2,Vychodiská!$J$9:$BH$15,6,0),HLOOKUP(VALUE(RIGHT($E33,4))+P$2,Vychodiská!$J$9:$BH$15,6,0)))*-1+($K33*IF(LEN($E33)=4,HLOOKUP($E33+P$2,Vychodiská!$J$9:$BH$15,7,0),HLOOKUP(VALUE(RIGHT($E33,4))+P$2,Vychodiská!$J$9:$BH$15,7,0)))*-1</f>
        <v>0</v>
      </c>
      <c r="Q33" s="62">
        <f>($F33*IF(LEN($E33)=4,HLOOKUP($E33+Q$2,Vychodiská!$J$9:$BH$15,2,0),HLOOKUP(VALUE(RIGHT($E33,4))+Q$2,Vychodiská!$J$9:$BH$15,2,0)))*-1+($G33*IF(LEN($E33)=4,HLOOKUP($E33+Q$2,Vychodiská!$J$9:$BH$15,3,0),HLOOKUP(VALUE(RIGHT($E33,4))+Q$2,Vychodiská!$J$9:$BH$15,3,0)))*-1+($H33*IF(LEN($E33)=4,HLOOKUP($E33+Q$2,Vychodiská!$J$9:$BH$15,4,0),HLOOKUP(VALUE(RIGHT($E33,4))+Q$2,Vychodiská!$J$9:$BH$15,4,0)))*-1+($I33*IF(LEN($E33)=4,HLOOKUP($E33+Q$2,Vychodiská!$J$9:$BH$15,5,0),HLOOKUP(VALUE(RIGHT($E33,4))+Q$2,Vychodiská!$J$9:$BH$15,5,0)))*-1+($J33*IF(LEN($E33)=4,HLOOKUP($E33+Q$2,Vychodiská!$J$9:$BH$15,6,0),HLOOKUP(VALUE(RIGHT($E33,4))+Q$2,Vychodiská!$J$9:$BH$15,6,0)))*-1+($K33*IF(LEN($E33)=4,HLOOKUP($E33+Q$2,Vychodiská!$J$9:$BH$15,7,0),HLOOKUP(VALUE(RIGHT($E33,4))+Q$2,Vychodiská!$J$9:$BH$15,7,0)))*-1</f>
        <v>0</v>
      </c>
      <c r="R33" s="62">
        <f>($F33*IF(LEN($E33)=4,HLOOKUP($E33+R$2,Vychodiská!$J$9:$BH$15,2,0),HLOOKUP(VALUE(RIGHT($E33,4))+R$2,Vychodiská!$J$9:$BH$15,2,0)))*-1+($G33*IF(LEN($E33)=4,HLOOKUP($E33+R$2,Vychodiská!$J$9:$BH$15,3,0),HLOOKUP(VALUE(RIGHT($E33,4))+R$2,Vychodiská!$J$9:$BH$15,3,0)))*-1+($H33*IF(LEN($E33)=4,HLOOKUP($E33+R$2,Vychodiská!$J$9:$BH$15,4,0),HLOOKUP(VALUE(RIGHT($E33,4))+R$2,Vychodiská!$J$9:$BH$15,4,0)))*-1+($I33*IF(LEN($E33)=4,HLOOKUP($E33+R$2,Vychodiská!$J$9:$BH$15,5,0),HLOOKUP(VALUE(RIGHT($E33,4))+R$2,Vychodiská!$J$9:$BH$15,5,0)))*-1+($J33*IF(LEN($E33)=4,HLOOKUP($E33+R$2,Vychodiská!$J$9:$BH$15,6,0),HLOOKUP(VALUE(RIGHT($E33,4))+R$2,Vychodiská!$J$9:$BH$15,6,0)))*-1+($K33*IF(LEN($E33)=4,HLOOKUP($E33+R$2,Vychodiská!$J$9:$BH$15,7,0),HLOOKUP(VALUE(RIGHT($E33,4))+R$2,Vychodiská!$J$9:$BH$15,7,0)))*-1</f>
        <v>0</v>
      </c>
      <c r="S33" s="62">
        <f>($F33*IF(LEN($E33)=4,HLOOKUP($E33+S$2,Vychodiská!$J$9:$BH$15,2,0),HLOOKUP(VALUE(RIGHT($E33,4))+S$2,Vychodiská!$J$9:$BH$15,2,0)))*-1+($G33*IF(LEN($E33)=4,HLOOKUP($E33+S$2,Vychodiská!$J$9:$BH$15,3,0),HLOOKUP(VALUE(RIGHT($E33,4))+S$2,Vychodiská!$J$9:$BH$15,3,0)))*-1+($H33*IF(LEN($E33)=4,HLOOKUP($E33+S$2,Vychodiská!$J$9:$BH$15,4,0),HLOOKUP(VALUE(RIGHT($E33,4))+S$2,Vychodiská!$J$9:$BH$15,4,0)))*-1+($I33*IF(LEN($E33)=4,HLOOKUP($E33+S$2,Vychodiská!$J$9:$BH$15,5,0),HLOOKUP(VALUE(RIGHT($E33,4))+S$2,Vychodiská!$J$9:$BH$15,5,0)))*-1+($J33*IF(LEN($E33)=4,HLOOKUP($E33+S$2,Vychodiská!$J$9:$BH$15,6,0),HLOOKUP(VALUE(RIGHT($E33,4))+S$2,Vychodiská!$J$9:$BH$15,6,0)))*-1+($K33*IF(LEN($E33)=4,HLOOKUP($E33+S$2,Vychodiská!$J$9:$BH$15,7,0),HLOOKUP(VALUE(RIGHT($E33,4))+S$2,Vychodiská!$J$9:$BH$15,7,0)))*-1</f>
        <v>0</v>
      </c>
      <c r="T33" s="62">
        <f>($F33*IF(LEN($E33)=4,HLOOKUP($E33+T$2,Vychodiská!$J$9:$BH$15,2,0),HLOOKUP(VALUE(RIGHT($E33,4))+T$2,Vychodiská!$J$9:$BH$15,2,0)))*-1+($G33*IF(LEN($E33)=4,HLOOKUP($E33+T$2,Vychodiská!$J$9:$BH$15,3,0),HLOOKUP(VALUE(RIGHT($E33,4))+T$2,Vychodiská!$J$9:$BH$15,3,0)))*-1+($H33*IF(LEN($E33)=4,HLOOKUP($E33+T$2,Vychodiská!$J$9:$BH$15,4,0),HLOOKUP(VALUE(RIGHT($E33,4))+T$2,Vychodiská!$J$9:$BH$15,4,0)))*-1+($I33*IF(LEN($E33)=4,HLOOKUP($E33+T$2,Vychodiská!$J$9:$BH$15,5,0),HLOOKUP(VALUE(RIGHT($E33,4))+T$2,Vychodiská!$J$9:$BH$15,5,0)))*-1+($J33*IF(LEN($E33)=4,HLOOKUP($E33+T$2,Vychodiská!$J$9:$BH$15,6,0),HLOOKUP(VALUE(RIGHT($E33,4))+T$2,Vychodiská!$J$9:$BH$15,6,0)))*-1+($K33*IF(LEN($E33)=4,HLOOKUP($E33+T$2,Vychodiská!$J$9:$BH$15,7,0),HLOOKUP(VALUE(RIGHT($E33,4))+T$2,Vychodiská!$J$9:$BH$15,7,0)))*-1</f>
        <v>0</v>
      </c>
      <c r="U33" s="62">
        <f>($F33*IF(LEN($E33)=4,HLOOKUP($E33+U$2,Vychodiská!$J$9:$BH$15,2,0),HLOOKUP(VALUE(RIGHT($E33,4))+U$2,Vychodiská!$J$9:$BH$15,2,0)))*-1+($G33*IF(LEN($E33)=4,HLOOKUP($E33+U$2,Vychodiská!$J$9:$BH$15,3,0),HLOOKUP(VALUE(RIGHT($E33,4))+U$2,Vychodiská!$J$9:$BH$15,3,0)))*-1+($H33*IF(LEN($E33)=4,HLOOKUP($E33+U$2,Vychodiská!$J$9:$BH$15,4,0),HLOOKUP(VALUE(RIGHT($E33,4))+U$2,Vychodiská!$J$9:$BH$15,4,0)))*-1+($I33*IF(LEN($E33)=4,HLOOKUP($E33+U$2,Vychodiská!$J$9:$BH$15,5,0),HLOOKUP(VALUE(RIGHT($E33,4))+U$2,Vychodiská!$J$9:$BH$15,5,0)))*-1+($J33*IF(LEN($E33)=4,HLOOKUP($E33+U$2,Vychodiská!$J$9:$BH$15,6,0),HLOOKUP(VALUE(RIGHT($E33,4))+U$2,Vychodiská!$J$9:$BH$15,6,0)))*-1+($K33*IF(LEN($E33)=4,HLOOKUP($E33+U$2,Vychodiská!$J$9:$BH$15,7,0),HLOOKUP(VALUE(RIGHT($E33,4))+U$2,Vychodiská!$J$9:$BH$15,7,0)))*-1</f>
        <v>0</v>
      </c>
      <c r="V33" s="62">
        <f>($F33*IF(LEN($E33)=4,HLOOKUP($E33+V$2,Vychodiská!$J$9:$BH$15,2,0),HLOOKUP(VALUE(RIGHT($E33,4))+V$2,Vychodiská!$J$9:$BH$15,2,0)))*-1+($G33*IF(LEN($E33)=4,HLOOKUP($E33+V$2,Vychodiská!$J$9:$BH$15,3,0),HLOOKUP(VALUE(RIGHT($E33,4))+V$2,Vychodiská!$J$9:$BH$15,3,0)))*-1+($H33*IF(LEN($E33)=4,HLOOKUP($E33+V$2,Vychodiská!$J$9:$BH$15,4,0),HLOOKUP(VALUE(RIGHT($E33,4))+V$2,Vychodiská!$J$9:$BH$15,4,0)))*-1+($I33*IF(LEN($E33)=4,HLOOKUP($E33+V$2,Vychodiská!$J$9:$BH$15,5,0),HLOOKUP(VALUE(RIGHT($E33,4))+V$2,Vychodiská!$J$9:$BH$15,5,0)))*-1+($J33*IF(LEN($E33)=4,HLOOKUP($E33+V$2,Vychodiská!$J$9:$BH$15,6,0),HLOOKUP(VALUE(RIGHT($E33,4))+V$2,Vychodiská!$J$9:$BH$15,6,0)))*-1+($K33*IF(LEN($E33)=4,HLOOKUP($E33+V$2,Vychodiská!$J$9:$BH$15,7,0),HLOOKUP(VALUE(RIGHT($E33,4))+V$2,Vychodiská!$J$9:$BH$15,7,0)))*-1</f>
        <v>0</v>
      </c>
      <c r="W33" s="62">
        <f>($F33*IF(LEN($E33)=4,HLOOKUP($E33+W$2,Vychodiská!$J$9:$BH$15,2,0),HLOOKUP(VALUE(RIGHT($E33,4))+W$2,Vychodiská!$J$9:$BH$15,2,0)))*-1+($G33*IF(LEN($E33)=4,HLOOKUP($E33+W$2,Vychodiská!$J$9:$BH$15,3,0),HLOOKUP(VALUE(RIGHT($E33,4))+W$2,Vychodiská!$J$9:$BH$15,3,0)))*-1+($H33*IF(LEN($E33)=4,HLOOKUP($E33+W$2,Vychodiská!$J$9:$BH$15,4,0),HLOOKUP(VALUE(RIGHT($E33,4))+W$2,Vychodiská!$J$9:$BH$15,4,0)))*-1+($I33*IF(LEN($E33)=4,HLOOKUP($E33+W$2,Vychodiská!$J$9:$BH$15,5,0),HLOOKUP(VALUE(RIGHT($E33,4))+W$2,Vychodiská!$J$9:$BH$15,5,0)))*-1+($J33*IF(LEN($E33)=4,HLOOKUP($E33+W$2,Vychodiská!$J$9:$BH$15,6,0),HLOOKUP(VALUE(RIGHT($E33,4))+W$2,Vychodiská!$J$9:$BH$15,6,0)))*-1+($K33*IF(LEN($E33)=4,HLOOKUP($E33+W$2,Vychodiská!$J$9:$BH$15,7,0),HLOOKUP(VALUE(RIGHT($E33,4))+W$2,Vychodiská!$J$9:$BH$15,7,0)))*-1</f>
        <v>0</v>
      </c>
      <c r="X33" s="62">
        <f>($F33*IF(LEN($E33)=4,HLOOKUP($E33+X$2,Vychodiská!$J$9:$BH$15,2,0),HLOOKUP(VALUE(RIGHT($E33,4))+X$2,Vychodiská!$J$9:$BH$15,2,0)))*-1+($G33*IF(LEN($E33)=4,HLOOKUP($E33+X$2,Vychodiská!$J$9:$BH$15,3,0),HLOOKUP(VALUE(RIGHT($E33,4))+X$2,Vychodiská!$J$9:$BH$15,3,0)))*-1+($H33*IF(LEN($E33)=4,HLOOKUP($E33+X$2,Vychodiská!$J$9:$BH$15,4,0),HLOOKUP(VALUE(RIGHT($E33,4))+X$2,Vychodiská!$J$9:$BH$15,4,0)))*-1+($I33*IF(LEN($E33)=4,HLOOKUP($E33+X$2,Vychodiská!$J$9:$BH$15,5,0),HLOOKUP(VALUE(RIGHT($E33,4))+X$2,Vychodiská!$J$9:$BH$15,5,0)))*-1+($J33*IF(LEN($E33)=4,HLOOKUP($E33+X$2,Vychodiská!$J$9:$BH$15,6,0),HLOOKUP(VALUE(RIGHT($E33,4))+X$2,Vychodiská!$J$9:$BH$15,6,0)))*-1+($K33*IF(LEN($E33)=4,HLOOKUP($E33+X$2,Vychodiská!$J$9:$BH$15,7,0),HLOOKUP(VALUE(RIGHT($E33,4))+X$2,Vychodiská!$J$9:$BH$15,7,0)))*-1</f>
        <v>0</v>
      </c>
      <c r="Y33" s="62">
        <f>($F33*IF(LEN($E33)=4,HLOOKUP($E33+Y$2,Vychodiská!$J$9:$BH$15,2,0),HLOOKUP(VALUE(RIGHT($E33,4))+Y$2,Vychodiská!$J$9:$BH$15,2,0)))*-1+($G33*IF(LEN($E33)=4,HLOOKUP($E33+Y$2,Vychodiská!$J$9:$BH$15,3,0),HLOOKUP(VALUE(RIGHT($E33,4))+Y$2,Vychodiská!$J$9:$BH$15,3,0)))*-1+($H33*IF(LEN($E33)=4,HLOOKUP($E33+Y$2,Vychodiská!$J$9:$BH$15,4,0),HLOOKUP(VALUE(RIGHT($E33,4))+Y$2,Vychodiská!$J$9:$BH$15,4,0)))*-1+($I33*IF(LEN($E33)=4,HLOOKUP($E33+Y$2,Vychodiská!$J$9:$BH$15,5,0),HLOOKUP(VALUE(RIGHT($E33,4))+Y$2,Vychodiská!$J$9:$BH$15,5,0)))*-1+($J33*IF(LEN($E33)=4,HLOOKUP($E33+Y$2,Vychodiská!$J$9:$BH$15,6,0),HLOOKUP(VALUE(RIGHT($E33,4))+Y$2,Vychodiská!$J$9:$BH$15,6,0)))*-1+($K33*IF(LEN($E33)=4,HLOOKUP($E33+Y$2,Vychodiská!$J$9:$BH$15,7,0),HLOOKUP(VALUE(RIGHT($E33,4))+Y$2,Vychodiská!$J$9:$BH$15,7,0)))*-1</f>
        <v>0</v>
      </c>
      <c r="Z33" s="62">
        <f>($F33*IF(LEN($E33)=4,HLOOKUP($E33+Z$2,Vychodiská!$J$9:$BH$15,2,0),HLOOKUP(VALUE(RIGHT($E33,4))+Z$2,Vychodiská!$J$9:$BH$15,2,0)))*-1+($G33*IF(LEN($E33)=4,HLOOKUP($E33+Z$2,Vychodiská!$J$9:$BH$15,3,0),HLOOKUP(VALUE(RIGHT($E33,4))+Z$2,Vychodiská!$J$9:$BH$15,3,0)))*-1+($H33*IF(LEN($E33)=4,HLOOKUP($E33+Z$2,Vychodiská!$J$9:$BH$15,4,0),HLOOKUP(VALUE(RIGHT($E33,4))+Z$2,Vychodiská!$J$9:$BH$15,4,0)))*-1+($I33*IF(LEN($E33)=4,HLOOKUP($E33+Z$2,Vychodiská!$J$9:$BH$15,5,0),HLOOKUP(VALUE(RIGHT($E33,4))+Z$2,Vychodiská!$J$9:$BH$15,5,0)))*-1+($J33*IF(LEN($E33)=4,HLOOKUP($E33+Z$2,Vychodiská!$J$9:$BH$15,6,0),HLOOKUP(VALUE(RIGHT($E33,4))+Z$2,Vychodiská!$J$9:$BH$15,6,0)))*-1+($K33*IF(LEN($E33)=4,HLOOKUP($E33+Z$2,Vychodiská!$J$9:$BH$15,7,0),HLOOKUP(VALUE(RIGHT($E33,4))+Z$2,Vychodiská!$J$9:$BH$15,7,0)))*-1</f>
        <v>0</v>
      </c>
      <c r="AA33" s="62">
        <f>($F33*IF(LEN($E33)=4,HLOOKUP($E33+AA$2,Vychodiská!$J$9:$BH$15,2,0),HLOOKUP(VALUE(RIGHT($E33,4))+AA$2,Vychodiská!$J$9:$BH$15,2,0)))*-1+($G33*IF(LEN($E33)=4,HLOOKUP($E33+AA$2,Vychodiská!$J$9:$BH$15,3,0),HLOOKUP(VALUE(RIGHT($E33,4))+AA$2,Vychodiská!$J$9:$BH$15,3,0)))*-1+($H33*IF(LEN($E33)=4,HLOOKUP($E33+AA$2,Vychodiská!$J$9:$BH$15,4,0),HLOOKUP(VALUE(RIGHT($E33,4))+AA$2,Vychodiská!$J$9:$BH$15,4,0)))*-1+($I33*IF(LEN($E33)=4,HLOOKUP($E33+AA$2,Vychodiská!$J$9:$BH$15,5,0),HLOOKUP(VALUE(RIGHT($E33,4))+AA$2,Vychodiská!$J$9:$BH$15,5,0)))*-1+($J33*IF(LEN($E33)=4,HLOOKUP($E33+AA$2,Vychodiská!$J$9:$BH$15,6,0),HLOOKUP(VALUE(RIGHT($E33,4))+AA$2,Vychodiská!$J$9:$BH$15,6,0)))*-1+($K33*IF(LEN($E33)=4,HLOOKUP($E33+AA$2,Vychodiská!$J$9:$BH$15,7,0),HLOOKUP(VALUE(RIGHT($E33,4))+AA$2,Vychodiská!$J$9:$BH$15,7,0)))*-1</f>
        <v>0</v>
      </c>
      <c r="AB33" s="62">
        <f>($F33*IF(LEN($E33)=4,HLOOKUP($E33+AB$2,Vychodiská!$J$9:$BH$15,2,0),HLOOKUP(VALUE(RIGHT($E33,4))+AB$2,Vychodiská!$J$9:$BH$15,2,0)))*-1+($G33*IF(LEN($E33)=4,HLOOKUP($E33+AB$2,Vychodiská!$J$9:$BH$15,3,0),HLOOKUP(VALUE(RIGHT($E33,4))+AB$2,Vychodiská!$J$9:$BH$15,3,0)))*-1+($H33*IF(LEN($E33)=4,HLOOKUP($E33+AB$2,Vychodiská!$J$9:$BH$15,4,0),HLOOKUP(VALUE(RIGHT($E33,4))+AB$2,Vychodiská!$J$9:$BH$15,4,0)))*-1+($I33*IF(LEN($E33)=4,HLOOKUP($E33+AB$2,Vychodiská!$J$9:$BH$15,5,0),HLOOKUP(VALUE(RIGHT($E33,4))+AB$2,Vychodiská!$J$9:$BH$15,5,0)))*-1+($J33*IF(LEN($E33)=4,HLOOKUP($E33+AB$2,Vychodiská!$J$9:$BH$15,6,0),HLOOKUP(VALUE(RIGHT($E33,4))+AB$2,Vychodiská!$J$9:$BH$15,6,0)))*-1+($K33*IF(LEN($E33)=4,HLOOKUP($E33+AB$2,Vychodiská!$J$9:$BH$15,7,0),HLOOKUP(VALUE(RIGHT($E33,4))+AB$2,Vychodiská!$J$9:$BH$15,7,0)))*-1</f>
        <v>0</v>
      </c>
      <c r="AC33" s="62">
        <f>($F33*IF(LEN($E33)=4,HLOOKUP($E33+AC$2,Vychodiská!$J$9:$BH$15,2,0),HLOOKUP(VALUE(RIGHT($E33,4))+AC$2,Vychodiská!$J$9:$BH$15,2,0)))*-1+($G33*IF(LEN($E33)=4,HLOOKUP($E33+AC$2,Vychodiská!$J$9:$BH$15,3,0),HLOOKUP(VALUE(RIGHT($E33,4))+AC$2,Vychodiská!$J$9:$BH$15,3,0)))*-1+($H33*IF(LEN($E33)=4,HLOOKUP($E33+AC$2,Vychodiská!$J$9:$BH$15,4,0),HLOOKUP(VALUE(RIGHT($E33,4))+AC$2,Vychodiská!$J$9:$BH$15,4,0)))*-1+($I33*IF(LEN($E33)=4,HLOOKUP($E33+AC$2,Vychodiská!$J$9:$BH$15,5,0),HLOOKUP(VALUE(RIGHT($E33,4))+AC$2,Vychodiská!$J$9:$BH$15,5,0)))*-1+($J33*IF(LEN($E33)=4,HLOOKUP($E33+AC$2,Vychodiská!$J$9:$BH$15,6,0),HLOOKUP(VALUE(RIGHT($E33,4))+AC$2,Vychodiská!$J$9:$BH$15,6,0)))*-1+($K33*IF(LEN($E33)=4,HLOOKUP($E33+AC$2,Vychodiská!$J$9:$BH$15,7,0),HLOOKUP(VALUE(RIGHT($E33,4))+AC$2,Vychodiská!$J$9:$BH$15,7,0)))*-1</f>
        <v>0</v>
      </c>
      <c r="AD33" s="62">
        <f>($F33*IF(LEN($E33)=4,HLOOKUP($E33+AD$2,Vychodiská!$J$9:$BH$15,2,0),HLOOKUP(VALUE(RIGHT($E33,4))+AD$2,Vychodiská!$J$9:$BH$15,2,0)))*-1+($G33*IF(LEN($E33)=4,HLOOKUP($E33+AD$2,Vychodiská!$J$9:$BH$15,3,0),HLOOKUP(VALUE(RIGHT($E33,4))+AD$2,Vychodiská!$J$9:$BH$15,3,0)))*-1+($H33*IF(LEN($E33)=4,HLOOKUP($E33+AD$2,Vychodiská!$J$9:$BH$15,4,0),HLOOKUP(VALUE(RIGHT($E33,4))+AD$2,Vychodiská!$J$9:$BH$15,4,0)))*-1+($I33*IF(LEN($E33)=4,HLOOKUP($E33+AD$2,Vychodiská!$J$9:$BH$15,5,0),HLOOKUP(VALUE(RIGHT($E33,4))+AD$2,Vychodiská!$J$9:$BH$15,5,0)))*-1+($J33*IF(LEN($E33)=4,HLOOKUP($E33+AD$2,Vychodiská!$J$9:$BH$15,6,0),HLOOKUP(VALUE(RIGHT($E33,4))+AD$2,Vychodiská!$J$9:$BH$15,6,0)))*-1+($K33*IF(LEN($E33)=4,HLOOKUP($E33+AD$2,Vychodiská!$J$9:$BH$15,7,0),HLOOKUP(VALUE(RIGHT($E33,4))+AD$2,Vychodiská!$J$9:$BH$15,7,0)))*-1</f>
        <v>0</v>
      </c>
      <c r="AE33" s="62">
        <f>($F33*IF(LEN($E33)=4,HLOOKUP($E33+AE$2,Vychodiská!$J$9:$BH$15,2,0),HLOOKUP(VALUE(RIGHT($E33,4))+AE$2,Vychodiská!$J$9:$BH$15,2,0)))*-1+($G33*IF(LEN($E33)=4,HLOOKUP($E33+AE$2,Vychodiská!$J$9:$BH$15,3,0),HLOOKUP(VALUE(RIGHT($E33,4))+AE$2,Vychodiská!$J$9:$BH$15,3,0)))*-1+($H33*IF(LEN($E33)=4,HLOOKUP($E33+AE$2,Vychodiská!$J$9:$BH$15,4,0),HLOOKUP(VALUE(RIGHT($E33,4))+AE$2,Vychodiská!$J$9:$BH$15,4,0)))*-1+($I33*IF(LEN($E33)=4,HLOOKUP($E33+AE$2,Vychodiská!$J$9:$BH$15,5,0),HLOOKUP(VALUE(RIGHT($E33,4))+AE$2,Vychodiská!$J$9:$BH$15,5,0)))*-1+($J33*IF(LEN($E33)=4,HLOOKUP($E33+AE$2,Vychodiská!$J$9:$BH$15,6,0),HLOOKUP(VALUE(RIGHT($E33,4))+AE$2,Vychodiská!$J$9:$BH$15,6,0)))*-1+($K33*IF(LEN($E33)=4,HLOOKUP($E33+AE$2,Vychodiská!$J$9:$BH$15,7,0),HLOOKUP(VALUE(RIGHT($E33,4))+AE$2,Vychodiská!$J$9:$BH$15,7,0)))*-1</f>
        <v>0</v>
      </c>
      <c r="AF33" s="62">
        <f>($F33*IF(LEN($E33)=4,HLOOKUP($E33+AF$2,Vychodiská!$J$9:$BH$15,2,0),HLOOKUP(VALUE(RIGHT($E33,4))+AF$2,Vychodiská!$J$9:$BH$15,2,0)))*-1+($G33*IF(LEN($E33)=4,HLOOKUP($E33+AF$2,Vychodiská!$J$9:$BH$15,3,0),HLOOKUP(VALUE(RIGHT($E33,4))+AF$2,Vychodiská!$J$9:$BH$15,3,0)))*-1+($H33*IF(LEN($E33)=4,HLOOKUP($E33+AF$2,Vychodiská!$J$9:$BH$15,4,0),HLOOKUP(VALUE(RIGHT($E33,4))+AF$2,Vychodiská!$J$9:$BH$15,4,0)))*-1+($I33*IF(LEN($E33)=4,HLOOKUP($E33+AF$2,Vychodiská!$J$9:$BH$15,5,0),HLOOKUP(VALUE(RIGHT($E33,4))+AF$2,Vychodiská!$J$9:$BH$15,5,0)))*-1+($J33*IF(LEN($E33)=4,HLOOKUP($E33+AF$2,Vychodiská!$J$9:$BH$15,6,0),HLOOKUP(VALUE(RIGHT($E33,4))+AF$2,Vychodiská!$J$9:$BH$15,6,0)))*-1+($K33*IF(LEN($E33)=4,HLOOKUP($E33+AF$2,Vychodiská!$J$9:$BH$15,7,0),HLOOKUP(VALUE(RIGHT($E33,4))+AF$2,Vychodiská!$J$9:$BH$15,7,0)))*-1</f>
        <v>0</v>
      </c>
      <c r="AG33" s="62">
        <f>($F33*IF(LEN($E33)=4,HLOOKUP($E33+AG$2,Vychodiská!$J$9:$BH$15,2,0),HLOOKUP(VALUE(RIGHT($E33,4))+AG$2,Vychodiská!$J$9:$BH$15,2,0)))*-1+($G33*IF(LEN($E33)=4,HLOOKUP($E33+AG$2,Vychodiská!$J$9:$BH$15,3,0),HLOOKUP(VALUE(RIGHT($E33,4))+AG$2,Vychodiská!$J$9:$BH$15,3,0)))*-1+($H33*IF(LEN($E33)=4,HLOOKUP($E33+AG$2,Vychodiská!$J$9:$BH$15,4,0),HLOOKUP(VALUE(RIGHT($E33,4))+AG$2,Vychodiská!$J$9:$BH$15,4,0)))*-1+($I33*IF(LEN($E33)=4,HLOOKUP($E33+AG$2,Vychodiská!$J$9:$BH$15,5,0),HLOOKUP(VALUE(RIGHT($E33,4))+AG$2,Vychodiská!$J$9:$BH$15,5,0)))*-1+($J33*IF(LEN($E33)=4,HLOOKUP($E33+AG$2,Vychodiská!$J$9:$BH$15,6,0),HLOOKUP(VALUE(RIGHT($E33,4))+AG$2,Vychodiská!$J$9:$BH$15,6,0)))*-1+($K33*IF(LEN($E33)=4,HLOOKUP($E33+AG$2,Vychodiská!$J$9:$BH$15,7,0),HLOOKUP(VALUE(RIGHT($E33,4))+AG$2,Vychodiská!$J$9:$BH$15,7,0)))*-1</f>
        <v>0</v>
      </c>
      <c r="AH33" s="62">
        <f>($F33*IF(LEN($E33)=4,HLOOKUP($E33+AH$2,Vychodiská!$J$9:$BH$15,2,0),HLOOKUP(VALUE(RIGHT($E33,4))+AH$2,Vychodiská!$J$9:$BH$15,2,0)))*-1+($G33*IF(LEN($E33)=4,HLOOKUP($E33+AH$2,Vychodiská!$J$9:$BH$15,3,0),HLOOKUP(VALUE(RIGHT($E33,4))+AH$2,Vychodiská!$J$9:$BH$15,3,0)))*-1+($H33*IF(LEN($E33)=4,HLOOKUP($E33+AH$2,Vychodiská!$J$9:$BH$15,4,0),HLOOKUP(VALUE(RIGHT($E33,4))+AH$2,Vychodiská!$J$9:$BH$15,4,0)))*-1+($I33*IF(LEN($E33)=4,HLOOKUP($E33+AH$2,Vychodiská!$J$9:$BH$15,5,0),HLOOKUP(VALUE(RIGHT($E33,4))+AH$2,Vychodiská!$J$9:$BH$15,5,0)))*-1+($J33*IF(LEN($E33)=4,HLOOKUP($E33+AH$2,Vychodiská!$J$9:$BH$15,6,0),HLOOKUP(VALUE(RIGHT($E33,4))+AH$2,Vychodiská!$J$9:$BH$15,6,0)))*-1+($K33*IF(LEN($E33)=4,HLOOKUP($E33+AH$2,Vychodiská!$J$9:$BH$15,7,0),HLOOKUP(VALUE(RIGHT($E33,4))+AH$2,Vychodiská!$J$9:$BH$15,7,0)))*-1</f>
        <v>0</v>
      </c>
      <c r="AI33" s="62">
        <f>($F33*IF(LEN($E33)=4,HLOOKUP($E33+AI$2,Vychodiská!$J$9:$BH$15,2,0),HLOOKUP(VALUE(RIGHT($E33,4))+AI$2,Vychodiská!$J$9:$BH$15,2,0)))*-1+($G33*IF(LEN($E33)=4,HLOOKUP($E33+AI$2,Vychodiská!$J$9:$BH$15,3,0),HLOOKUP(VALUE(RIGHT($E33,4))+AI$2,Vychodiská!$J$9:$BH$15,3,0)))*-1+($H33*IF(LEN($E33)=4,HLOOKUP($E33+AI$2,Vychodiská!$J$9:$BH$15,4,0),HLOOKUP(VALUE(RIGHT($E33,4))+AI$2,Vychodiská!$J$9:$BH$15,4,0)))*-1+($I33*IF(LEN($E33)=4,HLOOKUP($E33+AI$2,Vychodiská!$J$9:$BH$15,5,0),HLOOKUP(VALUE(RIGHT($E33,4))+AI$2,Vychodiská!$J$9:$BH$15,5,0)))*-1+($J33*IF(LEN($E33)=4,HLOOKUP($E33+AI$2,Vychodiská!$J$9:$BH$15,6,0),HLOOKUP(VALUE(RIGHT($E33,4))+AI$2,Vychodiská!$J$9:$BH$15,6,0)))*-1+($K33*IF(LEN($E33)=4,HLOOKUP($E33+AI$2,Vychodiská!$J$9:$BH$15,7,0),HLOOKUP(VALUE(RIGHT($E33,4))+AI$2,Vychodiská!$J$9:$BH$15,7,0)))*-1</f>
        <v>0</v>
      </c>
      <c r="AJ33" s="62">
        <f>($F33*IF(LEN($E33)=4,HLOOKUP($E33+AJ$2,Vychodiská!$J$9:$BH$15,2,0),HLOOKUP(VALUE(RIGHT($E33,4))+AJ$2,Vychodiská!$J$9:$BH$15,2,0)))*-1+($G33*IF(LEN($E33)=4,HLOOKUP($E33+AJ$2,Vychodiská!$J$9:$BH$15,3,0),HLOOKUP(VALUE(RIGHT($E33,4))+AJ$2,Vychodiská!$J$9:$BH$15,3,0)))*-1+($H33*IF(LEN($E33)=4,HLOOKUP($E33+AJ$2,Vychodiská!$J$9:$BH$15,4,0),HLOOKUP(VALUE(RIGHT($E33,4))+AJ$2,Vychodiská!$J$9:$BH$15,4,0)))*-1+($I33*IF(LEN($E33)=4,HLOOKUP($E33+AJ$2,Vychodiská!$J$9:$BH$15,5,0),HLOOKUP(VALUE(RIGHT($E33,4))+AJ$2,Vychodiská!$J$9:$BH$15,5,0)))*-1+($J33*IF(LEN($E33)=4,HLOOKUP($E33+AJ$2,Vychodiská!$J$9:$BH$15,6,0),HLOOKUP(VALUE(RIGHT($E33,4))+AJ$2,Vychodiská!$J$9:$BH$15,6,0)))*-1+($K33*IF(LEN($E33)=4,HLOOKUP($E33+AJ$2,Vychodiská!$J$9:$BH$15,7,0),HLOOKUP(VALUE(RIGHT($E33,4))+AJ$2,Vychodiská!$J$9:$BH$15,7,0)))*-1</f>
        <v>0</v>
      </c>
      <c r="AK33" s="62">
        <f>($F33*IF(LEN($E33)=4,HLOOKUP($E33+AK$2,Vychodiská!$J$9:$BH$15,2,0),HLOOKUP(VALUE(RIGHT($E33,4))+AK$2,Vychodiská!$J$9:$BH$15,2,0)))*-1+($G33*IF(LEN($E33)=4,HLOOKUP($E33+AK$2,Vychodiská!$J$9:$BH$15,3,0),HLOOKUP(VALUE(RIGHT($E33,4))+AK$2,Vychodiská!$J$9:$BH$15,3,0)))*-1+($H33*IF(LEN($E33)=4,HLOOKUP($E33+AK$2,Vychodiská!$J$9:$BH$15,4,0),HLOOKUP(VALUE(RIGHT($E33,4))+AK$2,Vychodiská!$J$9:$BH$15,4,0)))*-1+($I33*IF(LEN($E33)=4,HLOOKUP($E33+AK$2,Vychodiská!$J$9:$BH$15,5,0),HLOOKUP(VALUE(RIGHT($E33,4))+AK$2,Vychodiská!$J$9:$BH$15,5,0)))*-1+($J33*IF(LEN($E33)=4,HLOOKUP($E33+AK$2,Vychodiská!$J$9:$BH$15,6,0),HLOOKUP(VALUE(RIGHT($E33,4))+AK$2,Vychodiská!$J$9:$BH$15,6,0)))*-1+($K33*IF(LEN($E33)=4,HLOOKUP($E33+AK$2,Vychodiská!$J$9:$BH$15,7,0),HLOOKUP(VALUE(RIGHT($E33,4))+AK$2,Vychodiská!$J$9:$BH$15,7,0)))*-1</f>
        <v>0</v>
      </c>
      <c r="AL33" s="62">
        <f>($F33*IF(LEN($E33)=4,HLOOKUP($E33+AL$2,Vychodiská!$J$9:$BH$15,2,0),HLOOKUP(VALUE(RIGHT($E33,4))+AL$2,Vychodiská!$J$9:$BH$15,2,0)))*-1+($G33*IF(LEN($E33)=4,HLOOKUP($E33+AL$2,Vychodiská!$J$9:$BH$15,3,0),HLOOKUP(VALUE(RIGHT($E33,4))+AL$2,Vychodiská!$J$9:$BH$15,3,0)))*-1+($H33*IF(LEN($E33)=4,HLOOKUP($E33+AL$2,Vychodiská!$J$9:$BH$15,4,0),HLOOKUP(VALUE(RIGHT($E33,4))+AL$2,Vychodiská!$J$9:$BH$15,4,0)))*-1+($I33*IF(LEN($E33)=4,HLOOKUP($E33+AL$2,Vychodiská!$J$9:$BH$15,5,0),HLOOKUP(VALUE(RIGHT($E33,4))+AL$2,Vychodiská!$J$9:$BH$15,5,0)))*-1+($J33*IF(LEN($E33)=4,HLOOKUP($E33+AL$2,Vychodiská!$J$9:$BH$15,6,0),HLOOKUP(VALUE(RIGHT($E33,4))+AL$2,Vychodiská!$J$9:$BH$15,6,0)))*-1+($K33*IF(LEN($E33)=4,HLOOKUP($E33+AL$2,Vychodiská!$J$9:$BH$15,7,0),HLOOKUP(VALUE(RIGHT($E33,4))+AL$2,Vychodiská!$J$9:$BH$15,7,0)))*-1</f>
        <v>0</v>
      </c>
      <c r="AM33" s="62">
        <f>($F33*IF(LEN($E33)=4,HLOOKUP($E33+AM$2,Vychodiská!$J$9:$BH$15,2,0),HLOOKUP(VALUE(RIGHT($E33,4))+AM$2,Vychodiská!$J$9:$BH$15,2,0)))*-1+($G33*IF(LEN($E33)=4,HLOOKUP($E33+AM$2,Vychodiská!$J$9:$BH$15,3,0),HLOOKUP(VALUE(RIGHT($E33,4))+AM$2,Vychodiská!$J$9:$BH$15,3,0)))*-1+($H33*IF(LEN($E33)=4,HLOOKUP($E33+AM$2,Vychodiská!$J$9:$BH$15,4,0),HLOOKUP(VALUE(RIGHT($E33,4))+AM$2,Vychodiská!$J$9:$BH$15,4,0)))*-1+($I33*IF(LEN($E33)=4,HLOOKUP($E33+AM$2,Vychodiská!$J$9:$BH$15,5,0),HLOOKUP(VALUE(RIGHT($E33,4))+AM$2,Vychodiská!$J$9:$BH$15,5,0)))*-1+($J33*IF(LEN($E33)=4,HLOOKUP($E33+AM$2,Vychodiská!$J$9:$BH$15,6,0),HLOOKUP(VALUE(RIGHT($E33,4))+AM$2,Vychodiská!$J$9:$BH$15,6,0)))*-1+($K33*IF(LEN($E33)=4,HLOOKUP($E33+AM$2,Vychodiská!$J$9:$BH$15,7,0),HLOOKUP(VALUE(RIGHT($E33,4))+AM$2,Vychodiská!$J$9:$BH$15,7,0)))*-1</f>
        <v>0</v>
      </c>
      <c r="AN33" s="62">
        <f>($F33*IF(LEN($E33)=4,HLOOKUP($E33+AN$2,Vychodiská!$J$9:$BH$15,2,0),HLOOKUP(VALUE(RIGHT($E33,4))+AN$2,Vychodiská!$J$9:$BH$15,2,0)))*-1+($G33*IF(LEN($E33)=4,HLOOKUP($E33+AN$2,Vychodiská!$J$9:$BH$15,3,0),HLOOKUP(VALUE(RIGHT($E33,4))+AN$2,Vychodiská!$J$9:$BH$15,3,0)))*-1+($H33*IF(LEN($E33)=4,HLOOKUP($E33+AN$2,Vychodiská!$J$9:$BH$15,4,0),HLOOKUP(VALUE(RIGHT($E33,4))+AN$2,Vychodiská!$J$9:$BH$15,4,0)))*-1+($I33*IF(LEN($E33)=4,HLOOKUP($E33+AN$2,Vychodiská!$J$9:$BH$15,5,0),HLOOKUP(VALUE(RIGHT($E33,4))+AN$2,Vychodiská!$J$9:$BH$15,5,0)))*-1+($J33*IF(LEN($E33)=4,HLOOKUP($E33+AN$2,Vychodiská!$J$9:$BH$15,6,0),HLOOKUP(VALUE(RIGHT($E33,4))+AN$2,Vychodiská!$J$9:$BH$15,6,0)))*-1+($K33*IF(LEN($E33)=4,HLOOKUP($E33+AN$2,Vychodiská!$J$9:$BH$15,7,0),HLOOKUP(VALUE(RIGHT($E33,4))+AN$2,Vychodiská!$J$9:$BH$15,7,0)))*-1</f>
        <v>0</v>
      </c>
      <c r="AO33" s="62">
        <f>($F33*IF(LEN($E33)=4,HLOOKUP($E33+AO$2,Vychodiská!$J$9:$BH$15,2,0),HLOOKUP(VALUE(RIGHT($E33,4))+AO$2,Vychodiská!$J$9:$BH$15,2,0)))*-1+($G33*IF(LEN($E33)=4,HLOOKUP($E33+AO$2,Vychodiská!$J$9:$BH$15,3,0),HLOOKUP(VALUE(RIGHT($E33,4))+AO$2,Vychodiská!$J$9:$BH$15,3,0)))*-1+($H33*IF(LEN($E33)=4,HLOOKUP($E33+AO$2,Vychodiská!$J$9:$BH$15,4,0),HLOOKUP(VALUE(RIGHT($E33,4))+AO$2,Vychodiská!$J$9:$BH$15,4,0)))*-1+($I33*IF(LEN($E33)=4,HLOOKUP($E33+AO$2,Vychodiská!$J$9:$BH$15,5,0),HLOOKUP(VALUE(RIGHT($E33,4))+AO$2,Vychodiská!$J$9:$BH$15,5,0)))*-1+($J33*IF(LEN($E33)=4,HLOOKUP($E33+AO$2,Vychodiská!$J$9:$BH$15,6,0),HLOOKUP(VALUE(RIGHT($E33,4))+AO$2,Vychodiská!$J$9:$BH$15,6,0)))*-1+($K33*IF(LEN($E33)=4,HLOOKUP($E33+AO$2,Vychodiská!$J$9:$BH$15,7,0),HLOOKUP(VALUE(RIGHT($E33,4))+AO$2,Vychodiská!$J$9:$BH$15,7,0)))*-1</f>
        <v>0</v>
      </c>
      <c r="AP33" s="62">
        <f t="shared" si="56"/>
        <v>0</v>
      </c>
      <c r="AQ33" s="62">
        <f>SUM($L33:M33)</f>
        <v>0</v>
      </c>
      <c r="AR33" s="62">
        <f>SUM($L33:N33)</f>
        <v>0</v>
      </c>
      <c r="AS33" s="62">
        <f>SUM($L33:O33)</f>
        <v>0</v>
      </c>
      <c r="AT33" s="62">
        <f>SUM($L33:P33)</f>
        <v>0</v>
      </c>
      <c r="AU33" s="62">
        <f>SUM($L33:Q33)</f>
        <v>0</v>
      </c>
      <c r="AV33" s="62">
        <f>SUM($L33:R33)</f>
        <v>0</v>
      </c>
      <c r="AW33" s="62">
        <f>SUM($L33:S33)</f>
        <v>0</v>
      </c>
      <c r="AX33" s="62">
        <f>SUM($L33:T33)</f>
        <v>0</v>
      </c>
      <c r="AY33" s="62">
        <f>SUM($L33:U33)</f>
        <v>0</v>
      </c>
      <c r="AZ33" s="62">
        <f>SUM($L33:V33)</f>
        <v>0</v>
      </c>
      <c r="BA33" s="62">
        <f>SUM($L33:W33)</f>
        <v>0</v>
      </c>
      <c r="BB33" s="62">
        <f>SUM($L33:X33)</f>
        <v>0</v>
      </c>
      <c r="BC33" s="62">
        <f>SUM($L33:Y33)</f>
        <v>0</v>
      </c>
      <c r="BD33" s="62">
        <f>SUM($L33:Z33)</f>
        <v>0</v>
      </c>
      <c r="BE33" s="62">
        <f>SUM($L33:AA33)</f>
        <v>0</v>
      </c>
      <c r="BF33" s="62">
        <f>SUM($L33:AB33)</f>
        <v>0</v>
      </c>
      <c r="BG33" s="62">
        <f>SUM($L33:AC33)</f>
        <v>0</v>
      </c>
      <c r="BH33" s="62">
        <f>SUM($L33:AD33)</f>
        <v>0</v>
      </c>
      <c r="BI33" s="62">
        <f>SUM($L33:AE33)</f>
        <v>0</v>
      </c>
      <c r="BJ33" s="62">
        <f>SUM($L33:AF33)</f>
        <v>0</v>
      </c>
      <c r="BK33" s="62">
        <f>SUM($L33:AG33)</f>
        <v>0</v>
      </c>
      <c r="BL33" s="62">
        <f>SUM($L33:AH33)</f>
        <v>0</v>
      </c>
      <c r="BM33" s="62">
        <f>SUM($L33:AI33)</f>
        <v>0</v>
      </c>
      <c r="BN33" s="62">
        <f>SUM($L33:AJ33)</f>
        <v>0</v>
      </c>
      <c r="BO33" s="62">
        <f>SUM($L33:AK33)</f>
        <v>0</v>
      </c>
      <c r="BP33" s="62">
        <f>SUM($L33:AL33)</f>
        <v>0</v>
      </c>
      <c r="BQ33" s="62">
        <f>SUM($L33:AM33)</f>
        <v>0</v>
      </c>
      <c r="BR33" s="62">
        <f>SUM($L33:AN33)</f>
        <v>0</v>
      </c>
      <c r="BS33" s="63">
        <f>SUM($L33:AO33)</f>
        <v>0</v>
      </c>
      <c r="BT33" s="65">
        <f>IF(CZ33=0,0,L33/((1+Vychodiská!$C$178)^emisie_ostatné!CZ33))</f>
        <v>0</v>
      </c>
      <c r="BU33" s="62">
        <f>IF(DA33=0,0,M33/((1+Vychodiská!$C$178)^emisie_ostatné!DA33))</f>
        <v>0</v>
      </c>
      <c r="BV33" s="62">
        <f>IF(DB33=0,0,N33/((1+Vychodiská!$C$178)^emisie_ostatné!DB33))</f>
        <v>0</v>
      </c>
      <c r="BW33" s="62">
        <f>IF(DC33=0,0,O33/((1+Vychodiská!$C$178)^emisie_ostatné!DC33))</f>
        <v>0</v>
      </c>
      <c r="BX33" s="62">
        <f>IF(DD33=0,0,P33/((1+Vychodiská!$C$178)^emisie_ostatné!DD33))</f>
        <v>0</v>
      </c>
      <c r="BY33" s="62">
        <f>IF(DE33=0,0,Q33/((1+Vychodiská!$C$178)^emisie_ostatné!DE33))</f>
        <v>0</v>
      </c>
      <c r="BZ33" s="62">
        <f>IF(DF33=0,0,R33/((1+Vychodiská!$C$178)^emisie_ostatné!DF33))</f>
        <v>0</v>
      </c>
      <c r="CA33" s="62">
        <f>IF(DG33=0,0,S33/((1+Vychodiská!$C$178)^emisie_ostatné!DG33))</f>
        <v>0</v>
      </c>
      <c r="CB33" s="62">
        <f>IF(DH33=0,0,T33/((1+Vychodiská!$C$178)^emisie_ostatné!DH33))</f>
        <v>0</v>
      </c>
      <c r="CC33" s="62">
        <f>IF(DI33=0,0,U33/((1+Vychodiská!$C$178)^emisie_ostatné!DI33))</f>
        <v>0</v>
      </c>
      <c r="CD33" s="62">
        <f>IF(DJ33=0,0,V33/((1+Vychodiská!$C$178)^emisie_ostatné!DJ33))</f>
        <v>0</v>
      </c>
      <c r="CE33" s="62">
        <f>IF(DK33=0,0,W33/((1+Vychodiská!$C$178)^emisie_ostatné!DK33))</f>
        <v>0</v>
      </c>
      <c r="CF33" s="62">
        <f>IF(DL33=0,0,X33/((1+Vychodiská!$C$178)^emisie_ostatné!DL33))</f>
        <v>0</v>
      </c>
      <c r="CG33" s="62">
        <f>IF(DM33=0,0,Y33/((1+Vychodiská!$C$178)^emisie_ostatné!DM33))</f>
        <v>0</v>
      </c>
      <c r="CH33" s="62">
        <f>IF(DN33=0,0,Z33/((1+Vychodiská!$C$178)^emisie_ostatné!DN33))</f>
        <v>0</v>
      </c>
      <c r="CI33" s="62">
        <f>IF(DO33=0,0,AA33/((1+Vychodiská!$C$178)^emisie_ostatné!DO33))</f>
        <v>0</v>
      </c>
      <c r="CJ33" s="62">
        <f>IF(DP33=0,0,AB33/((1+Vychodiská!$C$178)^emisie_ostatné!DP33))</f>
        <v>0</v>
      </c>
      <c r="CK33" s="62">
        <f>IF(DQ33=0,0,AC33/((1+Vychodiská!$C$178)^emisie_ostatné!DQ33))</f>
        <v>0</v>
      </c>
      <c r="CL33" s="62">
        <f>IF(DR33=0,0,AD33/((1+Vychodiská!$C$178)^emisie_ostatné!DR33))</f>
        <v>0</v>
      </c>
      <c r="CM33" s="62">
        <f>IF(DS33=0,0,AE33/((1+Vychodiská!$C$178)^emisie_ostatné!DS33))</f>
        <v>0</v>
      </c>
      <c r="CN33" s="62">
        <f>IF(DT33=0,0,AF33/((1+Vychodiská!$C$178)^emisie_ostatné!DT33))</f>
        <v>0</v>
      </c>
      <c r="CO33" s="62">
        <f>IF(DU33=0,0,AG33/((1+Vychodiská!$C$178)^emisie_ostatné!DU33))</f>
        <v>0</v>
      </c>
      <c r="CP33" s="62">
        <f>IF(DV33=0,0,AH33/((1+Vychodiská!$C$178)^emisie_ostatné!DV33))</f>
        <v>0</v>
      </c>
      <c r="CQ33" s="62">
        <f>IF(DW33=0,0,AI33/((1+Vychodiská!$C$178)^emisie_ostatné!DW33))</f>
        <v>0</v>
      </c>
      <c r="CR33" s="62">
        <f>IF(DX33=0,0,AJ33/((1+Vychodiská!$C$178)^emisie_ostatné!DX33))</f>
        <v>0</v>
      </c>
      <c r="CS33" s="62">
        <f>IF(DY33=0,0,AK33/((1+Vychodiská!$C$178)^emisie_ostatné!DY33))</f>
        <v>0</v>
      </c>
      <c r="CT33" s="62">
        <f>IF(DZ33=0,0,AL33/((1+Vychodiská!$C$178)^emisie_ostatné!DZ33))</f>
        <v>0</v>
      </c>
      <c r="CU33" s="62">
        <f>IF(EA33=0,0,AM33/((1+Vychodiská!$C$178)^emisie_ostatné!EA33))</f>
        <v>0</v>
      </c>
      <c r="CV33" s="62">
        <f>IF(EB33=0,0,AN33/((1+Vychodiská!$C$178)^emisie_ostatné!EB33))</f>
        <v>0</v>
      </c>
      <c r="CW33" s="63">
        <f>IF(EC33=0,0,AO33/((1+Vychodiská!$C$178)^emisie_ostatné!EC33))</f>
        <v>0</v>
      </c>
      <c r="CX33" s="66">
        <f t="shared" si="57"/>
        <v>0</v>
      </c>
    </row>
    <row r="34" spans="1:102" ht="33" x14ac:dyDescent="0.45">
      <c r="A34" s="59">
        <f>Investície!A34</f>
        <v>32</v>
      </c>
      <c r="B34" s="60" t="str">
        <f>Investície!B34</f>
        <v>MHTH, a.s. - závod Martin</v>
      </c>
      <c r="C34" s="60" t="str">
        <f>Investície!C34</f>
        <v>Suchý odber popolčeka</v>
      </c>
      <c r="D34" s="61">
        <f>INDEX(Data!$M:$M,MATCH(emisie_ostatné!A34,Data!$A:$A,0))</f>
        <v>30</v>
      </c>
      <c r="E34" s="61" t="str">
        <f>INDEX(Data!$J:$J,MATCH(emisie_ostatné!A34,Data!$A:$A,0))</f>
        <v>2025-2026</v>
      </c>
      <c r="F34" s="61">
        <f>INDEX(Data!$O:$O,MATCH(emisie_ostatné!A34,Data!$A:$A,0))</f>
        <v>0</v>
      </c>
      <c r="G34" s="61">
        <f>INDEX(Data!$P:$P,MATCH(emisie_ostatné!A34,Data!$A:$A,0))</f>
        <v>0</v>
      </c>
      <c r="H34" s="61">
        <f>INDEX(Data!$Q:$Q,MATCH(emisie_ostatné!A34,Data!$A:$A,0))</f>
        <v>0</v>
      </c>
      <c r="I34" s="61">
        <f>INDEX(Data!$R:$R,MATCH(emisie_ostatné!A34,Data!$A:$A,0))</f>
        <v>0</v>
      </c>
      <c r="J34" s="61">
        <f>INDEX(Data!$S:$S,MATCH(emisie_ostatné!A34,Data!$A:$A,0))</f>
        <v>0</v>
      </c>
      <c r="K34" s="63">
        <f>INDEX(Data!$T:$T,MATCH(emisie_ostatné!A34,Data!$A:$A,0))</f>
        <v>0</v>
      </c>
      <c r="L34" s="62">
        <f>($F34*IF(LEN($E34)=4,HLOOKUP($E34+L$2,Vychodiská!$J$9:$BH$15,2,0),HLOOKUP(VALUE(RIGHT($E34,4))+L$2,Vychodiská!$J$9:$BH$15,2,0)))*-1+($G34*IF(LEN($E34)=4,HLOOKUP($E34+L$2,Vychodiská!$J$9:$BH$15,3,0),HLOOKUP(VALUE(RIGHT($E34,4))+L$2,Vychodiská!$J$9:$BH$15,3,0)))*-1+($H34*IF(LEN($E34)=4,HLOOKUP($E34+L$2,Vychodiská!$J$9:$BH$15,4,0),HLOOKUP(VALUE(RIGHT($E34,4))+L$2,Vychodiská!$J$9:$BH$15,4,0)))*-1+($I34*IF(LEN($E34)=4,HLOOKUP($E34+L$2,Vychodiská!$J$9:$BH$15,5,0),HLOOKUP(VALUE(RIGHT($E34,4))+L$2,Vychodiská!$J$9:$BH$15,5,0)))*-1+($J34*IF(LEN($E34)=4,HLOOKUP($E34+L$2,Vychodiská!$J$9:$BH$15,6,0),HLOOKUP(VALUE(RIGHT($E34,4))+L$2,Vychodiská!$J$9:$BH$15,6,0)))*-1+($K34*IF(LEN($E34)=4,HLOOKUP($E34+L$2,Vychodiská!$J$9:$BH$15,7,0),HLOOKUP(VALUE(RIGHT($E34,4))+L$2,Vychodiská!$J$9:$BH$15,7,0)))*-1</f>
        <v>0</v>
      </c>
      <c r="M34" s="62">
        <f>($F34*IF(LEN($E34)=4,HLOOKUP($E34+M$2,Vychodiská!$J$9:$BH$15,2,0),HLOOKUP(VALUE(RIGHT($E34,4))+M$2,Vychodiská!$J$9:$BH$15,2,0)))*-1+($G34*IF(LEN($E34)=4,HLOOKUP($E34+M$2,Vychodiská!$J$9:$BH$15,3,0),HLOOKUP(VALUE(RIGHT($E34,4))+M$2,Vychodiská!$J$9:$BH$15,3,0)))*-1+($H34*IF(LEN($E34)=4,HLOOKUP($E34+M$2,Vychodiská!$J$9:$BH$15,4,0),HLOOKUP(VALUE(RIGHT($E34,4))+M$2,Vychodiská!$J$9:$BH$15,4,0)))*-1+($I34*IF(LEN($E34)=4,HLOOKUP($E34+M$2,Vychodiská!$J$9:$BH$15,5,0),HLOOKUP(VALUE(RIGHT($E34,4))+M$2,Vychodiská!$J$9:$BH$15,5,0)))*-1+($J34*IF(LEN($E34)=4,HLOOKUP($E34+M$2,Vychodiská!$J$9:$BH$15,6,0),HLOOKUP(VALUE(RIGHT($E34,4))+M$2,Vychodiská!$J$9:$BH$15,6,0)))*-1+($K34*IF(LEN($E34)=4,HLOOKUP($E34+M$2,Vychodiská!$J$9:$BH$15,7,0),HLOOKUP(VALUE(RIGHT($E34,4))+M$2,Vychodiská!$J$9:$BH$15,7,0)))*-1</f>
        <v>0</v>
      </c>
      <c r="N34" s="62">
        <f>($F34*IF(LEN($E34)=4,HLOOKUP($E34+N$2,Vychodiská!$J$9:$BH$15,2,0),HLOOKUP(VALUE(RIGHT($E34,4))+N$2,Vychodiská!$J$9:$BH$15,2,0)))*-1+($G34*IF(LEN($E34)=4,HLOOKUP($E34+N$2,Vychodiská!$J$9:$BH$15,3,0),HLOOKUP(VALUE(RIGHT($E34,4))+N$2,Vychodiská!$J$9:$BH$15,3,0)))*-1+($H34*IF(LEN($E34)=4,HLOOKUP($E34+N$2,Vychodiská!$J$9:$BH$15,4,0),HLOOKUP(VALUE(RIGHT($E34,4))+N$2,Vychodiská!$J$9:$BH$15,4,0)))*-1+($I34*IF(LEN($E34)=4,HLOOKUP($E34+N$2,Vychodiská!$J$9:$BH$15,5,0),HLOOKUP(VALUE(RIGHT($E34,4))+N$2,Vychodiská!$J$9:$BH$15,5,0)))*-1+($J34*IF(LEN($E34)=4,HLOOKUP($E34+N$2,Vychodiská!$J$9:$BH$15,6,0),HLOOKUP(VALUE(RIGHT($E34,4))+N$2,Vychodiská!$J$9:$BH$15,6,0)))*-1+($K34*IF(LEN($E34)=4,HLOOKUP($E34+N$2,Vychodiská!$J$9:$BH$15,7,0),HLOOKUP(VALUE(RIGHT($E34,4))+N$2,Vychodiská!$J$9:$BH$15,7,0)))*-1</f>
        <v>0</v>
      </c>
      <c r="O34" s="62">
        <f>($F34*IF(LEN($E34)=4,HLOOKUP($E34+O$2,Vychodiská!$J$9:$BH$15,2,0),HLOOKUP(VALUE(RIGHT($E34,4))+O$2,Vychodiská!$J$9:$BH$15,2,0)))*-1+($G34*IF(LEN($E34)=4,HLOOKUP($E34+O$2,Vychodiská!$J$9:$BH$15,3,0),HLOOKUP(VALUE(RIGHT($E34,4))+O$2,Vychodiská!$J$9:$BH$15,3,0)))*-1+($H34*IF(LEN($E34)=4,HLOOKUP($E34+O$2,Vychodiská!$J$9:$BH$15,4,0),HLOOKUP(VALUE(RIGHT($E34,4))+O$2,Vychodiská!$J$9:$BH$15,4,0)))*-1+($I34*IF(LEN($E34)=4,HLOOKUP($E34+O$2,Vychodiská!$J$9:$BH$15,5,0),HLOOKUP(VALUE(RIGHT($E34,4))+O$2,Vychodiská!$J$9:$BH$15,5,0)))*-1+($J34*IF(LEN($E34)=4,HLOOKUP($E34+O$2,Vychodiská!$J$9:$BH$15,6,0),HLOOKUP(VALUE(RIGHT($E34,4))+O$2,Vychodiská!$J$9:$BH$15,6,0)))*-1+($K34*IF(LEN($E34)=4,HLOOKUP($E34+O$2,Vychodiská!$J$9:$BH$15,7,0),HLOOKUP(VALUE(RIGHT($E34,4))+O$2,Vychodiská!$J$9:$BH$15,7,0)))*-1</f>
        <v>0</v>
      </c>
      <c r="P34" s="62">
        <f>($F34*IF(LEN($E34)=4,HLOOKUP($E34+P$2,Vychodiská!$J$9:$BH$15,2,0),HLOOKUP(VALUE(RIGHT($E34,4))+P$2,Vychodiská!$J$9:$BH$15,2,0)))*-1+($G34*IF(LEN($E34)=4,HLOOKUP($E34+P$2,Vychodiská!$J$9:$BH$15,3,0),HLOOKUP(VALUE(RIGHT($E34,4))+P$2,Vychodiská!$J$9:$BH$15,3,0)))*-1+($H34*IF(LEN($E34)=4,HLOOKUP($E34+P$2,Vychodiská!$J$9:$BH$15,4,0),HLOOKUP(VALUE(RIGHT($E34,4))+P$2,Vychodiská!$J$9:$BH$15,4,0)))*-1+($I34*IF(LEN($E34)=4,HLOOKUP($E34+P$2,Vychodiská!$J$9:$BH$15,5,0),HLOOKUP(VALUE(RIGHT($E34,4))+P$2,Vychodiská!$J$9:$BH$15,5,0)))*-1+($J34*IF(LEN($E34)=4,HLOOKUP($E34+P$2,Vychodiská!$J$9:$BH$15,6,0),HLOOKUP(VALUE(RIGHT($E34,4))+P$2,Vychodiská!$J$9:$BH$15,6,0)))*-1+($K34*IF(LEN($E34)=4,HLOOKUP($E34+P$2,Vychodiská!$J$9:$BH$15,7,0),HLOOKUP(VALUE(RIGHT($E34,4))+P$2,Vychodiská!$J$9:$BH$15,7,0)))*-1</f>
        <v>0</v>
      </c>
      <c r="Q34" s="62">
        <f>($F34*IF(LEN($E34)=4,HLOOKUP($E34+Q$2,Vychodiská!$J$9:$BH$15,2,0),HLOOKUP(VALUE(RIGHT($E34,4))+Q$2,Vychodiská!$J$9:$BH$15,2,0)))*-1+($G34*IF(LEN($E34)=4,HLOOKUP($E34+Q$2,Vychodiská!$J$9:$BH$15,3,0),HLOOKUP(VALUE(RIGHT($E34,4))+Q$2,Vychodiská!$J$9:$BH$15,3,0)))*-1+($H34*IF(LEN($E34)=4,HLOOKUP($E34+Q$2,Vychodiská!$J$9:$BH$15,4,0),HLOOKUP(VALUE(RIGHT($E34,4))+Q$2,Vychodiská!$J$9:$BH$15,4,0)))*-1+($I34*IF(LEN($E34)=4,HLOOKUP($E34+Q$2,Vychodiská!$J$9:$BH$15,5,0),HLOOKUP(VALUE(RIGHT($E34,4))+Q$2,Vychodiská!$J$9:$BH$15,5,0)))*-1+($J34*IF(LEN($E34)=4,HLOOKUP($E34+Q$2,Vychodiská!$J$9:$BH$15,6,0),HLOOKUP(VALUE(RIGHT($E34,4))+Q$2,Vychodiská!$J$9:$BH$15,6,0)))*-1+($K34*IF(LEN($E34)=4,HLOOKUP($E34+Q$2,Vychodiská!$J$9:$BH$15,7,0),HLOOKUP(VALUE(RIGHT($E34,4))+Q$2,Vychodiská!$J$9:$BH$15,7,0)))*-1</f>
        <v>0</v>
      </c>
      <c r="R34" s="62">
        <f>($F34*IF(LEN($E34)=4,HLOOKUP($E34+R$2,Vychodiská!$J$9:$BH$15,2,0),HLOOKUP(VALUE(RIGHT($E34,4))+R$2,Vychodiská!$J$9:$BH$15,2,0)))*-1+($G34*IF(LEN($E34)=4,HLOOKUP($E34+R$2,Vychodiská!$J$9:$BH$15,3,0),HLOOKUP(VALUE(RIGHT($E34,4))+R$2,Vychodiská!$J$9:$BH$15,3,0)))*-1+($H34*IF(LEN($E34)=4,HLOOKUP($E34+R$2,Vychodiská!$J$9:$BH$15,4,0),HLOOKUP(VALUE(RIGHT($E34,4))+R$2,Vychodiská!$J$9:$BH$15,4,0)))*-1+($I34*IF(LEN($E34)=4,HLOOKUP($E34+R$2,Vychodiská!$J$9:$BH$15,5,0),HLOOKUP(VALUE(RIGHT($E34,4))+R$2,Vychodiská!$J$9:$BH$15,5,0)))*-1+($J34*IF(LEN($E34)=4,HLOOKUP($E34+R$2,Vychodiská!$J$9:$BH$15,6,0),HLOOKUP(VALUE(RIGHT($E34,4))+R$2,Vychodiská!$J$9:$BH$15,6,0)))*-1+($K34*IF(LEN($E34)=4,HLOOKUP($E34+R$2,Vychodiská!$J$9:$BH$15,7,0),HLOOKUP(VALUE(RIGHT($E34,4))+R$2,Vychodiská!$J$9:$BH$15,7,0)))*-1</f>
        <v>0</v>
      </c>
      <c r="S34" s="62">
        <f>($F34*IF(LEN($E34)=4,HLOOKUP($E34+S$2,Vychodiská!$J$9:$BH$15,2,0),HLOOKUP(VALUE(RIGHT($E34,4))+S$2,Vychodiská!$J$9:$BH$15,2,0)))*-1+($G34*IF(LEN($E34)=4,HLOOKUP($E34+S$2,Vychodiská!$J$9:$BH$15,3,0),HLOOKUP(VALUE(RIGHT($E34,4))+S$2,Vychodiská!$J$9:$BH$15,3,0)))*-1+($H34*IF(LEN($E34)=4,HLOOKUP($E34+S$2,Vychodiská!$J$9:$BH$15,4,0),HLOOKUP(VALUE(RIGHT($E34,4))+S$2,Vychodiská!$J$9:$BH$15,4,0)))*-1+($I34*IF(LEN($E34)=4,HLOOKUP($E34+S$2,Vychodiská!$J$9:$BH$15,5,0),HLOOKUP(VALUE(RIGHT($E34,4))+S$2,Vychodiská!$J$9:$BH$15,5,0)))*-1+($J34*IF(LEN($E34)=4,HLOOKUP($E34+S$2,Vychodiská!$J$9:$BH$15,6,0),HLOOKUP(VALUE(RIGHT($E34,4))+S$2,Vychodiská!$J$9:$BH$15,6,0)))*-1+($K34*IF(LEN($E34)=4,HLOOKUP($E34+S$2,Vychodiská!$J$9:$BH$15,7,0),HLOOKUP(VALUE(RIGHT($E34,4))+S$2,Vychodiská!$J$9:$BH$15,7,0)))*-1</f>
        <v>0</v>
      </c>
      <c r="T34" s="62">
        <f>($F34*IF(LEN($E34)=4,HLOOKUP($E34+T$2,Vychodiská!$J$9:$BH$15,2,0),HLOOKUP(VALUE(RIGHT($E34,4))+T$2,Vychodiská!$J$9:$BH$15,2,0)))*-1+($G34*IF(LEN($E34)=4,HLOOKUP($E34+T$2,Vychodiská!$J$9:$BH$15,3,0),HLOOKUP(VALUE(RIGHT($E34,4))+T$2,Vychodiská!$J$9:$BH$15,3,0)))*-1+($H34*IF(LEN($E34)=4,HLOOKUP($E34+T$2,Vychodiská!$J$9:$BH$15,4,0),HLOOKUP(VALUE(RIGHT($E34,4))+T$2,Vychodiská!$J$9:$BH$15,4,0)))*-1+($I34*IF(LEN($E34)=4,HLOOKUP($E34+T$2,Vychodiská!$J$9:$BH$15,5,0),HLOOKUP(VALUE(RIGHT($E34,4))+T$2,Vychodiská!$J$9:$BH$15,5,0)))*-1+($J34*IF(LEN($E34)=4,HLOOKUP($E34+T$2,Vychodiská!$J$9:$BH$15,6,0),HLOOKUP(VALUE(RIGHT($E34,4))+T$2,Vychodiská!$J$9:$BH$15,6,0)))*-1+($K34*IF(LEN($E34)=4,HLOOKUP($E34+T$2,Vychodiská!$J$9:$BH$15,7,0),HLOOKUP(VALUE(RIGHT($E34,4))+T$2,Vychodiská!$J$9:$BH$15,7,0)))*-1</f>
        <v>0</v>
      </c>
      <c r="U34" s="62">
        <f>($F34*IF(LEN($E34)=4,HLOOKUP($E34+U$2,Vychodiská!$J$9:$BH$15,2,0),HLOOKUP(VALUE(RIGHT($E34,4))+U$2,Vychodiská!$J$9:$BH$15,2,0)))*-1+($G34*IF(LEN($E34)=4,HLOOKUP($E34+U$2,Vychodiská!$J$9:$BH$15,3,0),HLOOKUP(VALUE(RIGHT($E34,4))+U$2,Vychodiská!$J$9:$BH$15,3,0)))*-1+($H34*IF(LEN($E34)=4,HLOOKUP($E34+U$2,Vychodiská!$J$9:$BH$15,4,0),HLOOKUP(VALUE(RIGHT($E34,4))+U$2,Vychodiská!$J$9:$BH$15,4,0)))*-1+($I34*IF(LEN($E34)=4,HLOOKUP($E34+U$2,Vychodiská!$J$9:$BH$15,5,0),HLOOKUP(VALUE(RIGHT($E34,4))+U$2,Vychodiská!$J$9:$BH$15,5,0)))*-1+($J34*IF(LEN($E34)=4,HLOOKUP($E34+U$2,Vychodiská!$J$9:$BH$15,6,0),HLOOKUP(VALUE(RIGHT($E34,4))+U$2,Vychodiská!$J$9:$BH$15,6,0)))*-1+($K34*IF(LEN($E34)=4,HLOOKUP($E34+U$2,Vychodiská!$J$9:$BH$15,7,0),HLOOKUP(VALUE(RIGHT($E34,4))+U$2,Vychodiská!$J$9:$BH$15,7,0)))*-1</f>
        <v>0</v>
      </c>
      <c r="V34" s="62">
        <f>($F34*IF(LEN($E34)=4,HLOOKUP($E34+V$2,Vychodiská!$J$9:$BH$15,2,0),HLOOKUP(VALUE(RIGHT($E34,4))+V$2,Vychodiská!$J$9:$BH$15,2,0)))*-1+($G34*IF(LEN($E34)=4,HLOOKUP($E34+V$2,Vychodiská!$J$9:$BH$15,3,0),HLOOKUP(VALUE(RIGHT($E34,4))+V$2,Vychodiská!$J$9:$BH$15,3,0)))*-1+($H34*IF(LEN($E34)=4,HLOOKUP($E34+V$2,Vychodiská!$J$9:$BH$15,4,0),HLOOKUP(VALUE(RIGHT($E34,4))+V$2,Vychodiská!$J$9:$BH$15,4,0)))*-1+($I34*IF(LEN($E34)=4,HLOOKUP($E34+V$2,Vychodiská!$J$9:$BH$15,5,0),HLOOKUP(VALUE(RIGHT($E34,4))+V$2,Vychodiská!$J$9:$BH$15,5,0)))*-1+($J34*IF(LEN($E34)=4,HLOOKUP($E34+V$2,Vychodiská!$J$9:$BH$15,6,0),HLOOKUP(VALUE(RIGHT($E34,4))+V$2,Vychodiská!$J$9:$BH$15,6,0)))*-1+($K34*IF(LEN($E34)=4,HLOOKUP($E34+V$2,Vychodiská!$J$9:$BH$15,7,0),HLOOKUP(VALUE(RIGHT($E34,4))+V$2,Vychodiská!$J$9:$BH$15,7,0)))*-1</f>
        <v>0</v>
      </c>
      <c r="W34" s="62">
        <f>($F34*IF(LEN($E34)=4,HLOOKUP($E34+W$2,Vychodiská!$J$9:$BH$15,2,0),HLOOKUP(VALUE(RIGHT($E34,4))+W$2,Vychodiská!$J$9:$BH$15,2,0)))*-1+($G34*IF(LEN($E34)=4,HLOOKUP($E34+W$2,Vychodiská!$J$9:$BH$15,3,0),HLOOKUP(VALUE(RIGHT($E34,4))+W$2,Vychodiská!$J$9:$BH$15,3,0)))*-1+($H34*IF(LEN($E34)=4,HLOOKUP($E34+W$2,Vychodiská!$J$9:$BH$15,4,0),HLOOKUP(VALUE(RIGHT($E34,4))+W$2,Vychodiská!$J$9:$BH$15,4,0)))*-1+($I34*IF(LEN($E34)=4,HLOOKUP($E34+W$2,Vychodiská!$J$9:$BH$15,5,0),HLOOKUP(VALUE(RIGHT($E34,4))+W$2,Vychodiská!$J$9:$BH$15,5,0)))*-1+($J34*IF(LEN($E34)=4,HLOOKUP($E34+W$2,Vychodiská!$J$9:$BH$15,6,0),HLOOKUP(VALUE(RIGHT($E34,4))+W$2,Vychodiská!$J$9:$BH$15,6,0)))*-1+($K34*IF(LEN($E34)=4,HLOOKUP($E34+W$2,Vychodiská!$J$9:$BH$15,7,0),HLOOKUP(VALUE(RIGHT($E34,4))+W$2,Vychodiská!$J$9:$BH$15,7,0)))*-1</f>
        <v>0</v>
      </c>
      <c r="X34" s="62">
        <f>($F34*IF(LEN($E34)=4,HLOOKUP($E34+X$2,Vychodiská!$J$9:$BH$15,2,0),HLOOKUP(VALUE(RIGHT($E34,4))+X$2,Vychodiská!$J$9:$BH$15,2,0)))*-1+($G34*IF(LEN($E34)=4,HLOOKUP($E34+X$2,Vychodiská!$J$9:$BH$15,3,0),HLOOKUP(VALUE(RIGHT($E34,4))+X$2,Vychodiská!$J$9:$BH$15,3,0)))*-1+($H34*IF(LEN($E34)=4,HLOOKUP($E34+X$2,Vychodiská!$J$9:$BH$15,4,0),HLOOKUP(VALUE(RIGHT($E34,4))+X$2,Vychodiská!$J$9:$BH$15,4,0)))*-1+($I34*IF(LEN($E34)=4,HLOOKUP($E34+X$2,Vychodiská!$J$9:$BH$15,5,0),HLOOKUP(VALUE(RIGHT($E34,4))+X$2,Vychodiská!$J$9:$BH$15,5,0)))*-1+($J34*IF(LEN($E34)=4,HLOOKUP($E34+X$2,Vychodiská!$J$9:$BH$15,6,0),HLOOKUP(VALUE(RIGHT($E34,4))+X$2,Vychodiská!$J$9:$BH$15,6,0)))*-1+($K34*IF(LEN($E34)=4,HLOOKUP($E34+X$2,Vychodiská!$J$9:$BH$15,7,0),HLOOKUP(VALUE(RIGHT($E34,4))+X$2,Vychodiská!$J$9:$BH$15,7,0)))*-1</f>
        <v>0</v>
      </c>
      <c r="Y34" s="62">
        <f>($F34*IF(LEN($E34)=4,HLOOKUP($E34+Y$2,Vychodiská!$J$9:$BH$15,2,0),HLOOKUP(VALUE(RIGHT($E34,4))+Y$2,Vychodiská!$J$9:$BH$15,2,0)))*-1+($G34*IF(LEN($E34)=4,HLOOKUP($E34+Y$2,Vychodiská!$J$9:$BH$15,3,0),HLOOKUP(VALUE(RIGHT($E34,4))+Y$2,Vychodiská!$J$9:$BH$15,3,0)))*-1+($H34*IF(LEN($E34)=4,HLOOKUP($E34+Y$2,Vychodiská!$J$9:$BH$15,4,0),HLOOKUP(VALUE(RIGHT($E34,4))+Y$2,Vychodiská!$J$9:$BH$15,4,0)))*-1+($I34*IF(LEN($E34)=4,HLOOKUP($E34+Y$2,Vychodiská!$J$9:$BH$15,5,0),HLOOKUP(VALUE(RIGHT($E34,4))+Y$2,Vychodiská!$J$9:$BH$15,5,0)))*-1+($J34*IF(LEN($E34)=4,HLOOKUP($E34+Y$2,Vychodiská!$J$9:$BH$15,6,0),HLOOKUP(VALUE(RIGHT($E34,4))+Y$2,Vychodiská!$J$9:$BH$15,6,0)))*-1+($K34*IF(LEN($E34)=4,HLOOKUP($E34+Y$2,Vychodiská!$J$9:$BH$15,7,0),HLOOKUP(VALUE(RIGHT($E34,4))+Y$2,Vychodiská!$J$9:$BH$15,7,0)))*-1</f>
        <v>0</v>
      </c>
      <c r="Z34" s="62">
        <f>($F34*IF(LEN($E34)=4,HLOOKUP($E34+Z$2,Vychodiská!$J$9:$BH$15,2,0),HLOOKUP(VALUE(RIGHT($E34,4))+Z$2,Vychodiská!$J$9:$BH$15,2,0)))*-1+($G34*IF(LEN($E34)=4,HLOOKUP($E34+Z$2,Vychodiská!$J$9:$BH$15,3,0),HLOOKUP(VALUE(RIGHT($E34,4))+Z$2,Vychodiská!$J$9:$BH$15,3,0)))*-1+($H34*IF(LEN($E34)=4,HLOOKUP($E34+Z$2,Vychodiská!$J$9:$BH$15,4,0),HLOOKUP(VALUE(RIGHT($E34,4))+Z$2,Vychodiská!$J$9:$BH$15,4,0)))*-1+($I34*IF(LEN($E34)=4,HLOOKUP($E34+Z$2,Vychodiská!$J$9:$BH$15,5,0),HLOOKUP(VALUE(RIGHT($E34,4))+Z$2,Vychodiská!$J$9:$BH$15,5,0)))*-1+($J34*IF(LEN($E34)=4,HLOOKUP($E34+Z$2,Vychodiská!$J$9:$BH$15,6,0),HLOOKUP(VALUE(RIGHT($E34,4))+Z$2,Vychodiská!$J$9:$BH$15,6,0)))*-1+($K34*IF(LEN($E34)=4,HLOOKUP($E34+Z$2,Vychodiská!$J$9:$BH$15,7,0),HLOOKUP(VALUE(RIGHT($E34,4))+Z$2,Vychodiská!$J$9:$BH$15,7,0)))*-1</f>
        <v>0</v>
      </c>
      <c r="AA34" s="62">
        <f>($F34*IF(LEN($E34)=4,HLOOKUP($E34+AA$2,Vychodiská!$J$9:$BH$15,2,0),HLOOKUP(VALUE(RIGHT($E34,4))+AA$2,Vychodiská!$J$9:$BH$15,2,0)))*-1+($G34*IF(LEN($E34)=4,HLOOKUP($E34+AA$2,Vychodiská!$J$9:$BH$15,3,0),HLOOKUP(VALUE(RIGHT($E34,4))+AA$2,Vychodiská!$J$9:$BH$15,3,0)))*-1+($H34*IF(LEN($E34)=4,HLOOKUP($E34+AA$2,Vychodiská!$J$9:$BH$15,4,0),HLOOKUP(VALUE(RIGHT($E34,4))+AA$2,Vychodiská!$J$9:$BH$15,4,0)))*-1+($I34*IF(LEN($E34)=4,HLOOKUP($E34+AA$2,Vychodiská!$J$9:$BH$15,5,0),HLOOKUP(VALUE(RIGHT($E34,4))+AA$2,Vychodiská!$J$9:$BH$15,5,0)))*-1+($J34*IF(LEN($E34)=4,HLOOKUP($E34+AA$2,Vychodiská!$J$9:$BH$15,6,0),HLOOKUP(VALUE(RIGHT($E34,4))+AA$2,Vychodiská!$J$9:$BH$15,6,0)))*-1+($K34*IF(LEN($E34)=4,HLOOKUP($E34+AA$2,Vychodiská!$J$9:$BH$15,7,0),HLOOKUP(VALUE(RIGHT($E34,4))+AA$2,Vychodiská!$J$9:$BH$15,7,0)))*-1</f>
        <v>0</v>
      </c>
      <c r="AB34" s="62">
        <f>($F34*IF(LEN($E34)=4,HLOOKUP($E34+AB$2,Vychodiská!$J$9:$BH$15,2,0),HLOOKUP(VALUE(RIGHT($E34,4))+AB$2,Vychodiská!$J$9:$BH$15,2,0)))*-1+($G34*IF(LEN($E34)=4,HLOOKUP($E34+AB$2,Vychodiská!$J$9:$BH$15,3,0),HLOOKUP(VALUE(RIGHT($E34,4))+AB$2,Vychodiská!$J$9:$BH$15,3,0)))*-1+($H34*IF(LEN($E34)=4,HLOOKUP($E34+AB$2,Vychodiská!$J$9:$BH$15,4,0),HLOOKUP(VALUE(RIGHT($E34,4))+AB$2,Vychodiská!$J$9:$BH$15,4,0)))*-1+($I34*IF(LEN($E34)=4,HLOOKUP($E34+AB$2,Vychodiská!$J$9:$BH$15,5,0),HLOOKUP(VALUE(RIGHT($E34,4))+AB$2,Vychodiská!$J$9:$BH$15,5,0)))*-1+($J34*IF(LEN($E34)=4,HLOOKUP($E34+AB$2,Vychodiská!$J$9:$BH$15,6,0),HLOOKUP(VALUE(RIGHT($E34,4))+AB$2,Vychodiská!$J$9:$BH$15,6,0)))*-1+($K34*IF(LEN($E34)=4,HLOOKUP($E34+AB$2,Vychodiská!$J$9:$BH$15,7,0),HLOOKUP(VALUE(RIGHT($E34,4))+AB$2,Vychodiská!$J$9:$BH$15,7,0)))*-1</f>
        <v>0</v>
      </c>
      <c r="AC34" s="62">
        <f>($F34*IF(LEN($E34)=4,HLOOKUP($E34+AC$2,Vychodiská!$J$9:$BH$15,2,0),HLOOKUP(VALUE(RIGHT($E34,4))+AC$2,Vychodiská!$J$9:$BH$15,2,0)))*-1+($G34*IF(LEN($E34)=4,HLOOKUP($E34+AC$2,Vychodiská!$J$9:$BH$15,3,0),HLOOKUP(VALUE(RIGHT($E34,4))+AC$2,Vychodiská!$J$9:$BH$15,3,0)))*-1+($H34*IF(LEN($E34)=4,HLOOKUP($E34+AC$2,Vychodiská!$J$9:$BH$15,4,0),HLOOKUP(VALUE(RIGHT($E34,4))+AC$2,Vychodiská!$J$9:$BH$15,4,0)))*-1+($I34*IF(LEN($E34)=4,HLOOKUP($E34+AC$2,Vychodiská!$J$9:$BH$15,5,0),HLOOKUP(VALUE(RIGHT($E34,4))+AC$2,Vychodiská!$J$9:$BH$15,5,0)))*-1+($J34*IF(LEN($E34)=4,HLOOKUP($E34+AC$2,Vychodiská!$J$9:$BH$15,6,0),HLOOKUP(VALUE(RIGHT($E34,4))+AC$2,Vychodiská!$J$9:$BH$15,6,0)))*-1+($K34*IF(LEN($E34)=4,HLOOKUP($E34+AC$2,Vychodiská!$J$9:$BH$15,7,0),HLOOKUP(VALUE(RIGHT($E34,4))+AC$2,Vychodiská!$J$9:$BH$15,7,0)))*-1</f>
        <v>0</v>
      </c>
      <c r="AD34" s="62">
        <f>($F34*IF(LEN($E34)=4,HLOOKUP($E34+AD$2,Vychodiská!$J$9:$BH$15,2,0),HLOOKUP(VALUE(RIGHT($E34,4))+AD$2,Vychodiská!$J$9:$BH$15,2,0)))*-1+($G34*IF(LEN($E34)=4,HLOOKUP($E34+AD$2,Vychodiská!$J$9:$BH$15,3,0),HLOOKUP(VALUE(RIGHT($E34,4))+AD$2,Vychodiská!$J$9:$BH$15,3,0)))*-1+($H34*IF(LEN($E34)=4,HLOOKUP($E34+AD$2,Vychodiská!$J$9:$BH$15,4,0),HLOOKUP(VALUE(RIGHT($E34,4))+AD$2,Vychodiská!$J$9:$BH$15,4,0)))*-1+($I34*IF(LEN($E34)=4,HLOOKUP($E34+AD$2,Vychodiská!$J$9:$BH$15,5,0),HLOOKUP(VALUE(RIGHT($E34,4))+AD$2,Vychodiská!$J$9:$BH$15,5,0)))*-1+($J34*IF(LEN($E34)=4,HLOOKUP($E34+AD$2,Vychodiská!$J$9:$BH$15,6,0),HLOOKUP(VALUE(RIGHT($E34,4))+AD$2,Vychodiská!$J$9:$BH$15,6,0)))*-1+($K34*IF(LEN($E34)=4,HLOOKUP($E34+AD$2,Vychodiská!$J$9:$BH$15,7,0),HLOOKUP(VALUE(RIGHT($E34,4))+AD$2,Vychodiská!$J$9:$BH$15,7,0)))*-1</f>
        <v>0</v>
      </c>
      <c r="AE34" s="62">
        <f>($F34*IF(LEN($E34)=4,HLOOKUP($E34+AE$2,Vychodiská!$J$9:$BH$15,2,0),HLOOKUP(VALUE(RIGHT($E34,4))+AE$2,Vychodiská!$J$9:$BH$15,2,0)))*-1+($G34*IF(LEN($E34)=4,HLOOKUP($E34+AE$2,Vychodiská!$J$9:$BH$15,3,0),HLOOKUP(VALUE(RIGHT($E34,4))+AE$2,Vychodiská!$J$9:$BH$15,3,0)))*-1+($H34*IF(LEN($E34)=4,HLOOKUP($E34+AE$2,Vychodiská!$J$9:$BH$15,4,0),HLOOKUP(VALUE(RIGHT($E34,4))+AE$2,Vychodiská!$J$9:$BH$15,4,0)))*-1+($I34*IF(LEN($E34)=4,HLOOKUP($E34+AE$2,Vychodiská!$J$9:$BH$15,5,0),HLOOKUP(VALUE(RIGHT($E34,4))+AE$2,Vychodiská!$J$9:$BH$15,5,0)))*-1+($J34*IF(LEN($E34)=4,HLOOKUP($E34+AE$2,Vychodiská!$J$9:$BH$15,6,0),HLOOKUP(VALUE(RIGHT($E34,4))+AE$2,Vychodiská!$J$9:$BH$15,6,0)))*-1+($K34*IF(LEN($E34)=4,HLOOKUP($E34+AE$2,Vychodiská!$J$9:$BH$15,7,0),HLOOKUP(VALUE(RIGHT($E34,4))+AE$2,Vychodiská!$J$9:$BH$15,7,0)))*-1</f>
        <v>0</v>
      </c>
      <c r="AF34" s="62">
        <f>($F34*IF(LEN($E34)=4,HLOOKUP($E34+AF$2,Vychodiská!$J$9:$BH$15,2,0),HLOOKUP(VALUE(RIGHT($E34,4))+AF$2,Vychodiská!$J$9:$BH$15,2,0)))*-1+($G34*IF(LEN($E34)=4,HLOOKUP($E34+AF$2,Vychodiská!$J$9:$BH$15,3,0),HLOOKUP(VALUE(RIGHT($E34,4))+AF$2,Vychodiská!$J$9:$BH$15,3,0)))*-1+($H34*IF(LEN($E34)=4,HLOOKUP($E34+AF$2,Vychodiská!$J$9:$BH$15,4,0),HLOOKUP(VALUE(RIGHT($E34,4))+AF$2,Vychodiská!$J$9:$BH$15,4,0)))*-1+($I34*IF(LEN($E34)=4,HLOOKUP($E34+AF$2,Vychodiská!$J$9:$BH$15,5,0),HLOOKUP(VALUE(RIGHT($E34,4))+AF$2,Vychodiská!$J$9:$BH$15,5,0)))*-1+($J34*IF(LEN($E34)=4,HLOOKUP($E34+AF$2,Vychodiská!$J$9:$BH$15,6,0),HLOOKUP(VALUE(RIGHT($E34,4))+AF$2,Vychodiská!$J$9:$BH$15,6,0)))*-1+($K34*IF(LEN($E34)=4,HLOOKUP($E34+AF$2,Vychodiská!$J$9:$BH$15,7,0),HLOOKUP(VALUE(RIGHT($E34,4))+AF$2,Vychodiská!$J$9:$BH$15,7,0)))*-1</f>
        <v>0</v>
      </c>
      <c r="AG34" s="62">
        <f>($F34*IF(LEN($E34)=4,HLOOKUP($E34+AG$2,Vychodiská!$J$9:$BH$15,2,0),HLOOKUP(VALUE(RIGHT($E34,4))+AG$2,Vychodiská!$J$9:$BH$15,2,0)))*-1+($G34*IF(LEN($E34)=4,HLOOKUP($E34+AG$2,Vychodiská!$J$9:$BH$15,3,0),HLOOKUP(VALUE(RIGHT($E34,4))+AG$2,Vychodiská!$J$9:$BH$15,3,0)))*-1+($H34*IF(LEN($E34)=4,HLOOKUP($E34+AG$2,Vychodiská!$J$9:$BH$15,4,0),HLOOKUP(VALUE(RIGHT($E34,4))+AG$2,Vychodiská!$J$9:$BH$15,4,0)))*-1+($I34*IF(LEN($E34)=4,HLOOKUP($E34+AG$2,Vychodiská!$J$9:$BH$15,5,0),HLOOKUP(VALUE(RIGHT($E34,4))+AG$2,Vychodiská!$J$9:$BH$15,5,0)))*-1+($J34*IF(LEN($E34)=4,HLOOKUP($E34+AG$2,Vychodiská!$J$9:$BH$15,6,0),HLOOKUP(VALUE(RIGHT($E34,4))+AG$2,Vychodiská!$J$9:$BH$15,6,0)))*-1+($K34*IF(LEN($E34)=4,HLOOKUP($E34+AG$2,Vychodiská!$J$9:$BH$15,7,0),HLOOKUP(VALUE(RIGHT($E34,4))+AG$2,Vychodiská!$J$9:$BH$15,7,0)))*-1</f>
        <v>0</v>
      </c>
      <c r="AH34" s="62">
        <f>($F34*IF(LEN($E34)=4,HLOOKUP($E34+AH$2,Vychodiská!$J$9:$BH$15,2,0),HLOOKUP(VALUE(RIGHT($E34,4))+AH$2,Vychodiská!$J$9:$BH$15,2,0)))*-1+($G34*IF(LEN($E34)=4,HLOOKUP($E34+AH$2,Vychodiská!$J$9:$BH$15,3,0),HLOOKUP(VALUE(RIGHT($E34,4))+AH$2,Vychodiská!$J$9:$BH$15,3,0)))*-1+($H34*IF(LEN($E34)=4,HLOOKUP($E34+AH$2,Vychodiská!$J$9:$BH$15,4,0),HLOOKUP(VALUE(RIGHT($E34,4))+AH$2,Vychodiská!$J$9:$BH$15,4,0)))*-1+($I34*IF(LEN($E34)=4,HLOOKUP($E34+AH$2,Vychodiská!$J$9:$BH$15,5,0),HLOOKUP(VALUE(RIGHT($E34,4))+AH$2,Vychodiská!$J$9:$BH$15,5,0)))*-1+($J34*IF(LEN($E34)=4,HLOOKUP($E34+AH$2,Vychodiská!$J$9:$BH$15,6,0),HLOOKUP(VALUE(RIGHT($E34,4))+AH$2,Vychodiská!$J$9:$BH$15,6,0)))*-1+($K34*IF(LEN($E34)=4,HLOOKUP($E34+AH$2,Vychodiská!$J$9:$BH$15,7,0),HLOOKUP(VALUE(RIGHT($E34,4))+AH$2,Vychodiská!$J$9:$BH$15,7,0)))*-1</f>
        <v>0</v>
      </c>
      <c r="AI34" s="62">
        <f>($F34*IF(LEN($E34)=4,HLOOKUP($E34+AI$2,Vychodiská!$J$9:$BH$15,2,0),HLOOKUP(VALUE(RIGHT($E34,4))+AI$2,Vychodiská!$J$9:$BH$15,2,0)))*-1+($G34*IF(LEN($E34)=4,HLOOKUP($E34+AI$2,Vychodiská!$J$9:$BH$15,3,0),HLOOKUP(VALUE(RIGHT($E34,4))+AI$2,Vychodiská!$J$9:$BH$15,3,0)))*-1+($H34*IF(LEN($E34)=4,HLOOKUP($E34+AI$2,Vychodiská!$J$9:$BH$15,4,0),HLOOKUP(VALUE(RIGHT($E34,4))+AI$2,Vychodiská!$J$9:$BH$15,4,0)))*-1+($I34*IF(LEN($E34)=4,HLOOKUP($E34+AI$2,Vychodiská!$J$9:$BH$15,5,0),HLOOKUP(VALUE(RIGHT($E34,4))+AI$2,Vychodiská!$J$9:$BH$15,5,0)))*-1+($J34*IF(LEN($E34)=4,HLOOKUP($E34+AI$2,Vychodiská!$J$9:$BH$15,6,0),HLOOKUP(VALUE(RIGHT($E34,4))+AI$2,Vychodiská!$J$9:$BH$15,6,0)))*-1+($K34*IF(LEN($E34)=4,HLOOKUP($E34+AI$2,Vychodiská!$J$9:$BH$15,7,0),HLOOKUP(VALUE(RIGHT($E34,4))+AI$2,Vychodiská!$J$9:$BH$15,7,0)))*-1</f>
        <v>0</v>
      </c>
      <c r="AJ34" s="62">
        <f>($F34*IF(LEN($E34)=4,HLOOKUP($E34+AJ$2,Vychodiská!$J$9:$BH$15,2,0),HLOOKUP(VALUE(RIGHT($E34,4))+AJ$2,Vychodiská!$J$9:$BH$15,2,0)))*-1+($G34*IF(LEN($E34)=4,HLOOKUP($E34+AJ$2,Vychodiská!$J$9:$BH$15,3,0),HLOOKUP(VALUE(RIGHT($E34,4))+AJ$2,Vychodiská!$J$9:$BH$15,3,0)))*-1+($H34*IF(LEN($E34)=4,HLOOKUP($E34+AJ$2,Vychodiská!$J$9:$BH$15,4,0),HLOOKUP(VALUE(RIGHT($E34,4))+AJ$2,Vychodiská!$J$9:$BH$15,4,0)))*-1+($I34*IF(LEN($E34)=4,HLOOKUP($E34+AJ$2,Vychodiská!$J$9:$BH$15,5,0),HLOOKUP(VALUE(RIGHT($E34,4))+AJ$2,Vychodiská!$J$9:$BH$15,5,0)))*-1+($J34*IF(LEN($E34)=4,HLOOKUP($E34+AJ$2,Vychodiská!$J$9:$BH$15,6,0),HLOOKUP(VALUE(RIGHT($E34,4))+AJ$2,Vychodiská!$J$9:$BH$15,6,0)))*-1+($K34*IF(LEN($E34)=4,HLOOKUP($E34+AJ$2,Vychodiská!$J$9:$BH$15,7,0),HLOOKUP(VALUE(RIGHT($E34,4))+AJ$2,Vychodiská!$J$9:$BH$15,7,0)))*-1</f>
        <v>0</v>
      </c>
      <c r="AK34" s="62">
        <f>($F34*IF(LEN($E34)=4,HLOOKUP($E34+AK$2,Vychodiská!$J$9:$BH$15,2,0),HLOOKUP(VALUE(RIGHT($E34,4))+AK$2,Vychodiská!$J$9:$BH$15,2,0)))*-1+($G34*IF(LEN($E34)=4,HLOOKUP($E34+AK$2,Vychodiská!$J$9:$BH$15,3,0),HLOOKUP(VALUE(RIGHT($E34,4))+AK$2,Vychodiská!$J$9:$BH$15,3,0)))*-1+($H34*IF(LEN($E34)=4,HLOOKUP($E34+AK$2,Vychodiská!$J$9:$BH$15,4,0),HLOOKUP(VALUE(RIGHT($E34,4))+AK$2,Vychodiská!$J$9:$BH$15,4,0)))*-1+($I34*IF(LEN($E34)=4,HLOOKUP($E34+AK$2,Vychodiská!$J$9:$BH$15,5,0),HLOOKUP(VALUE(RIGHT($E34,4))+AK$2,Vychodiská!$J$9:$BH$15,5,0)))*-1+($J34*IF(LEN($E34)=4,HLOOKUP($E34+AK$2,Vychodiská!$J$9:$BH$15,6,0),HLOOKUP(VALUE(RIGHT($E34,4))+AK$2,Vychodiská!$J$9:$BH$15,6,0)))*-1+($K34*IF(LEN($E34)=4,HLOOKUP($E34+AK$2,Vychodiská!$J$9:$BH$15,7,0),HLOOKUP(VALUE(RIGHT($E34,4))+AK$2,Vychodiská!$J$9:$BH$15,7,0)))*-1</f>
        <v>0</v>
      </c>
      <c r="AL34" s="62">
        <f>($F34*IF(LEN($E34)=4,HLOOKUP($E34+AL$2,Vychodiská!$J$9:$BH$15,2,0),HLOOKUP(VALUE(RIGHT($E34,4))+AL$2,Vychodiská!$J$9:$BH$15,2,0)))*-1+($G34*IF(LEN($E34)=4,HLOOKUP($E34+AL$2,Vychodiská!$J$9:$BH$15,3,0),HLOOKUP(VALUE(RIGHT($E34,4))+AL$2,Vychodiská!$J$9:$BH$15,3,0)))*-1+($H34*IF(LEN($E34)=4,HLOOKUP($E34+AL$2,Vychodiská!$J$9:$BH$15,4,0),HLOOKUP(VALUE(RIGHT($E34,4))+AL$2,Vychodiská!$J$9:$BH$15,4,0)))*-1+($I34*IF(LEN($E34)=4,HLOOKUP($E34+AL$2,Vychodiská!$J$9:$BH$15,5,0),HLOOKUP(VALUE(RIGHT($E34,4))+AL$2,Vychodiská!$J$9:$BH$15,5,0)))*-1+($J34*IF(LEN($E34)=4,HLOOKUP($E34+AL$2,Vychodiská!$J$9:$BH$15,6,0),HLOOKUP(VALUE(RIGHT($E34,4))+AL$2,Vychodiská!$J$9:$BH$15,6,0)))*-1+($K34*IF(LEN($E34)=4,HLOOKUP($E34+AL$2,Vychodiská!$J$9:$BH$15,7,0),HLOOKUP(VALUE(RIGHT($E34,4))+AL$2,Vychodiská!$J$9:$BH$15,7,0)))*-1</f>
        <v>0</v>
      </c>
      <c r="AM34" s="62">
        <f>($F34*IF(LEN($E34)=4,HLOOKUP($E34+AM$2,Vychodiská!$J$9:$BH$15,2,0),HLOOKUP(VALUE(RIGHT($E34,4))+AM$2,Vychodiská!$J$9:$BH$15,2,0)))*-1+($G34*IF(LEN($E34)=4,HLOOKUP($E34+AM$2,Vychodiská!$J$9:$BH$15,3,0),HLOOKUP(VALUE(RIGHT($E34,4))+AM$2,Vychodiská!$J$9:$BH$15,3,0)))*-1+($H34*IF(LEN($E34)=4,HLOOKUP($E34+AM$2,Vychodiská!$J$9:$BH$15,4,0),HLOOKUP(VALUE(RIGHT($E34,4))+AM$2,Vychodiská!$J$9:$BH$15,4,0)))*-1+($I34*IF(LEN($E34)=4,HLOOKUP($E34+AM$2,Vychodiská!$J$9:$BH$15,5,0),HLOOKUP(VALUE(RIGHT($E34,4))+AM$2,Vychodiská!$J$9:$BH$15,5,0)))*-1+($J34*IF(LEN($E34)=4,HLOOKUP($E34+AM$2,Vychodiská!$J$9:$BH$15,6,0),HLOOKUP(VALUE(RIGHT($E34,4))+AM$2,Vychodiská!$J$9:$BH$15,6,0)))*-1+($K34*IF(LEN($E34)=4,HLOOKUP($E34+AM$2,Vychodiská!$J$9:$BH$15,7,0),HLOOKUP(VALUE(RIGHT($E34,4))+AM$2,Vychodiská!$J$9:$BH$15,7,0)))*-1</f>
        <v>0</v>
      </c>
      <c r="AN34" s="62">
        <f>($F34*IF(LEN($E34)=4,HLOOKUP($E34+AN$2,Vychodiská!$J$9:$BH$15,2,0),HLOOKUP(VALUE(RIGHT($E34,4))+AN$2,Vychodiská!$J$9:$BH$15,2,0)))*-1+($G34*IF(LEN($E34)=4,HLOOKUP($E34+AN$2,Vychodiská!$J$9:$BH$15,3,0),HLOOKUP(VALUE(RIGHT($E34,4))+AN$2,Vychodiská!$J$9:$BH$15,3,0)))*-1+($H34*IF(LEN($E34)=4,HLOOKUP($E34+AN$2,Vychodiská!$J$9:$BH$15,4,0),HLOOKUP(VALUE(RIGHT($E34,4))+AN$2,Vychodiská!$J$9:$BH$15,4,0)))*-1+($I34*IF(LEN($E34)=4,HLOOKUP($E34+AN$2,Vychodiská!$J$9:$BH$15,5,0),HLOOKUP(VALUE(RIGHT($E34,4))+AN$2,Vychodiská!$J$9:$BH$15,5,0)))*-1+($J34*IF(LEN($E34)=4,HLOOKUP($E34+AN$2,Vychodiská!$J$9:$BH$15,6,0),HLOOKUP(VALUE(RIGHT($E34,4))+AN$2,Vychodiská!$J$9:$BH$15,6,0)))*-1+($K34*IF(LEN($E34)=4,HLOOKUP($E34+AN$2,Vychodiská!$J$9:$BH$15,7,0),HLOOKUP(VALUE(RIGHT($E34,4))+AN$2,Vychodiská!$J$9:$BH$15,7,0)))*-1</f>
        <v>0</v>
      </c>
      <c r="AO34" s="62">
        <f>($F34*IF(LEN($E34)=4,HLOOKUP($E34+AO$2,Vychodiská!$J$9:$BH$15,2,0),HLOOKUP(VALUE(RIGHT($E34,4))+AO$2,Vychodiská!$J$9:$BH$15,2,0)))*-1+($G34*IF(LEN($E34)=4,HLOOKUP($E34+AO$2,Vychodiská!$J$9:$BH$15,3,0),HLOOKUP(VALUE(RIGHT($E34,4))+AO$2,Vychodiská!$J$9:$BH$15,3,0)))*-1+($H34*IF(LEN($E34)=4,HLOOKUP($E34+AO$2,Vychodiská!$J$9:$BH$15,4,0),HLOOKUP(VALUE(RIGHT($E34,4))+AO$2,Vychodiská!$J$9:$BH$15,4,0)))*-1+($I34*IF(LEN($E34)=4,HLOOKUP($E34+AO$2,Vychodiská!$J$9:$BH$15,5,0),HLOOKUP(VALUE(RIGHT($E34,4))+AO$2,Vychodiská!$J$9:$BH$15,5,0)))*-1+($J34*IF(LEN($E34)=4,HLOOKUP($E34+AO$2,Vychodiská!$J$9:$BH$15,6,0),HLOOKUP(VALUE(RIGHT($E34,4))+AO$2,Vychodiská!$J$9:$BH$15,6,0)))*-1+($K34*IF(LEN($E34)=4,HLOOKUP($E34+AO$2,Vychodiská!$J$9:$BH$15,7,0),HLOOKUP(VALUE(RIGHT($E34,4))+AO$2,Vychodiská!$J$9:$BH$15,7,0)))*-1</f>
        <v>0</v>
      </c>
      <c r="AP34" s="62">
        <f t="shared" si="56"/>
        <v>0</v>
      </c>
      <c r="AQ34" s="62">
        <f>SUM($L34:M34)</f>
        <v>0</v>
      </c>
      <c r="AR34" s="62">
        <f>SUM($L34:N34)</f>
        <v>0</v>
      </c>
      <c r="AS34" s="62">
        <f>SUM($L34:O34)</f>
        <v>0</v>
      </c>
      <c r="AT34" s="62">
        <f>SUM($L34:P34)</f>
        <v>0</v>
      </c>
      <c r="AU34" s="62">
        <f>SUM($L34:Q34)</f>
        <v>0</v>
      </c>
      <c r="AV34" s="62">
        <f>SUM($L34:R34)</f>
        <v>0</v>
      </c>
      <c r="AW34" s="62">
        <f>SUM($L34:S34)</f>
        <v>0</v>
      </c>
      <c r="AX34" s="62">
        <f>SUM($L34:T34)</f>
        <v>0</v>
      </c>
      <c r="AY34" s="62">
        <f>SUM($L34:U34)</f>
        <v>0</v>
      </c>
      <c r="AZ34" s="62">
        <f>SUM($L34:V34)</f>
        <v>0</v>
      </c>
      <c r="BA34" s="62">
        <f>SUM($L34:W34)</f>
        <v>0</v>
      </c>
      <c r="BB34" s="62">
        <f>SUM($L34:X34)</f>
        <v>0</v>
      </c>
      <c r="BC34" s="62">
        <f>SUM($L34:Y34)</f>
        <v>0</v>
      </c>
      <c r="BD34" s="62">
        <f>SUM($L34:Z34)</f>
        <v>0</v>
      </c>
      <c r="BE34" s="62">
        <f>SUM($L34:AA34)</f>
        <v>0</v>
      </c>
      <c r="BF34" s="62">
        <f>SUM($L34:AB34)</f>
        <v>0</v>
      </c>
      <c r="BG34" s="62">
        <f>SUM($L34:AC34)</f>
        <v>0</v>
      </c>
      <c r="BH34" s="62">
        <f>SUM($L34:AD34)</f>
        <v>0</v>
      </c>
      <c r="BI34" s="62">
        <f>SUM($L34:AE34)</f>
        <v>0</v>
      </c>
      <c r="BJ34" s="62">
        <f>SUM($L34:AF34)</f>
        <v>0</v>
      </c>
      <c r="BK34" s="62">
        <f>SUM($L34:AG34)</f>
        <v>0</v>
      </c>
      <c r="BL34" s="62">
        <f>SUM($L34:AH34)</f>
        <v>0</v>
      </c>
      <c r="BM34" s="62">
        <f>SUM($L34:AI34)</f>
        <v>0</v>
      </c>
      <c r="BN34" s="62">
        <f>SUM($L34:AJ34)</f>
        <v>0</v>
      </c>
      <c r="BO34" s="62">
        <f>SUM($L34:AK34)</f>
        <v>0</v>
      </c>
      <c r="BP34" s="62">
        <f>SUM($L34:AL34)</f>
        <v>0</v>
      </c>
      <c r="BQ34" s="62">
        <f>SUM($L34:AM34)</f>
        <v>0</v>
      </c>
      <c r="BR34" s="62">
        <f>SUM($L34:AN34)</f>
        <v>0</v>
      </c>
      <c r="BS34" s="63">
        <f>SUM($L34:AO34)</f>
        <v>0</v>
      </c>
      <c r="BT34" s="65">
        <f>IF(CZ34=0,0,L34/((1+Vychodiská!$C$178)^emisie_ostatné!CZ34))</f>
        <v>0</v>
      </c>
      <c r="BU34" s="62">
        <f>IF(DA34=0,0,M34/((1+Vychodiská!$C$178)^emisie_ostatné!DA34))</f>
        <v>0</v>
      </c>
      <c r="BV34" s="62">
        <f>IF(DB34=0,0,N34/((1+Vychodiská!$C$178)^emisie_ostatné!DB34))</f>
        <v>0</v>
      </c>
      <c r="BW34" s="62">
        <f>IF(DC34=0,0,O34/((1+Vychodiská!$C$178)^emisie_ostatné!DC34))</f>
        <v>0</v>
      </c>
      <c r="BX34" s="62">
        <f>IF(DD34=0,0,P34/((1+Vychodiská!$C$178)^emisie_ostatné!DD34))</f>
        <v>0</v>
      </c>
      <c r="BY34" s="62">
        <f>IF(DE34=0,0,Q34/((1+Vychodiská!$C$178)^emisie_ostatné!DE34))</f>
        <v>0</v>
      </c>
      <c r="BZ34" s="62">
        <f>IF(DF34=0,0,R34/((1+Vychodiská!$C$178)^emisie_ostatné!DF34))</f>
        <v>0</v>
      </c>
      <c r="CA34" s="62">
        <f>IF(DG34=0,0,S34/((1+Vychodiská!$C$178)^emisie_ostatné!DG34))</f>
        <v>0</v>
      </c>
      <c r="CB34" s="62">
        <f>IF(DH34=0,0,T34/((1+Vychodiská!$C$178)^emisie_ostatné!DH34))</f>
        <v>0</v>
      </c>
      <c r="CC34" s="62">
        <f>IF(DI34=0,0,U34/((1+Vychodiská!$C$178)^emisie_ostatné!DI34))</f>
        <v>0</v>
      </c>
      <c r="CD34" s="62">
        <f>IF(DJ34=0,0,V34/((1+Vychodiská!$C$178)^emisie_ostatné!DJ34))</f>
        <v>0</v>
      </c>
      <c r="CE34" s="62">
        <f>IF(DK34=0,0,W34/((1+Vychodiská!$C$178)^emisie_ostatné!DK34))</f>
        <v>0</v>
      </c>
      <c r="CF34" s="62">
        <f>IF(DL34=0,0,X34/((1+Vychodiská!$C$178)^emisie_ostatné!DL34))</f>
        <v>0</v>
      </c>
      <c r="CG34" s="62">
        <f>IF(DM34=0,0,Y34/((1+Vychodiská!$C$178)^emisie_ostatné!DM34))</f>
        <v>0</v>
      </c>
      <c r="CH34" s="62">
        <f>IF(DN34=0,0,Z34/((1+Vychodiská!$C$178)^emisie_ostatné!DN34))</f>
        <v>0</v>
      </c>
      <c r="CI34" s="62">
        <f>IF(DO34=0,0,AA34/((1+Vychodiská!$C$178)^emisie_ostatné!DO34))</f>
        <v>0</v>
      </c>
      <c r="CJ34" s="62">
        <f>IF(DP34=0,0,AB34/((1+Vychodiská!$C$178)^emisie_ostatné!DP34))</f>
        <v>0</v>
      </c>
      <c r="CK34" s="62">
        <f>IF(DQ34=0,0,AC34/((1+Vychodiská!$C$178)^emisie_ostatné!DQ34))</f>
        <v>0</v>
      </c>
      <c r="CL34" s="62">
        <f>IF(DR34=0,0,AD34/((1+Vychodiská!$C$178)^emisie_ostatné!DR34))</f>
        <v>0</v>
      </c>
      <c r="CM34" s="62">
        <f>IF(DS34=0,0,AE34/((1+Vychodiská!$C$178)^emisie_ostatné!DS34))</f>
        <v>0</v>
      </c>
      <c r="CN34" s="62">
        <f>IF(DT34=0,0,AF34/((1+Vychodiská!$C$178)^emisie_ostatné!DT34))</f>
        <v>0</v>
      </c>
      <c r="CO34" s="62">
        <f>IF(DU34=0,0,AG34/((1+Vychodiská!$C$178)^emisie_ostatné!DU34))</f>
        <v>0</v>
      </c>
      <c r="CP34" s="62">
        <f>IF(DV34=0,0,AH34/((1+Vychodiská!$C$178)^emisie_ostatné!DV34))</f>
        <v>0</v>
      </c>
      <c r="CQ34" s="62">
        <f>IF(DW34=0,0,AI34/((1+Vychodiská!$C$178)^emisie_ostatné!DW34))</f>
        <v>0</v>
      </c>
      <c r="CR34" s="62">
        <f>IF(DX34=0,0,AJ34/((1+Vychodiská!$C$178)^emisie_ostatné!DX34))</f>
        <v>0</v>
      </c>
      <c r="CS34" s="62">
        <f>IF(DY34=0,0,AK34/((1+Vychodiská!$C$178)^emisie_ostatné!DY34))</f>
        <v>0</v>
      </c>
      <c r="CT34" s="62">
        <f>IF(DZ34=0,0,AL34/((1+Vychodiská!$C$178)^emisie_ostatné!DZ34))</f>
        <v>0</v>
      </c>
      <c r="CU34" s="62">
        <f>IF(EA34=0,0,AM34/((1+Vychodiská!$C$178)^emisie_ostatné!EA34))</f>
        <v>0</v>
      </c>
      <c r="CV34" s="62">
        <f>IF(EB34=0,0,AN34/((1+Vychodiská!$C$178)^emisie_ostatné!EB34))</f>
        <v>0</v>
      </c>
      <c r="CW34" s="63">
        <f>IF(EC34=0,0,AO34/((1+Vychodiská!$C$178)^emisie_ostatné!EC34))</f>
        <v>0</v>
      </c>
      <c r="CX34" s="66">
        <f t="shared" si="57"/>
        <v>0</v>
      </c>
    </row>
    <row r="35" spans="1:102" ht="33" x14ac:dyDescent="0.45">
      <c r="A35" s="59">
        <f>Investície!A35</f>
        <v>33</v>
      </c>
      <c r="B35" s="60" t="str">
        <f>Investície!B35</f>
        <v>MHTH, a.s. - závod Zvolen</v>
      </c>
      <c r="C35" s="60" t="str">
        <f>Investície!C35</f>
        <v>Rekonštrukcia horúcovodného potrubia vetiev Zvolen-Sekier a Zvolen-Zlatý Potok /časť SO 300 HV Rozvod Zvolen-Sekier</v>
      </c>
      <c r="D35" s="61">
        <f>INDEX(Data!$M:$M,MATCH(emisie_ostatné!A35,Data!$A:$A,0))</f>
        <v>30</v>
      </c>
      <c r="E35" s="61" t="str">
        <f>INDEX(Data!$J:$J,MATCH(emisie_ostatné!A35,Data!$A:$A,0))</f>
        <v>2024 - 2026</v>
      </c>
      <c r="F35" s="61">
        <f>INDEX(Data!$O:$O,MATCH(emisie_ostatné!A35,Data!$A:$A,0))</f>
        <v>0</v>
      </c>
      <c r="G35" s="61">
        <f>INDEX(Data!$P:$P,MATCH(emisie_ostatné!A35,Data!$A:$A,0))</f>
        <v>-0.27100000000000002</v>
      </c>
      <c r="H35" s="61">
        <f>INDEX(Data!$Q:$Q,MATCH(emisie_ostatné!A35,Data!$A:$A,0))</f>
        <v>-1E-3</v>
      </c>
      <c r="I35" s="61">
        <f>INDEX(Data!$R:$R,MATCH(emisie_ostatné!A35,Data!$A:$A,0))</f>
        <v>0</v>
      </c>
      <c r="J35" s="61">
        <f>INDEX(Data!$S:$S,MATCH(emisie_ostatné!A35,Data!$A:$A,0))</f>
        <v>-4.0000000000000001E-3</v>
      </c>
      <c r="K35" s="63">
        <f>INDEX(Data!$T:$T,MATCH(emisie_ostatné!A35,Data!$A:$A,0))</f>
        <v>0</v>
      </c>
      <c r="L35" s="62">
        <f>($F35*IF(LEN($E35)=4,HLOOKUP($E35+L$2,Vychodiská!$J$9:$BH$15,2,0),HLOOKUP(VALUE(RIGHT($E35,4))+L$2,Vychodiská!$J$9:$BH$15,2,0)))*-1+($G35*IF(LEN($E35)=4,HLOOKUP($E35+L$2,Vychodiská!$J$9:$BH$15,3,0),HLOOKUP(VALUE(RIGHT($E35,4))+L$2,Vychodiská!$J$9:$BH$15,3,0)))*-1+($H35*IF(LEN($E35)=4,HLOOKUP($E35+L$2,Vychodiská!$J$9:$BH$15,4,0),HLOOKUP(VALUE(RIGHT($E35,4))+L$2,Vychodiská!$J$9:$BH$15,4,0)))*-1+($I35*IF(LEN($E35)=4,HLOOKUP($E35+L$2,Vychodiská!$J$9:$BH$15,5,0),HLOOKUP(VALUE(RIGHT($E35,4))+L$2,Vychodiská!$J$9:$BH$15,5,0)))*-1+($J35*IF(LEN($E35)=4,HLOOKUP($E35+L$2,Vychodiská!$J$9:$BH$15,6,0),HLOOKUP(VALUE(RIGHT($E35,4))+L$2,Vychodiská!$J$9:$BH$15,6,0)))*-1+($K35*IF(LEN($E35)=4,HLOOKUP($E35+L$2,Vychodiská!$J$9:$BH$15,7,0),HLOOKUP(VALUE(RIGHT($E35,4))+L$2,Vychodiská!$J$9:$BH$15,7,0)))*-1</f>
        <v>8807.9712595448655</v>
      </c>
      <c r="M35" s="62">
        <f>($F35*IF(LEN($E35)=4,HLOOKUP($E35+M$2,Vychodiská!$J$9:$BH$15,2,0),HLOOKUP(VALUE(RIGHT($E35,4))+M$2,Vychodiská!$J$9:$BH$15,2,0)))*-1+($G35*IF(LEN($E35)=4,HLOOKUP($E35+M$2,Vychodiská!$J$9:$BH$15,3,0),HLOOKUP(VALUE(RIGHT($E35,4))+M$2,Vychodiská!$J$9:$BH$15,3,0)))*-1+($H35*IF(LEN($E35)=4,HLOOKUP($E35+M$2,Vychodiská!$J$9:$BH$15,4,0),HLOOKUP(VALUE(RIGHT($E35,4))+M$2,Vychodiská!$J$9:$BH$15,4,0)))*-1+($I35*IF(LEN($E35)=4,HLOOKUP($E35+M$2,Vychodiská!$J$9:$BH$15,5,0),HLOOKUP(VALUE(RIGHT($E35,4))+M$2,Vychodiská!$J$9:$BH$15,5,0)))*-1+($J35*IF(LEN($E35)=4,HLOOKUP($E35+M$2,Vychodiská!$J$9:$BH$15,6,0),HLOOKUP(VALUE(RIGHT($E35,4))+M$2,Vychodiská!$J$9:$BH$15,6,0)))*-1+($K35*IF(LEN($E35)=4,HLOOKUP($E35+M$2,Vychodiská!$J$9:$BH$15,7,0),HLOOKUP(VALUE(RIGHT($E35,4))+M$2,Vychodiská!$J$9:$BH$15,7,0)))*-1</f>
        <v>8912.7861175334492</v>
      </c>
      <c r="N35" s="62">
        <f>($F35*IF(LEN($E35)=4,HLOOKUP($E35+N$2,Vychodiská!$J$9:$BH$15,2,0),HLOOKUP(VALUE(RIGHT($E35,4))+N$2,Vychodiská!$J$9:$BH$15,2,0)))*-1+($G35*IF(LEN($E35)=4,HLOOKUP($E35+N$2,Vychodiská!$J$9:$BH$15,3,0),HLOOKUP(VALUE(RIGHT($E35,4))+N$2,Vychodiská!$J$9:$BH$15,3,0)))*-1+($H35*IF(LEN($E35)=4,HLOOKUP($E35+N$2,Vychodiská!$J$9:$BH$15,4,0),HLOOKUP(VALUE(RIGHT($E35,4))+N$2,Vychodiská!$J$9:$BH$15,4,0)))*-1+($I35*IF(LEN($E35)=4,HLOOKUP($E35+N$2,Vychodiská!$J$9:$BH$15,5,0),HLOOKUP(VALUE(RIGHT($E35,4))+N$2,Vychodiská!$J$9:$BH$15,5,0)))*-1+($J35*IF(LEN($E35)=4,HLOOKUP($E35+N$2,Vychodiská!$J$9:$BH$15,6,0),HLOOKUP(VALUE(RIGHT($E35,4))+N$2,Vychodiská!$J$9:$BH$15,6,0)))*-1+($K35*IF(LEN($E35)=4,HLOOKUP($E35+N$2,Vychodiská!$J$9:$BH$15,7,0),HLOOKUP(VALUE(RIGHT($E35,4))+N$2,Vychodiská!$J$9:$BH$15,7,0)))*-1</f>
        <v>9018.8482723320976</v>
      </c>
      <c r="O35" s="62">
        <f>($F35*IF(LEN($E35)=4,HLOOKUP($E35+O$2,Vychodiská!$J$9:$BH$15,2,0),HLOOKUP(VALUE(RIGHT($E35,4))+O$2,Vychodiská!$J$9:$BH$15,2,0)))*-1+($G35*IF(LEN($E35)=4,HLOOKUP($E35+O$2,Vychodiská!$J$9:$BH$15,3,0),HLOOKUP(VALUE(RIGHT($E35,4))+O$2,Vychodiská!$J$9:$BH$15,3,0)))*-1+($H35*IF(LEN($E35)=4,HLOOKUP($E35+O$2,Vychodiská!$J$9:$BH$15,4,0),HLOOKUP(VALUE(RIGHT($E35,4))+O$2,Vychodiská!$J$9:$BH$15,4,0)))*-1+($I35*IF(LEN($E35)=4,HLOOKUP($E35+O$2,Vychodiská!$J$9:$BH$15,5,0),HLOOKUP(VALUE(RIGHT($E35,4))+O$2,Vychodiská!$J$9:$BH$15,5,0)))*-1+($J35*IF(LEN($E35)=4,HLOOKUP($E35+O$2,Vychodiská!$J$9:$BH$15,6,0),HLOOKUP(VALUE(RIGHT($E35,4))+O$2,Vychodiská!$J$9:$BH$15,6,0)))*-1+($K35*IF(LEN($E35)=4,HLOOKUP($E35+O$2,Vychodiská!$J$9:$BH$15,7,0),HLOOKUP(VALUE(RIGHT($E35,4))+O$2,Vychodiská!$J$9:$BH$15,7,0)))*-1</f>
        <v>9126.1725667728497</v>
      </c>
      <c r="P35" s="62">
        <f>($F35*IF(LEN($E35)=4,HLOOKUP($E35+P$2,Vychodiská!$J$9:$BH$15,2,0),HLOOKUP(VALUE(RIGHT($E35,4))+P$2,Vychodiská!$J$9:$BH$15,2,0)))*-1+($G35*IF(LEN($E35)=4,HLOOKUP($E35+P$2,Vychodiská!$J$9:$BH$15,3,0),HLOOKUP(VALUE(RIGHT($E35,4))+P$2,Vychodiská!$J$9:$BH$15,3,0)))*-1+($H35*IF(LEN($E35)=4,HLOOKUP($E35+P$2,Vychodiská!$J$9:$BH$15,4,0),HLOOKUP(VALUE(RIGHT($E35,4))+P$2,Vychodiská!$J$9:$BH$15,4,0)))*-1+($I35*IF(LEN($E35)=4,HLOOKUP($E35+P$2,Vychodiská!$J$9:$BH$15,5,0),HLOOKUP(VALUE(RIGHT($E35,4))+P$2,Vychodiská!$J$9:$BH$15,5,0)))*-1+($J35*IF(LEN($E35)=4,HLOOKUP($E35+P$2,Vychodiská!$J$9:$BH$15,6,0),HLOOKUP(VALUE(RIGHT($E35,4))+P$2,Vychodiská!$J$9:$BH$15,6,0)))*-1+($K35*IF(LEN($E35)=4,HLOOKUP($E35+P$2,Vychodiská!$J$9:$BH$15,7,0),HLOOKUP(VALUE(RIGHT($E35,4))+P$2,Vychodiská!$J$9:$BH$15,7,0)))*-1</f>
        <v>9202.832416333742</v>
      </c>
      <c r="Q35" s="62">
        <f>($F35*IF(LEN($E35)=4,HLOOKUP($E35+Q$2,Vychodiská!$J$9:$BH$15,2,0),HLOOKUP(VALUE(RIGHT($E35,4))+Q$2,Vychodiská!$J$9:$BH$15,2,0)))*-1+($G35*IF(LEN($E35)=4,HLOOKUP($E35+Q$2,Vychodiská!$J$9:$BH$15,3,0),HLOOKUP(VALUE(RIGHT($E35,4))+Q$2,Vychodiská!$J$9:$BH$15,3,0)))*-1+($H35*IF(LEN($E35)=4,HLOOKUP($E35+Q$2,Vychodiská!$J$9:$BH$15,4,0),HLOOKUP(VALUE(RIGHT($E35,4))+Q$2,Vychodiská!$J$9:$BH$15,4,0)))*-1+($I35*IF(LEN($E35)=4,HLOOKUP($E35+Q$2,Vychodiská!$J$9:$BH$15,5,0),HLOOKUP(VALUE(RIGHT($E35,4))+Q$2,Vychodiská!$J$9:$BH$15,5,0)))*-1+($J35*IF(LEN($E35)=4,HLOOKUP($E35+Q$2,Vychodiská!$J$9:$BH$15,6,0),HLOOKUP(VALUE(RIGHT($E35,4))+Q$2,Vychodiská!$J$9:$BH$15,6,0)))*-1+($K35*IF(LEN($E35)=4,HLOOKUP($E35+Q$2,Vychodiská!$J$9:$BH$15,7,0),HLOOKUP(VALUE(RIGHT($E35,4))+Q$2,Vychodiská!$J$9:$BH$15,7,0)))*-1</f>
        <v>9280.1362086309455</v>
      </c>
      <c r="R35" s="62">
        <f>($F35*IF(LEN($E35)=4,HLOOKUP($E35+R$2,Vychodiská!$J$9:$BH$15,2,0),HLOOKUP(VALUE(RIGHT($E35,4))+R$2,Vychodiská!$J$9:$BH$15,2,0)))*-1+($G35*IF(LEN($E35)=4,HLOOKUP($E35+R$2,Vychodiská!$J$9:$BH$15,3,0),HLOOKUP(VALUE(RIGHT($E35,4))+R$2,Vychodiská!$J$9:$BH$15,3,0)))*-1+($H35*IF(LEN($E35)=4,HLOOKUP($E35+R$2,Vychodiská!$J$9:$BH$15,4,0),HLOOKUP(VALUE(RIGHT($E35,4))+R$2,Vychodiská!$J$9:$BH$15,4,0)))*-1+($I35*IF(LEN($E35)=4,HLOOKUP($E35+R$2,Vychodiská!$J$9:$BH$15,5,0),HLOOKUP(VALUE(RIGHT($E35,4))+R$2,Vychodiská!$J$9:$BH$15,5,0)))*-1+($J35*IF(LEN($E35)=4,HLOOKUP($E35+R$2,Vychodiská!$J$9:$BH$15,6,0),HLOOKUP(VALUE(RIGHT($E35,4))+R$2,Vychodiská!$J$9:$BH$15,6,0)))*-1+($K35*IF(LEN($E35)=4,HLOOKUP($E35+R$2,Vychodiská!$J$9:$BH$15,7,0),HLOOKUP(VALUE(RIGHT($E35,4))+R$2,Vychodiská!$J$9:$BH$15,7,0)))*-1</f>
        <v>9358.0893527834451</v>
      </c>
      <c r="S35" s="62">
        <f>($F35*IF(LEN($E35)=4,HLOOKUP($E35+S$2,Vychodiská!$J$9:$BH$15,2,0),HLOOKUP(VALUE(RIGHT($E35,4))+S$2,Vychodiská!$J$9:$BH$15,2,0)))*-1+($G35*IF(LEN($E35)=4,HLOOKUP($E35+S$2,Vychodiská!$J$9:$BH$15,3,0),HLOOKUP(VALUE(RIGHT($E35,4))+S$2,Vychodiská!$J$9:$BH$15,3,0)))*-1+($H35*IF(LEN($E35)=4,HLOOKUP($E35+S$2,Vychodiská!$J$9:$BH$15,4,0),HLOOKUP(VALUE(RIGHT($E35,4))+S$2,Vychodiská!$J$9:$BH$15,4,0)))*-1+($I35*IF(LEN($E35)=4,HLOOKUP($E35+S$2,Vychodiská!$J$9:$BH$15,5,0),HLOOKUP(VALUE(RIGHT($E35,4))+S$2,Vychodiská!$J$9:$BH$15,5,0)))*-1+($J35*IF(LEN($E35)=4,HLOOKUP($E35+S$2,Vychodiská!$J$9:$BH$15,6,0),HLOOKUP(VALUE(RIGHT($E35,4))+S$2,Vychodiská!$J$9:$BH$15,6,0)))*-1+($K35*IF(LEN($E35)=4,HLOOKUP($E35+S$2,Vychodiská!$J$9:$BH$15,7,0),HLOOKUP(VALUE(RIGHT($E35,4))+S$2,Vychodiská!$J$9:$BH$15,7,0)))*-1</f>
        <v>9436.6973033468257</v>
      </c>
      <c r="T35" s="62">
        <f>($F35*IF(LEN($E35)=4,HLOOKUP($E35+T$2,Vychodiská!$J$9:$BH$15,2,0),HLOOKUP(VALUE(RIGHT($E35,4))+T$2,Vychodiská!$J$9:$BH$15,2,0)))*-1+($G35*IF(LEN($E35)=4,HLOOKUP($E35+T$2,Vychodiská!$J$9:$BH$15,3,0),HLOOKUP(VALUE(RIGHT($E35,4))+T$2,Vychodiská!$J$9:$BH$15,3,0)))*-1+($H35*IF(LEN($E35)=4,HLOOKUP($E35+T$2,Vychodiská!$J$9:$BH$15,4,0),HLOOKUP(VALUE(RIGHT($E35,4))+T$2,Vychodiská!$J$9:$BH$15,4,0)))*-1+($I35*IF(LEN($E35)=4,HLOOKUP($E35+T$2,Vychodiská!$J$9:$BH$15,5,0),HLOOKUP(VALUE(RIGHT($E35,4))+T$2,Vychodiská!$J$9:$BH$15,5,0)))*-1+($J35*IF(LEN($E35)=4,HLOOKUP($E35+T$2,Vychodiská!$J$9:$BH$15,6,0),HLOOKUP(VALUE(RIGHT($E35,4))+T$2,Vychodiská!$J$9:$BH$15,6,0)))*-1+($K35*IF(LEN($E35)=4,HLOOKUP($E35+T$2,Vychodiská!$J$9:$BH$15,7,0),HLOOKUP(VALUE(RIGHT($E35,4))+T$2,Vychodiská!$J$9:$BH$15,7,0)))*-1</f>
        <v>9515.9655606949382</v>
      </c>
      <c r="U35" s="62">
        <f>($F35*IF(LEN($E35)=4,HLOOKUP($E35+U$2,Vychodiská!$J$9:$BH$15,2,0),HLOOKUP(VALUE(RIGHT($E35,4))+U$2,Vychodiská!$J$9:$BH$15,2,0)))*-1+($G35*IF(LEN($E35)=4,HLOOKUP($E35+U$2,Vychodiská!$J$9:$BH$15,3,0),HLOOKUP(VALUE(RIGHT($E35,4))+U$2,Vychodiská!$J$9:$BH$15,3,0)))*-1+($H35*IF(LEN($E35)=4,HLOOKUP($E35+U$2,Vychodiská!$J$9:$BH$15,4,0),HLOOKUP(VALUE(RIGHT($E35,4))+U$2,Vychodiská!$J$9:$BH$15,4,0)))*-1+($I35*IF(LEN($E35)=4,HLOOKUP($E35+U$2,Vychodiská!$J$9:$BH$15,5,0),HLOOKUP(VALUE(RIGHT($E35,4))+U$2,Vychodiská!$J$9:$BH$15,5,0)))*-1+($J35*IF(LEN($E35)=4,HLOOKUP($E35+U$2,Vychodiská!$J$9:$BH$15,6,0),HLOOKUP(VALUE(RIGHT($E35,4))+U$2,Vychodiská!$J$9:$BH$15,6,0)))*-1+($K35*IF(LEN($E35)=4,HLOOKUP($E35+U$2,Vychodiská!$J$9:$BH$15,7,0),HLOOKUP(VALUE(RIGHT($E35,4))+U$2,Vychodiská!$J$9:$BH$15,7,0)))*-1</f>
        <v>9595.8996714047753</v>
      </c>
      <c r="V35" s="62">
        <f>($F35*IF(LEN($E35)=4,HLOOKUP($E35+V$2,Vychodiská!$J$9:$BH$15,2,0),HLOOKUP(VALUE(RIGHT($E35,4))+V$2,Vychodiská!$J$9:$BH$15,2,0)))*-1+($G35*IF(LEN($E35)=4,HLOOKUP($E35+V$2,Vychodiská!$J$9:$BH$15,3,0),HLOOKUP(VALUE(RIGHT($E35,4))+V$2,Vychodiská!$J$9:$BH$15,3,0)))*-1+($H35*IF(LEN($E35)=4,HLOOKUP($E35+V$2,Vychodiská!$J$9:$BH$15,4,0),HLOOKUP(VALUE(RIGHT($E35,4))+V$2,Vychodiská!$J$9:$BH$15,4,0)))*-1+($I35*IF(LEN($E35)=4,HLOOKUP($E35+V$2,Vychodiská!$J$9:$BH$15,5,0),HLOOKUP(VALUE(RIGHT($E35,4))+V$2,Vychodiská!$J$9:$BH$15,5,0)))*-1+($J35*IF(LEN($E35)=4,HLOOKUP($E35+V$2,Vychodiská!$J$9:$BH$15,6,0),HLOOKUP(VALUE(RIGHT($E35,4))+V$2,Vychodiská!$J$9:$BH$15,6,0)))*-1+($K35*IF(LEN($E35)=4,HLOOKUP($E35+V$2,Vychodiská!$J$9:$BH$15,7,0),HLOOKUP(VALUE(RIGHT($E35,4))+V$2,Vychodiská!$J$9:$BH$15,7,0)))*-1</f>
        <v>9676.5052286445753</v>
      </c>
      <c r="W35" s="62">
        <f>($F35*IF(LEN($E35)=4,HLOOKUP($E35+W$2,Vychodiská!$J$9:$BH$15,2,0),HLOOKUP(VALUE(RIGHT($E35,4))+W$2,Vychodiská!$J$9:$BH$15,2,0)))*-1+($G35*IF(LEN($E35)=4,HLOOKUP($E35+W$2,Vychodiská!$J$9:$BH$15,3,0),HLOOKUP(VALUE(RIGHT($E35,4))+W$2,Vychodiská!$J$9:$BH$15,3,0)))*-1+($H35*IF(LEN($E35)=4,HLOOKUP($E35+W$2,Vychodiská!$J$9:$BH$15,4,0),HLOOKUP(VALUE(RIGHT($E35,4))+W$2,Vychodiská!$J$9:$BH$15,4,0)))*-1+($I35*IF(LEN($E35)=4,HLOOKUP($E35+W$2,Vychodiská!$J$9:$BH$15,5,0),HLOOKUP(VALUE(RIGHT($E35,4))+W$2,Vychodiská!$J$9:$BH$15,5,0)))*-1+($J35*IF(LEN($E35)=4,HLOOKUP($E35+W$2,Vychodiská!$J$9:$BH$15,6,0),HLOOKUP(VALUE(RIGHT($E35,4))+W$2,Vychodiská!$J$9:$BH$15,6,0)))*-1+($K35*IF(LEN($E35)=4,HLOOKUP($E35+W$2,Vychodiská!$J$9:$BH$15,7,0),HLOOKUP(VALUE(RIGHT($E35,4))+W$2,Vychodiská!$J$9:$BH$15,7,0)))*-1</f>
        <v>9757.7878725651917</v>
      </c>
      <c r="X35" s="62">
        <f>($F35*IF(LEN($E35)=4,HLOOKUP($E35+X$2,Vychodiská!$J$9:$BH$15,2,0),HLOOKUP(VALUE(RIGHT($E35,4))+X$2,Vychodiská!$J$9:$BH$15,2,0)))*-1+($G35*IF(LEN($E35)=4,HLOOKUP($E35+X$2,Vychodiská!$J$9:$BH$15,3,0),HLOOKUP(VALUE(RIGHT($E35,4))+X$2,Vychodiská!$J$9:$BH$15,3,0)))*-1+($H35*IF(LEN($E35)=4,HLOOKUP($E35+X$2,Vychodiská!$J$9:$BH$15,4,0),HLOOKUP(VALUE(RIGHT($E35,4))+X$2,Vychodiská!$J$9:$BH$15,4,0)))*-1+($I35*IF(LEN($E35)=4,HLOOKUP($E35+X$2,Vychodiská!$J$9:$BH$15,5,0),HLOOKUP(VALUE(RIGHT($E35,4))+X$2,Vychodiská!$J$9:$BH$15,5,0)))*-1+($J35*IF(LEN($E35)=4,HLOOKUP($E35+X$2,Vychodiská!$J$9:$BH$15,6,0),HLOOKUP(VALUE(RIGHT($E35,4))+X$2,Vychodiská!$J$9:$BH$15,6,0)))*-1+($K35*IF(LEN($E35)=4,HLOOKUP($E35+X$2,Vychodiská!$J$9:$BH$15,7,0),HLOOKUP(VALUE(RIGHT($E35,4))+X$2,Vychodiská!$J$9:$BH$15,7,0)))*-1</f>
        <v>9839.7532906947381</v>
      </c>
      <c r="Y35" s="62">
        <f>($F35*IF(LEN($E35)=4,HLOOKUP($E35+Y$2,Vychodiská!$J$9:$BH$15,2,0),HLOOKUP(VALUE(RIGHT($E35,4))+Y$2,Vychodiská!$J$9:$BH$15,2,0)))*-1+($G35*IF(LEN($E35)=4,HLOOKUP($E35+Y$2,Vychodiská!$J$9:$BH$15,3,0),HLOOKUP(VALUE(RIGHT($E35,4))+Y$2,Vychodiská!$J$9:$BH$15,3,0)))*-1+($H35*IF(LEN($E35)=4,HLOOKUP($E35+Y$2,Vychodiská!$J$9:$BH$15,4,0),HLOOKUP(VALUE(RIGHT($E35,4))+Y$2,Vychodiská!$J$9:$BH$15,4,0)))*-1+($I35*IF(LEN($E35)=4,HLOOKUP($E35+Y$2,Vychodiská!$J$9:$BH$15,5,0),HLOOKUP(VALUE(RIGHT($E35,4))+Y$2,Vychodiská!$J$9:$BH$15,5,0)))*-1+($J35*IF(LEN($E35)=4,HLOOKUP($E35+Y$2,Vychodiská!$J$9:$BH$15,6,0),HLOOKUP(VALUE(RIGHT($E35,4))+Y$2,Vychodiská!$J$9:$BH$15,6,0)))*-1+($K35*IF(LEN($E35)=4,HLOOKUP($E35+Y$2,Vychodiská!$J$9:$BH$15,7,0),HLOOKUP(VALUE(RIGHT($E35,4))+Y$2,Vychodiská!$J$9:$BH$15,7,0)))*-1</f>
        <v>9922.4072183365734</v>
      </c>
      <c r="Z35" s="62">
        <f>($F35*IF(LEN($E35)=4,HLOOKUP($E35+Z$2,Vychodiská!$J$9:$BH$15,2,0),HLOOKUP(VALUE(RIGHT($E35,4))+Z$2,Vychodiská!$J$9:$BH$15,2,0)))*-1+($G35*IF(LEN($E35)=4,HLOOKUP($E35+Z$2,Vychodiská!$J$9:$BH$15,3,0),HLOOKUP(VALUE(RIGHT($E35,4))+Z$2,Vychodiská!$J$9:$BH$15,3,0)))*-1+($H35*IF(LEN($E35)=4,HLOOKUP($E35+Z$2,Vychodiská!$J$9:$BH$15,4,0),HLOOKUP(VALUE(RIGHT($E35,4))+Z$2,Vychodiská!$J$9:$BH$15,4,0)))*-1+($I35*IF(LEN($E35)=4,HLOOKUP($E35+Z$2,Vychodiská!$J$9:$BH$15,5,0),HLOOKUP(VALUE(RIGHT($E35,4))+Z$2,Vychodiská!$J$9:$BH$15,5,0)))*-1+($J35*IF(LEN($E35)=4,HLOOKUP($E35+Z$2,Vychodiská!$J$9:$BH$15,6,0),HLOOKUP(VALUE(RIGHT($E35,4))+Z$2,Vychodiská!$J$9:$BH$15,6,0)))*-1+($K35*IF(LEN($E35)=4,HLOOKUP($E35+Z$2,Vychodiská!$J$9:$BH$15,7,0),HLOOKUP(VALUE(RIGHT($E35,4))+Z$2,Vychodiská!$J$9:$BH$15,7,0)))*-1</f>
        <v>9991.8640688649284</v>
      </c>
      <c r="AA35" s="62">
        <f>($F35*IF(LEN($E35)=4,HLOOKUP($E35+AA$2,Vychodiská!$J$9:$BH$15,2,0),HLOOKUP(VALUE(RIGHT($E35,4))+AA$2,Vychodiská!$J$9:$BH$15,2,0)))*-1+($G35*IF(LEN($E35)=4,HLOOKUP($E35+AA$2,Vychodiská!$J$9:$BH$15,3,0),HLOOKUP(VALUE(RIGHT($E35,4))+AA$2,Vychodiská!$J$9:$BH$15,3,0)))*-1+($H35*IF(LEN($E35)=4,HLOOKUP($E35+AA$2,Vychodiská!$J$9:$BH$15,4,0),HLOOKUP(VALUE(RIGHT($E35,4))+AA$2,Vychodiská!$J$9:$BH$15,4,0)))*-1+($I35*IF(LEN($E35)=4,HLOOKUP($E35+AA$2,Vychodiská!$J$9:$BH$15,5,0),HLOOKUP(VALUE(RIGHT($E35,4))+AA$2,Vychodiská!$J$9:$BH$15,5,0)))*-1+($J35*IF(LEN($E35)=4,HLOOKUP($E35+AA$2,Vychodiská!$J$9:$BH$15,6,0),HLOOKUP(VALUE(RIGHT($E35,4))+AA$2,Vychodiská!$J$9:$BH$15,6,0)))*-1+($K35*IF(LEN($E35)=4,HLOOKUP($E35+AA$2,Vychodiská!$J$9:$BH$15,7,0),HLOOKUP(VALUE(RIGHT($E35,4))+AA$2,Vychodiská!$J$9:$BH$15,7,0)))*-1</f>
        <v>10061.807117346982</v>
      </c>
      <c r="AB35" s="62">
        <f>($F35*IF(LEN($E35)=4,HLOOKUP($E35+AB$2,Vychodiská!$J$9:$BH$15,2,0),HLOOKUP(VALUE(RIGHT($E35,4))+AB$2,Vychodiská!$J$9:$BH$15,2,0)))*-1+($G35*IF(LEN($E35)=4,HLOOKUP($E35+AB$2,Vychodiská!$J$9:$BH$15,3,0),HLOOKUP(VALUE(RIGHT($E35,4))+AB$2,Vychodiská!$J$9:$BH$15,3,0)))*-1+($H35*IF(LEN($E35)=4,HLOOKUP($E35+AB$2,Vychodiská!$J$9:$BH$15,4,0),HLOOKUP(VALUE(RIGHT($E35,4))+AB$2,Vychodiská!$J$9:$BH$15,4,0)))*-1+($I35*IF(LEN($E35)=4,HLOOKUP($E35+AB$2,Vychodiská!$J$9:$BH$15,5,0),HLOOKUP(VALUE(RIGHT($E35,4))+AB$2,Vychodiská!$J$9:$BH$15,5,0)))*-1+($J35*IF(LEN($E35)=4,HLOOKUP($E35+AB$2,Vychodiská!$J$9:$BH$15,6,0),HLOOKUP(VALUE(RIGHT($E35,4))+AB$2,Vychodiská!$J$9:$BH$15,6,0)))*-1+($K35*IF(LEN($E35)=4,HLOOKUP($E35+AB$2,Vychodiská!$J$9:$BH$15,7,0),HLOOKUP(VALUE(RIGHT($E35,4))+AB$2,Vychodiská!$J$9:$BH$15,7,0)))*-1</f>
        <v>10132.23976716841</v>
      </c>
      <c r="AC35" s="62">
        <f>($F35*IF(LEN($E35)=4,HLOOKUP($E35+AC$2,Vychodiská!$J$9:$BH$15,2,0),HLOOKUP(VALUE(RIGHT($E35,4))+AC$2,Vychodiská!$J$9:$BH$15,2,0)))*-1+($G35*IF(LEN($E35)=4,HLOOKUP($E35+AC$2,Vychodiská!$J$9:$BH$15,3,0),HLOOKUP(VALUE(RIGHT($E35,4))+AC$2,Vychodiská!$J$9:$BH$15,3,0)))*-1+($H35*IF(LEN($E35)=4,HLOOKUP($E35+AC$2,Vychodiská!$J$9:$BH$15,4,0),HLOOKUP(VALUE(RIGHT($E35,4))+AC$2,Vychodiská!$J$9:$BH$15,4,0)))*-1+($I35*IF(LEN($E35)=4,HLOOKUP($E35+AC$2,Vychodiská!$J$9:$BH$15,5,0),HLOOKUP(VALUE(RIGHT($E35,4))+AC$2,Vychodiská!$J$9:$BH$15,5,0)))*-1+($J35*IF(LEN($E35)=4,HLOOKUP($E35+AC$2,Vychodiská!$J$9:$BH$15,6,0),HLOOKUP(VALUE(RIGHT($E35,4))+AC$2,Vychodiská!$J$9:$BH$15,6,0)))*-1+($K35*IF(LEN($E35)=4,HLOOKUP($E35+AC$2,Vychodiská!$J$9:$BH$15,7,0),HLOOKUP(VALUE(RIGHT($E35,4))+AC$2,Vychodiská!$J$9:$BH$15,7,0)))*-1</f>
        <v>10203.165445538589</v>
      </c>
      <c r="AD35" s="62">
        <f>($F35*IF(LEN($E35)=4,HLOOKUP($E35+AD$2,Vychodiská!$J$9:$BH$15,2,0),HLOOKUP(VALUE(RIGHT($E35,4))+AD$2,Vychodiská!$J$9:$BH$15,2,0)))*-1+($G35*IF(LEN($E35)=4,HLOOKUP($E35+AD$2,Vychodiská!$J$9:$BH$15,3,0),HLOOKUP(VALUE(RIGHT($E35,4))+AD$2,Vychodiská!$J$9:$BH$15,3,0)))*-1+($H35*IF(LEN($E35)=4,HLOOKUP($E35+AD$2,Vychodiská!$J$9:$BH$15,4,0),HLOOKUP(VALUE(RIGHT($E35,4))+AD$2,Vychodiská!$J$9:$BH$15,4,0)))*-1+($I35*IF(LEN($E35)=4,HLOOKUP($E35+AD$2,Vychodiská!$J$9:$BH$15,5,0),HLOOKUP(VALUE(RIGHT($E35,4))+AD$2,Vychodiská!$J$9:$BH$15,5,0)))*-1+($J35*IF(LEN($E35)=4,HLOOKUP($E35+AD$2,Vychodiská!$J$9:$BH$15,6,0),HLOOKUP(VALUE(RIGHT($E35,4))+AD$2,Vychodiská!$J$9:$BH$15,6,0)))*-1+($K35*IF(LEN($E35)=4,HLOOKUP($E35+AD$2,Vychodiská!$J$9:$BH$15,7,0),HLOOKUP(VALUE(RIGHT($E35,4))+AD$2,Vychodiská!$J$9:$BH$15,7,0)))*-1</f>
        <v>10274.587603657357</v>
      </c>
      <c r="AE35" s="62">
        <f>($F35*IF(LEN($E35)=4,HLOOKUP($E35+AE$2,Vychodiská!$J$9:$BH$15,2,0),HLOOKUP(VALUE(RIGHT($E35,4))+AE$2,Vychodiská!$J$9:$BH$15,2,0)))*-1+($G35*IF(LEN($E35)=4,HLOOKUP($E35+AE$2,Vychodiská!$J$9:$BH$15,3,0),HLOOKUP(VALUE(RIGHT($E35,4))+AE$2,Vychodiská!$J$9:$BH$15,3,0)))*-1+($H35*IF(LEN($E35)=4,HLOOKUP($E35+AE$2,Vychodiská!$J$9:$BH$15,4,0),HLOOKUP(VALUE(RIGHT($E35,4))+AE$2,Vychodiská!$J$9:$BH$15,4,0)))*-1+($I35*IF(LEN($E35)=4,HLOOKUP($E35+AE$2,Vychodiská!$J$9:$BH$15,5,0),HLOOKUP(VALUE(RIGHT($E35,4))+AE$2,Vychodiská!$J$9:$BH$15,5,0)))*-1+($J35*IF(LEN($E35)=4,HLOOKUP($E35+AE$2,Vychodiská!$J$9:$BH$15,6,0),HLOOKUP(VALUE(RIGHT($E35,4))+AE$2,Vychodiská!$J$9:$BH$15,6,0)))*-1+($K35*IF(LEN($E35)=4,HLOOKUP($E35+AE$2,Vychodiská!$J$9:$BH$15,7,0),HLOOKUP(VALUE(RIGHT($E35,4))+AE$2,Vychodiská!$J$9:$BH$15,7,0)))*-1</f>
        <v>10346.509716882958</v>
      </c>
      <c r="AF35" s="62">
        <f>($F35*IF(LEN($E35)=4,HLOOKUP($E35+AF$2,Vychodiská!$J$9:$BH$15,2,0),HLOOKUP(VALUE(RIGHT($E35,4))+AF$2,Vychodiská!$J$9:$BH$15,2,0)))*-1+($G35*IF(LEN($E35)=4,HLOOKUP($E35+AF$2,Vychodiská!$J$9:$BH$15,3,0),HLOOKUP(VALUE(RIGHT($E35,4))+AF$2,Vychodiská!$J$9:$BH$15,3,0)))*-1+($H35*IF(LEN($E35)=4,HLOOKUP($E35+AF$2,Vychodiská!$J$9:$BH$15,4,0),HLOOKUP(VALUE(RIGHT($E35,4))+AF$2,Vychodiská!$J$9:$BH$15,4,0)))*-1+($I35*IF(LEN($E35)=4,HLOOKUP($E35+AF$2,Vychodiská!$J$9:$BH$15,5,0),HLOOKUP(VALUE(RIGHT($E35,4))+AF$2,Vychodiská!$J$9:$BH$15,5,0)))*-1+($J35*IF(LEN($E35)=4,HLOOKUP($E35+AF$2,Vychodiská!$J$9:$BH$15,6,0),HLOOKUP(VALUE(RIGHT($E35,4))+AF$2,Vychodiská!$J$9:$BH$15,6,0)))*-1+($K35*IF(LEN($E35)=4,HLOOKUP($E35+AF$2,Vychodiská!$J$9:$BH$15,7,0),HLOOKUP(VALUE(RIGHT($E35,4))+AF$2,Vychodiská!$J$9:$BH$15,7,0)))*-1</f>
        <v>10418.935284901137</v>
      </c>
      <c r="AG35" s="62">
        <f>($F35*IF(LEN($E35)=4,HLOOKUP($E35+AG$2,Vychodiská!$J$9:$BH$15,2,0),HLOOKUP(VALUE(RIGHT($E35,4))+AG$2,Vychodiská!$J$9:$BH$15,2,0)))*-1+($G35*IF(LEN($E35)=4,HLOOKUP($E35+AG$2,Vychodiská!$J$9:$BH$15,3,0),HLOOKUP(VALUE(RIGHT($E35,4))+AG$2,Vychodiská!$J$9:$BH$15,3,0)))*-1+($H35*IF(LEN($E35)=4,HLOOKUP($E35+AG$2,Vychodiská!$J$9:$BH$15,4,0),HLOOKUP(VALUE(RIGHT($E35,4))+AG$2,Vychodiská!$J$9:$BH$15,4,0)))*-1+($I35*IF(LEN($E35)=4,HLOOKUP($E35+AG$2,Vychodiská!$J$9:$BH$15,5,0),HLOOKUP(VALUE(RIGHT($E35,4))+AG$2,Vychodiská!$J$9:$BH$15,5,0)))*-1+($J35*IF(LEN($E35)=4,HLOOKUP($E35+AG$2,Vychodiská!$J$9:$BH$15,6,0),HLOOKUP(VALUE(RIGHT($E35,4))+AG$2,Vychodiská!$J$9:$BH$15,6,0)))*-1+($K35*IF(LEN($E35)=4,HLOOKUP($E35+AG$2,Vychodiská!$J$9:$BH$15,7,0),HLOOKUP(VALUE(RIGHT($E35,4))+AG$2,Vychodiská!$J$9:$BH$15,7,0)))*-1</f>
        <v>10491.867831895443</v>
      </c>
      <c r="AH35" s="62">
        <f>($F35*IF(LEN($E35)=4,HLOOKUP($E35+AH$2,Vychodiská!$J$9:$BH$15,2,0),HLOOKUP(VALUE(RIGHT($E35,4))+AH$2,Vychodiská!$J$9:$BH$15,2,0)))*-1+($G35*IF(LEN($E35)=4,HLOOKUP($E35+AH$2,Vychodiská!$J$9:$BH$15,3,0),HLOOKUP(VALUE(RIGHT($E35,4))+AH$2,Vychodiská!$J$9:$BH$15,3,0)))*-1+($H35*IF(LEN($E35)=4,HLOOKUP($E35+AH$2,Vychodiská!$J$9:$BH$15,4,0),HLOOKUP(VALUE(RIGHT($E35,4))+AH$2,Vychodiská!$J$9:$BH$15,4,0)))*-1+($I35*IF(LEN($E35)=4,HLOOKUP($E35+AH$2,Vychodiská!$J$9:$BH$15,5,0),HLOOKUP(VALUE(RIGHT($E35,4))+AH$2,Vychodiská!$J$9:$BH$15,5,0)))*-1+($J35*IF(LEN($E35)=4,HLOOKUP($E35+AH$2,Vychodiská!$J$9:$BH$15,6,0),HLOOKUP(VALUE(RIGHT($E35,4))+AH$2,Vychodiská!$J$9:$BH$15,6,0)))*-1+($K35*IF(LEN($E35)=4,HLOOKUP($E35+AH$2,Vychodiská!$J$9:$BH$15,7,0),HLOOKUP(VALUE(RIGHT($E35,4))+AH$2,Vychodiská!$J$9:$BH$15,7,0)))*-1</f>
        <v>10565.310906718712</v>
      </c>
      <c r="AI35" s="62">
        <f>($F35*IF(LEN($E35)=4,HLOOKUP($E35+AI$2,Vychodiská!$J$9:$BH$15,2,0),HLOOKUP(VALUE(RIGHT($E35,4))+AI$2,Vychodiská!$J$9:$BH$15,2,0)))*-1+($G35*IF(LEN($E35)=4,HLOOKUP($E35+AI$2,Vychodiská!$J$9:$BH$15,3,0),HLOOKUP(VALUE(RIGHT($E35,4))+AI$2,Vychodiská!$J$9:$BH$15,3,0)))*-1+($H35*IF(LEN($E35)=4,HLOOKUP($E35+AI$2,Vychodiská!$J$9:$BH$15,4,0),HLOOKUP(VALUE(RIGHT($E35,4))+AI$2,Vychodiská!$J$9:$BH$15,4,0)))*-1+($I35*IF(LEN($E35)=4,HLOOKUP($E35+AI$2,Vychodiská!$J$9:$BH$15,5,0),HLOOKUP(VALUE(RIGHT($E35,4))+AI$2,Vychodiská!$J$9:$BH$15,5,0)))*-1+($J35*IF(LEN($E35)=4,HLOOKUP($E35+AI$2,Vychodiská!$J$9:$BH$15,6,0),HLOOKUP(VALUE(RIGHT($E35,4))+AI$2,Vychodiská!$J$9:$BH$15,6,0)))*-1+($K35*IF(LEN($E35)=4,HLOOKUP($E35+AI$2,Vychodiská!$J$9:$BH$15,7,0),HLOOKUP(VALUE(RIGHT($E35,4))+AI$2,Vychodiská!$J$9:$BH$15,7,0)))*-1</f>
        <v>10639.268083065741</v>
      </c>
      <c r="AJ35" s="62">
        <f>($F35*IF(LEN($E35)=4,HLOOKUP($E35+AJ$2,Vychodiská!$J$9:$BH$15,2,0),HLOOKUP(VALUE(RIGHT($E35,4))+AJ$2,Vychodiská!$J$9:$BH$15,2,0)))*-1+($G35*IF(LEN($E35)=4,HLOOKUP($E35+AJ$2,Vychodiská!$J$9:$BH$15,3,0),HLOOKUP(VALUE(RIGHT($E35,4))+AJ$2,Vychodiská!$J$9:$BH$15,3,0)))*-1+($H35*IF(LEN($E35)=4,HLOOKUP($E35+AJ$2,Vychodiská!$J$9:$BH$15,4,0),HLOOKUP(VALUE(RIGHT($E35,4))+AJ$2,Vychodiská!$J$9:$BH$15,4,0)))*-1+($I35*IF(LEN($E35)=4,HLOOKUP($E35+AJ$2,Vychodiská!$J$9:$BH$15,5,0),HLOOKUP(VALUE(RIGHT($E35,4))+AJ$2,Vychodiská!$J$9:$BH$15,5,0)))*-1+($J35*IF(LEN($E35)=4,HLOOKUP($E35+AJ$2,Vychodiská!$J$9:$BH$15,6,0),HLOOKUP(VALUE(RIGHT($E35,4))+AJ$2,Vychodiská!$J$9:$BH$15,6,0)))*-1+($K35*IF(LEN($E35)=4,HLOOKUP($E35+AJ$2,Vychodiská!$J$9:$BH$15,7,0),HLOOKUP(VALUE(RIGHT($E35,4))+AJ$2,Vychodiská!$J$9:$BH$15,7,0)))*-1</f>
        <v>10736.085422621642</v>
      </c>
      <c r="AK35" s="62">
        <f>($F35*IF(LEN($E35)=4,HLOOKUP($E35+AK$2,Vychodiská!$J$9:$BH$15,2,0),HLOOKUP(VALUE(RIGHT($E35,4))+AK$2,Vychodiská!$J$9:$BH$15,2,0)))*-1+($G35*IF(LEN($E35)=4,HLOOKUP($E35+AK$2,Vychodiská!$J$9:$BH$15,3,0),HLOOKUP(VALUE(RIGHT($E35,4))+AK$2,Vychodiská!$J$9:$BH$15,3,0)))*-1+($H35*IF(LEN($E35)=4,HLOOKUP($E35+AK$2,Vychodiská!$J$9:$BH$15,4,0),HLOOKUP(VALUE(RIGHT($E35,4))+AK$2,Vychodiská!$J$9:$BH$15,4,0)))*-1+($I35*IF(LEN($E35)=4,HLOOKUP($E35+AK$2,Vychodiská!$J$9:$BH$15,5,0),HLOOKUP(VALUE(RIGHT($E35,4))+AK$2,Vychodiská!$J$9:$BH$15,5,0)))*-1+($J35*IF(LEN($E35)=4,HLOOKUP($E35+AK$2,Vychodiská!$J$9:$BH$15,6,0),HLOOKUP(VALUE(RIGHT($E35,4))+AK$2,Vychodiská!$J$9:$BH$15,6,0)))*-1+($K35*IF(LEN($E35)=4,HLOOKUP($E35+AK$2,Vychodiská!$J$9:$BH$15,7,0),HLOOKUP(VALUE(RIGHT($E35,4))+AK$2,Vychodiská!$J$9:$BH$15,7,0)))*-1</f>
        <v>10833.783799967498</v>
      </c>
      <c r="AL35" s="62">
        <f>($F35*IF(LEN($E35)=4,HLOOKUP($E35+AL$2,Vychodiská!$J$9:$BH$15,2,0),HLOOKUP(VALUE(RIGHT($E35,4))+AL$2,Vychodiská!$J$9:$BH$15,2,0)))*-1+($G35*IF(LEN($E35)=4,HLOOKUP($E35+AL$2,Vychodiská!$J$9:$BH$15,3,0),HLOOKUP(VALUE(RIGHT($E35,4))+AL$2,Vychodiská!$J$9:$BH$15,3,0)))*-1+($H35*IF(LEN($E35)=4,HLOOKUP($E35+AL$2,Vychodiská!$J$9:$BH$15,4,0),HLOOKUP(VALUE(RIGHT($E35,4))+AL$2,Vychodiská!$J$9:$BH$15,4,0)))*-1+($I35*IF(LEN($E35)=4,HLOOKUP($E35+AL$2,Vychodiská!$J$9:$BH$15,5,0),HLOOKUP(VALUE(RIGHT($E35,4))+AL$2,Vychodiská!$J$9:$BH$15,5,0)))*-1+($J35*IF(LEN($E35)=4,HLOOKUP($E35+AL$2,Vychodiská!$J$9:$BH$15,6,0),HLOOKUP(VALUE(RIGHT($E35,4))+AL$2,Vychodiská!$J$9:$BH$15,6,0)))*-1+($K35*IF(LEN($E35)=4,HLOOKUP($E35+AL$2,Vychodiská!$J$9:$BH$15,7,0),HLOOKUP(VALUE(RIGHT($E35,4))+AL$2,Vychodiská!$J$9:$BH$15,7,0)))*-1</f>
        <v>10932.371232547204</v>
      </c>
      <c r="AM35" s="62">
        <f>($F35*IF(LEN($E35)=4,HLOOKUP($E35+AM$2,Vychodiská!$J$9:$BH$15,2,0),HLOOKUP(VALUE(RIGHT($E35,4))+AM$2,Vychodiská!$J$9:$BH$15,2,0)))*-1+($G35*IF(LEN($E35)=4,HLOOKUP($E35+AM$2,Vychodiská!$J$9:$BH$15,3,0),HLOOKUP(VALUE(RIGHT($E35,4))+AM$2,Vychodiská!$J$9:$BH$15,3,0)))*-1+($H35*IF(LEN($E35)=4,HLOOKUP($E35+AM$2,Vychodiská!$J$9:$BH$15,4,0),HLOOKUP(VALUE(RIGHT($E35,4))+AM$2,Vychodiská!$J$9:$BH$15,4,0)))*-1+($I35*IF(LEN($E35)=4,HLOOKUP($E35+AM$2,Vychodiská!$J$9:$BH$15,5,0),HLOOKUP(VALUE(RIGHT($E35,4))+AM$2,Vychodiská!$J$9:$BH$15,5,0)))*-1+($J35*IF(LEN($E35)=4,HLOOKUP($E35+AM$2,Vychodiská!$J$9:$BH$15,6,0),HLOOKUP(VALUE(RIGHT($E35,4))+AM$2,Vychodiská!$J$9:$BH$15,6,0)))*-1+($K35*IF(LEN($E35)=4,HLOOKUP($E35+AM$2,Vychodiská!$J$9:$BH$15,7,0),HLOOKUP(VALUE(RIGHT($E35,4))+AM$2,Vychodiská!$J$9:$BH$15,7,0)))*-1</f>
        <v>11031.855810763383</v>
      </c>
      <c r="AN35" s="62">
        <f>($F35*IF(LEN($E35)=4,HLOOKUP($E35+AN$2,Vychodiská!$J$9:$BH$15,2,0),HLOOKUP(VALUE(RIGHT($E35,4))+AN$2,Vychodiská!$J$9:$BH$15,2,0)))*-1+($G35*IF(LEN($E35)=4,HLOOKUP($E35+AN$2,Vychodiská!$J$9:$BH$15,3,0),HLOOKUP(VALUE(RIGHT($E35,4))+AN$2,Vychodiská!$J$9:$BH$15,3,0)))*-1+($H35*IF(LEN($E35)=4,HLOOKUP($E35+AN$2,Vychodiská!$J$9:$BH$15,4,0),HLOOKUP(VALUE(RIGHT($E35,4))+AN$2,Vychodiská!$J$9:$BH$15,4,0)))*-1+($I35*IF(LEN($E35)=4,HLOOKUP($E35+AN$2,Vychodiská!$J$9:$BH$15,5,0),HLOOKUP(VALUE(RIGHT($E35,4))+AN$2,Vychodiská!$J$9:$BH$15,5,0)))*-1+($J35*IF(LEN($E35)=4,HLOOKUP($E35+AN$2,Vychodiská!$J$9:$BH$15,6,0),HLOOKUP(VALUE(RIGHT($E35,4))+AN$2,Vychodiská!$J$9:$BH$15,6,0)))*-1+($K35*IF(LEN($E35)=4,HLOOKUP($E35+AN$2,Vychodiská!$J$9:$BH$15,7,0),HLOOKUP(VALUE(RIGHT($E35,4))+AN$2,Vychodiská!$J$9:$BH$15,7,0)))*-1</f>
        <v>11132.245698641333</v>
      </c>
      <c r="AO35" s="62">
        <f>($F35*IF(LEN($E35)=4,HLOOKUP($E35+AO$2,Vychodiská!$J$9:$BH$15,2,0),HLOOKUP(VALUE(RIGHT($E35,4))+AO$2,Vychodiská!$J$9:$BH$15,2,0)))*-1+($G35*IF(LEN($E35)=4,HLOOKUP($E35+AO$2,Vychodiská!$J$9:$BH$15,3,0),HLOOKUP(VALUE(RIGHT($E35,4))+AO$2,Vychodiská!$J$9:$BH$15,3,0)))*-1+($H35*IF(LEN($E35)=4,HLOOKUP($E35+AO$2,Vychodiská!$J$9:$BH$15,4,0),HLOOKUP(VALUE(RIGHT($E35,4))+AO$2,Vychodiská!$J$9:$BH$15,4,0)))*-1+($I35*IF(LEN($E35)=4,HLOOKUP($E35+AO$2,Vychodiská!$J$9:$BH$15,5,0),HLOOKUP(VALUE(RIGHT($E35,4))+AO$2,Vychodiská!$J$9:$BH$15,5,0)))*-1+($J35*IF(LEN($E35)=4,HLOOKUP($E35+AO$2,Vychodiská!$J$9:$BH$15,6,0),HLOOKUP(VALUE(RIGHT($E35,4))+AO$2,Vychodiská!$J$9:$BH$15,6,0)))*-1+($K35*IF(LEN($E35)=4,HLOOKUP($E35+AO$2,Vychodiská!$J$9:$BH$15,7,0),HLOOKUP(VALUE(RIGHT($E35,4))+AO$2,Vychodiská!$J$9:$BH$15,7,0)))*-1</f>
        <v>11233.54913449897</v>
      </c>
      <c r="AP35" s="62">
        <f t="shared" si="56"/>
        <v>8807.9712595448655</v>
      </c>
      <c r="AQ35" s="62">
        <f>SUM($L35:M35)</f>
        <v>17720.757377078313</v>
      </c>
      <c r="AR35" s="62">
        <f>SUM($L35:N35)</f>
        <v>26739.605649410412</v>
      </c>
      <c r="AS35" s="62">
        <f>SUM($L35:O35)</f>
        <v>35865.778216183258</v>
      </c>
      <c r="AT35" s="62">
        <f>SUM($L35:P35)</f>
        <v>45068.610632516997</v>
      </c>
      <c r="AU35" s="62">
        <f>SUM($L35:Q35)</f>
        <v>54348.746841147942</v>
      </c>
      <c r="AV35" s="62">
        <f>SUM($L35:R35)</f>
        <v>63706.836193931391</v>
      </c>
      <c r="AW35" s="62">
        <f>SUM($L35:S35)</f>
        <v>73143.533497278215</v>
      </c>
      <c r="AX35" s="62">
        <f>SUM($L35:T35)</f>
        <v>82659.499057973153</v>
      </c>
      <c r="AY35" s="62">
        <f>SUM($L35:U35)</f>
        <v>92255.398729377921</v>
      </c>
      <c r="AZ35" s="62">
        <f>SUM($L35:V35)</f>
        <v>101931.90395802249</v>
      </c>
      <c r="BA35" s="62">
        <f>SUM($L35:W35)</f>
        <v>111689.69183058769</v>
      </c>
      <c r="BB35" s="62">
        <f>SUM($L35:X35)</f>
        <v>121529.44512128242</v>
      </c>
      <c r="BC35" s="62">
        <f>SUM($L35:Y35)</f>
        <v>131451.85233961898</v>
      </c>
      <c r="BD35" s="62">
        <f>SUM($L35:Z35)</f>
        <v>141443.71640848392</v>
      </c>
      <c r="BE35" s="62">
        <f>SUM($L35:AA35)</f>
        <v>151505.52352583091</v>
      </c>
      <c r="BF35" s="62">
        <f>SUM($L35:AB35)</f>
        <v>161637.76329299933</v>
      </c>
      <c r="BG35" s="62">
        <f>SUM($L35:AC35)</f>
        <v>171840.92873853791</v>
      </c>
      <c r="BH35" s="62">
        <f>SUM($L35:AD35)</f>
        <v>182115.51634219527</v>
      </c>
      <c r="BI35" s="62">
        <f>SUM($L35:AE35)</f>
        <v>192462.02605907823</v>
      </c>
      <c r="BJ35" s="62">
        <f>SUM($L35:AF35)</f>
        <v>202880.96134397938</v>
      </c>
      <c r="BK35" s="62">
        <f>SUM($L35:AG35)</f>
        <v>213372.82917587482</v>
      </c>
      <c r="BL35" s="62">
        <f>SUM($L35:AH35)</f>
        <v>223938.14008259354</v>
      </c>
      <c r="BM35" s="62">
        <f>SUM($L35:AI35)</f>
        <v>234577.40816565929</v>
      </c>
      <c r="BN35" s="62">
        <f>SUM($L35:AJ35)</f>
        <v>245313.49358828092</v>
      </c>
      <c r="BO35" s="62">
        <f>SUM($L35:AK35)</f>
        <v>256147.27738824842</v>
      </c>
      <c r="BP35" s="62">
        <f>SUM($L35:AL35)</f>
        <v>267079.64862079563</v>
      </c>
      <c r="BQ35" s="62">
        <f>SUM($L35:AM35)</f>
        <v>278111.50443155901</v>
      </c>
      <c r="BR35" s="62">
        <f>SUM($L35:AN35)</f>
        <v>289243.75013020035</v>
      </c>
      <c r="BS35" s="63">
        <f>SUM($L35:AO35)</f>
        <v>300477.29926469934</v>
      </c>
      <c r="BT35" s="65">
        <f>IF(CZ35=0,0,L35/((1+Vychodiská!$C$178)^emisie_ostatné!CZ35))</f>
        <v>0</v>
      </c>
      <c r="BU35" s="62">
        <f>IF(DA35=0,0,M35/((1+Vychodiská!$C$178)^emisie_ostatné!DA35))</f>
        <v>0</v>
      </c>
      <c r="BV35" s="62">
        <f>IF(DB35=0,0,N35/((1+Vychodiská!$C$178)^emisie_ostatné!DB35))</f>
        <v>0</v>
      </c>
      <c r="BW35" s="62">
        <f>IF(DC35=0,0,O35/((1+Vychodiská!$C$178)^emisie_ostatné!DC35))</f>
        <v>0</v>
      </c>
      <c r="BX35" s="62">
        <f>IF(DD35=0,0,P35/((1+Vychodiská!$C$178)^emisie_ostatné!DD35))</f>
        <v>0</v>
      </c>
      <c r="BY35" s="62">
        <f>IF(DE35=0,0,Q35/((1+Vychodiská!$C$178)^emisie_ostatné!DE35))</f>
        <v>0</v>
      </c>
      <c r="BZ35" s="62">
        <f>IF(DF35=0,0,R35/((1+Vychodiská!$C$178)^emisie_ostatné!DF35))</f>
        <v>0</v>
      </c>
      <c r="CA35" s="62">
        <f>IF(DG35=0,0,S35/((1+Vychodiská!$C$178)^emisie_ostatné!DG35))</f>
        <v>0</v>
      </c>
      <c r="CB35" s="62">
        <f>IF(DH35=0,0,T35/((1+Vychodiská!$C$178)^emisie_ostatné!DH35))</f>
        <v>0</v>
      </c>
      <c r="CC35" s="62">
        <f>IF(DI35=0,0,U35/((1+Vychodiská!$C$178)^emisie_ostatné!DI35))</f>
        <v>0</v>
      </c>
      <c r="CD35" s="62">
        <f>IF(DJ35=0,0,V35/((1+Vychodiská!$C$178)^emisie_ostatné!DJ35))</f>
        <v>0</v>
      </c>
      <c r="CE35" s="62">
        <f>IF(DK35=0,0,W35/((1+Vychodiská!$C$178)^emisie_ostatné!DK35))</f>
        <v>0</v>
      </c>
      <c r="CF35" s="62">
        <f>IF(DL35=0,0,X35/((1+Vychodiská!$C$178)^emisie_ostatné!DL35))</f>
        <v>0</v>
      </c>
      <c r="CG35" s="62">
        <f>IF(DM35=0,0,Y35/((1+Vychodiská!$C$178)^emisie_ostatné!DM35))</f>
        <v>0</v>
      </c>
      <c r="CH35" s="62">
        <f>IF(DN35=0,0,Z35/((1+Vychodiská!$C$178)^emisie_ostatné!DN35))</f>
        <v>0</v>
      </c>
      <c r="CI35" s="62">
        <f>IF(DO35=0,0,AA35/((1+Vychodiská!$C$178)^emisie_ostatné!DO35))</f>
        <v>0</v>
      </c>
      <c r="CJ35" s="62">
        <f>IF(DP35=0,0,AB35/((1+Vychodiská!$C$178)^emisie_ostatné!DP35))</f>
        <v>0</v>
      </c>
      <c r="CK35" s="62">
        <f>IF(DQ35=0,0,AC35/((1+Vychodiská!$C$178)^emisie_ostatné!DQ35))</f>
        <v>0</v>
      </c>
      <c r="CL35" s="62">
        <f>IF(DR35=0,0,AD35/((1+Vychodiská!$C$178)^emisie_ostatné!DR35))</f>
        <v>0</v>
      </c>
      <c r="CM35" s="62">
        <f>IF(DS35=0,0,AE35/((1+Vychodiská!$C$178)^emisie_ostatné!DS35))</f>
        <v>0</v>
      </c>
      <c r="CN35" s="62">
        <f>IF(DT35=0,0,AF35/((1+Vychodiská!$C$178)^emisie_ostatné!DT35))</f>
        <v>0</v>
      </c>
      <c r="CO35" s="62">
        <f>IF(DU35=0,0,AG35/((1+Vychodiská!$C$178)^emisie_ostatné!DU35))</f>
        <v>0</v>
      </c>
      <c r="CP35" s="62">
        <f>IF(DV35=0,0,AH35/((1+Vychodiská!$C$178)^emisie_ostatné!DV35))</f>
        <v>0</v>
      </c>
      <c r="CQ35" s="62">
        <f>IF(DW35=0,0,AI35/((1+Vychodiská!$C$178)^emisie_ostatné!DW35))</f>
        <v>0</v>
      </c>
      <c r="CR35" s="62">
        <f>IF(DX35=0,0,AJ35/((1+Vychodiská!$C$178)^emisie_ostatné!DX35))</f>
        <v>0</v>
      </c>
      <c r="CS35" s="62">
        <f>IF(DY35=0,0,AK35/((1+Vychodiská!$C$178)^emisie_ostatné!DY35))</f>
        <v>0</v>
      </c>
      <c r="CT35" s="62">
        <f>IF(DZ35=0,0,AL35/((1+Vychodiská!$C$178)^emisie_ostatné!DZ35))</f>
        <v>0</v>
      </c>
      <c r="CU35" s="62">
        <f>IF(EA35=0,0,AM35/((1+Vychodiská!$C$178)^emisie_ostatné!EA35))</f>
        <v>0</v>
      </c>
      <c r="CV35" s="62">
        <f>IF(EB35=0,0,AN35/((1+Vychodiská!$C$178)^emisie_ostatné!EB35))</f>
        <v>0</v>
      </c>
      <c r="CW35" s="63">
        <f>IF(EC35=0,0,AO35/((1+Vychodiská!$C$178)^emisie_ostatné!EC35))</f>
        <v>0</v>
      </c>
      <c r="CX35" s="66">
        <f t="shared" si="57"/>
        <v>0</v>
      </c>
    </row>
    <row r="36" spans="1:102" ht="33" x14ac:dyDescent="0.45">
      <c r="A36" s="59">
        <f>Investície!A36</f>
        <v>34</v>
      </c>
      <c r="B36" s="60" t="str">
        <f>Investície!B36</f>
        <v>MHTH, a.s. - závod Zvolen</v>
      </c>
      <c r="C36" s="60" t="str">
        <f>Investície!C36</f>
        <v>Rekonštrukcia horúcovodného potrubia vetiev Zvolen-Sekier a Zvolen-Zlatý Potok /časť SO 400 HV Rozvod Zvolen-Zlatý Potok a akumulácia tepla</v>
      </c>
      <c r="D36" s="61">
        <f>INDEX(Data!$M:$M,MATCH(emisie_ostatné!A36,Data!$A:$A,0))</f>
        <v>30</v>
      </c>
      <c r="E36" s="61" t="str">
        <f>INDEX(Data!$J:$J,MATCH(emisie_ostatné!A36,Data!$A:$A,0))</f>
        <v>2024-2025</v>
      </c>
      <c r="F36" s="61">
        <f>INDEX(Data!$O:$O,MATCH(emisie_ostatné!A36,Data!$A:$A,0))</f>
        <v>0</v>
      </c>
      <c r="G36" s="61">
        <f>INDEX(Data!$P:$P,MATCH(emisie_ostatné!A36,Data!$A:$A,0))</f>
        <v>-0.75153999999999999</v>
      </c>
      <c r="H36" s="61">
        <f>INDEX(Data!$Q:$Q,MATCH(emisie_ostatné!A36,Data!$A:$A,0))</f>
        <v>-3.6000000000000002E-4</v>
      </c>
      <c r="I36" s="61">
        <f>INDEX(Data!$R:$R,MATCH(emisie_ostatné!A36,Data!$A:$A,0))</f>
        <v>0</v>
      </c>
      <c r="J36" s="61">
        <f>INDEX(Data!$S:$S,MATCH(emisie_ostatné!A36,Data!$A:$A,0))</f>
        <v>-1.159E-2</v>
      </c>
      <c r="K36" s="63">
        <f>INDEX(Data!$T:$T,MATCH(emisie_ostatné!A36,Data!$A:$A,0))</f>
        <v>0</v>
      </c>
      <c r="L36" s="62">
        <f>($F36*IF(LEN($E36)=4,HLOOKUP($E36+L$2,Vychodiská!$J$9:$BH$15,2,0),HLOOKUP(VALUE(RIGHT($E36,4))+L$2,Vychodiská!$J$9:$BH$15,2,0)))*-1+($G36*IF(LEN($E36)=4,HLOOKUP($E36+L$2,Vychodiská!$J$9:$BH$15,3,0),HLOOKUP(VALUE(RIGHT($E36,4))+L$2,Vychodiská!$J$9:$BH$15,3,0)))*-1+($H36*IF(LEN($E36)=4,HLOOKUP($E36+L$2,Vychodiská!$J$9:$BH$15,4,0),HLOOKUP(VALUE(RIGHT($E36,4))+L$2,Vychodiská!$J$9:$BH$15,4,0)))*-1+($I36*IF(LEN($E36)=4,HLOOKUP($E36+L$2,Vychodiská!$J$9:$BH$15,5,0),HLOOKUP(VALUE(RIGHT($E36,4))+L$2,Vychodiská!$J$9:$BH$15,5,0)))*-1+($J36*IF(LEN($E36)=4,HLOOKUP($E36+L$2,Vychodiská!$J$9:$BH$15,6,0),HLOOKUP(VALUE(RIGHT($E36,4))+L$2,Vychodiská!$J$9:$BH$15,6,0)))*-1+($K36*IF(LEN($E36)=4,HLOOKUP($E36+L$2,Vychodiská!$J$9:$BH$15,7,0),HLOOKUP(VALUE(RIGHT($E36,4))+L$2,Vychodiská!$J$9:$BH$15,7,0)))*-1</f>
        <v>24105.628151243636</v>
      </c>
      <c r="M36" s="62">
        <f>($F36*IF(LEN($E36)=4,HLOOKUP($E36+M$2,Vychodiská!$J$9:$BH$15,2,0),HLOOKUP(VALUE(RIGHT($E36,4))+M$2,Vychodiská!$J$9:$BH$15,2,0)))*-1+($G36*IF(LEN($E36)=4,HLOOKUP($E36+M$2,Vychodiská!$J$9:$BH$15,3,0),HLOOKUP(VALUE(RIGHT($E36,4))+M$2,Vychodiská!$J$9:$BH$15,3,0)))*-1+($H36*IF(LEN($E36)=4,HLOOKUP($E36+M$2,Vychodiská!$J$9:$BH$15,4,0),HLOOKUP(VALUE(RIGHT($E36,4))+M$2,Vychodiská!$J$9:$BH$15,4,0)))*-1+($I36*IF(LEN($E36)=4,HLOOKUP($E36+M$2,Vychodiská!$J$9:$BH$15,5,0),HLOOKUP(VALUE(RIGHT($E36,4))+M$2,Vychodiská!$J$9:$BH$15,5,0)))*-1+($J36*IF(LEN($E36)=4,HLOOKUP($E36+M$2,Vychodiská!$J$9:$BH$15,6,0),HLOOKUP(VALUE(RIGHT($E36,4))+M$2,Vychodiská!$J$9:$BH$15,6,0)))*-1+($K36*IF(LEN($E36)=4,HLOOKUP($E36+M$2,Vychodiská!$J$9:$BH$15,7,0),HLOOKUP(VALUE(RIGHT($E36,4))+M$2,Vychodiská!$J$9:$BH$15,7,0)))*-1</f>
        <v>24459.980885066918</v>
      </c>
      <c r="N36" s="62">
        <f>($F36*IF(LEN($E36)=4,HLOOKUP($E36+N$2,Vychodiská!$J$9:$BH$15,2,0),HLOOKUP(VALUE(RIGHT($E36,4))+N$2,Vychodiská!$J$9:$BH$15,2,0)))*-1+($G36*IF(LEN($E36)=4,HLOOKUP($E36+N$2,Vychodiská!$J$9:$BH$15,3,0),HLOOKUP(VALUE(RIGHT($E36,4))+N$2,Vychodiská!$J$9:$BH$15,3,0)))*-1+($H36*IF(LEN($E36)=4,HLOOKUP($E36+N$2,Vychodiská!$J$9:$BH$15,4,0),HLOOKUP(VALUE(RIGHT($E36,4))+N$2,Vychodiská!$J$9:$BH$15,4,0)))*-1+($I36*IF(LEN($E36)=4,HLOOKUP($E36+N$2,Vychodiská!$J$9:$BH$15,5,0),HLOOKUP(VALUE(RIGHT($E36,4))+N$2,Vychodiská!$J$9:$BH$15,5,0)))*-1+($J36*IF(LEN($E36)=4,HLOOKUP($E36+N$2,Vychodiská!$J$9:$BH$15,6,0),HLOOKUP(VALUE(RIGHT($E36,4))+N$2,Vychodiská!$J$9:$BH$15,6,0)))*-1+($K36*IF(LEN($E36)=4,HLOOKUP($E36+N$2,Vychodiská!$J$9:$BH$15,7,0),HLOOKUP(VALUE(RIGHT($E36,4))+N$2,Vychodiská!$J$9:$BH$15,7,0)))*-1</f>
        <v>24751.054657599212</v>
      </c>
      <c r="O36" s="62">
        <f>($F36*IF(LEN($E36)=4,HLOOKUP($E36+O$2,Vychodiská!$J$9:$BH$15,2,0),HLOOKUP(VALUE(RIGHT($E36,4))+O$2,Vychodiská!$J$9:$BH$15,2,0)))*-1+($G36*IF(LEN($E36)=4,HLOOKUP($E36+O$2,Vychodiská!$J$9:$BH$15,3,0),HLOOKUP(VALUE(RIGHT($E36,4))+O$2,Vychodiská!$J$9:$BH$15,3,0)))*-1+($H36*IF(LEN($E36)=4,HLOOKUP($E36+O$2,Vychodiská!$J$9:$BH$15,4,0),HLOOKUP(VALUE(RIGHT($E36,4))+O$2,Vychodiská!$J$9:$BH$15,4,0)))*-1+($I36*IF(LEN($E36)=4,HLOOKUP($E36+O$2,Vychodiská!$J$9:$BH$15,5,0),HLOOKUP(VALUE(RIGHT($E36,4))+O$2,Vychodiská!$J$9:$BH$15,5,0)))*-1+($J36*IF(LEN($E36)=4,HLOOKUP($E36+O$2,Vychodiská!$J$9:$BH$15,6,0),HLOOKUP(VALUE(RIGHT($E36,4))+O$2,Vychodiská!$J$9:$BH$15,6,0)))*-1+($K36*IF(LEN($E36)=4,HLOOKUP($E36+O$2,Vychodiská!$J$9:$BH$15,7,0),HLOOKUP(VALUE(RIGHT($E36,4))+O$2,Vychodiská!$J$9:$BH$15,7,0)))*-1</f>
        <v>25045.592208024646</v>
      </c>
      <c r="P36" s="62">
        <f>($F36*IF(LEN($E36)=4,HLOOKUP($E36+P$2,Vychodiská!$J$9:$BH$15,2,0),HLOOKUP(VALUE(RIGHT($E36,4))+P$2,Vychodiská!$J$9:$BH$15,2,0)))*-1+($G36*IF(LEN($E36)=4,HLOOKUP($E36+P$2,Vychodiská!$J$9:$BH$15,3,0),HLOOKUP(VALUE(RIGHT($E36,4))+P$2,Vychodiská!$J$9:$BH$15,3,0)))*-1+($H36*IF(LEN($E36)=4,HLOOKUP($E36+P$2,Vychodiská!$J$9:$BH$15,4,0),HLOOKUP(VALUE(RIGHT($E36,4))+P$2,Vychodiská!$J$9:$BH$15,4,0)))*-1+($I36*IF(LEN($E36)=4,HLOOKUP($E36+P$2,Vychodiská!$J$9:$BH$15,5,0),HLOOKUP(VALUE(RIGHT($E36,4))+P$2,Vychodiská!$J$9:$BH$15,5,0)))*-1+($J36*IF(LEN($E36)=4,HLOOKUP($E36+P$2,Vychodiská!$J$9:$BH$15,6,0),HLOOKUP(VALUE(RIGHT($E36,4))+P$2,Vychodiská!$J$9:$BH$15,6,0)))*-1+($K36*IF(LEN($E36)=4,HLOOKUP($E36+P$2,Vychodiská!$J$9:$BH$15,7,0),HLOOKUP(VALUE(RIGHT($E36,4))+P$2,Vychodiská!$J$9:$BH$15,7,0)))*-1</f>
        <v>25343.63475530014</v>
      </c>
      <c r="Q36" s="62">
        <f>($F36*IF(LEN($E36)=4,HLOOKUP($E36+Q$2,Vychodiská!$J$9:$BH$15,2,0),HLOOKUP(VALUE(RIGHT($E36,4))+Q$2,Vychodiská!$J$9:$BH$15,2,0)))*-1+($G36*IF(LEN($E36)=4,HLOOKUP($E36+Q$2,Vychodiská!$J$9:$BH$15,3,0),HLOOKUP(VALUE(RIGHT($E36,4))+Q$2,Vychodiská!$J$9:$BH$15,3,0)))*-1+($H36*IF(LEN($E36)=4,HLOOKUP($E36+Q$2,Vychodiská!$J$9:$BH$15,4,0),HLOOKUP(VALUE(RIGHT($E36,4))+Q$2,Vychodiská!$J$9:$BH$15,4,0)))*-1+($I36*IF(LEN($E36)=4,HLOOKUP($E36+Q$2,Vychodiská!$J$9:$BH$15,5,0),HLOOKUP(VALUE(RIGHT($E36,4))+Q$2,Vychodiská!$J$9:$BH$15,5,0)))*-1+($J36*IF(LEN($E36)=4,HLOOKUP($E36+Q$2,Vychodiská!$J$9:$BH$15,6,0),HLOOKUP(VALUE(RIGHT($E36,4))+Q$2,Vychodiská!$J$9:$BH$15,6,0)))*-1+($K36*IF(LEN($E36)=4,HLOOKUP($E36+Q$2,Vychodiská!$J$9:$BH$15,7,0),HLOOKUP(VALUE(RIGHT($E36,4))+Q$2,Vychodiská!$J$9:$BH$15,7,0)))*-1</f>
        <v>25556.521287244661</v>
      </c>
      <c r="R36" s="62">
        <f>($F36*IF(LEN($E36)=4,HLOOKUP($E36+R$2,Vychodiská!$J$9:$BH$15,2,0),HLOOKUP(VALUE(RIGHT($E36,4))+R$2,Vychodiská!$J$9:$BH$15,2,0)))*-1+($G36*IF(LEN($E36)=4,HLOOKUP($E36+R$2,Vychodiská!$J$9:$BH$15,3,0),HLOOKUP(VALUE(RIGHT($E36,4))+R$2,Vychodiská!$J$9:$BH$15,3,0)))*-1+($H36*IF(LEN($E36)=4,HLOOKUP($E36+R$2,Vychodiská!$J$9:$BH$15,4,0),HLOOKUP(VALUE(RIGHT($E36,4))+R$2,Vychodiská!$J$9:$BH$15,4,0)))*-1+($I36*IF(LEN($E36)=4,HLOOKUP($E36+R$2,Vychodiská!$J$9:$BH$15,5,0),HLOOKUP(VALUE(RIGHT($E36,4))+R$2,Vychodiská!$J$9:$BH$15,5,0)))*-1+($J36*IF(LEN($E36)=4,HLOOKUP($E36+R$2,Vychodiská!$J$9:$BH$15,6,0),HLOOKUP(VALUE(RIGHT($E36,4))+R$2,Vychodiská!$J$9:$BH$15,6,0)))*-1+($K36*IF(LEN($E36)=4,HLOOKUP($E36+R$2,Vychodiská!$J$9:$BH$15,7,0),HLOOKUP(VALUE(RIGHT($E36,4))+R$2,Vychodiská!$J$9:$BH$15,7,0)))*-1</f>
        <v>25771.196066057513</v>
      </c>
      <c r="S36" s="62">
        <f>($F36*IF(LEN($E36)=4,HLOOKUP($E36+S$2,Vychodiská!$J$9:$BH$15,2,0),HLOOKUP(VALUE(RIGHT($E36,4))+S$2,Vychodiská!$J$9:$BH$15,2,0)))*-1+($G36*IF(LEN($E36)=4,HLOOKUP($E36+S$2,Vychodiská!$J$9:$BH$15,3,0),HLOOKUP(VALUE(RIGHT($E36,4))+S$2,Vychodiská!$J$9:$BH$15,3,0)))*-1+($H36*IF(LEN($E36)=4,HLOOKUP($E36+S$2,Vychodiská!$J$9:$BH$15,4,0),HLOOKUP(VALUE(RIGHT($E36,4))+S$2,Vychodiská!$J$9:$BH$15,4,0)))*-1+($I36*IF(LEN($E36)=4,HLOOKUP($E36+S$2,Vychodiská!$J$9:$BH$15,5,0),HLOOKUP(VALUE(RIGHT($E36,4))+S$2,Vychodiská!$J$9:$BH$15,5,0)))*-1+($J36*IF(LEN($E36)=4,HLOOKUP($E36+S$2,Vychodiská!$J$9:$BH$15,6,0),HLOOKUP(VALUE(RIGHT($E36,4))+S$2,Vychodiská!$J$9:$BH$15,6,0)))*-1+($K36*IF(LEN($E36)=4,HLOOKUP($E36+S$2,Vychodiská!$J$9:$BH$15,7,0),HLOOKUP(VALUE(RIGHT($E36,4))+S$2,Vychodiská!$J$9:$BH$15,7,0)))*-1</f>
        <v>25987.674113012396</v>
      </c>
      <c r="T36" s="62">
        <f>($F36*IF(LEN($E36)=4,HLOOKUP($E36+T$2,Vychodiská!$J$9:$BH$15,2,0),HLOOKUP(VALUE(RIGHT($E36,4))+T$2,Vychodiská!$J$9:$BH$15,2,0)))*-1+($G36*IF(LEN($E36)=4,HLOOKUP($E36+T$2,Vychodiská!$J$9:$BH$15,3,0),HLOOKUP(VALUE(RIGHT($E36,4))+T$2,Vychodiská!$J$9:$BH$15,3,0)))*-1+($H36*IF(LEN($E36)=4,HLOOKUP($E36+T$2,Vychodiská!$J$9:$BH$15,4,0),HLOOKUP(VALUE(RIGHT($E36,4))+T$2,Vychodiská!$J$9:$BH$15,4,0)))*-1+($I36*IF(LEN($E36)=4,HLOOKUP($E36+T$2,Vychodiská!$J$9:$BH$15,5,0),HLOOKUP(VALUE(RIGHT($E36,4))+T$2,Vychodiská!$J$9:$BH$15,5,0)))*-1+($J36*IF(LEN($E36)=4,HLOOKUP($E36+T$2,Vychodiská!$J$9:$BH$15,6,0),HLOOKUP(VALUE(RIGHT($E36,4))+T$2,Vychodiská!$J$9:$BH$15,6,0)))*-1+($K36*IF(LEN($E36)=4,HLOOKUP($E36+T$2,Vychodiská!$J$9:$BH$15,7,0),HLOOKUP(VALUE(RIGHT($E36,4))+T$2,Vychodiská!$J$9:$BH$15,7,0)))*-1</f>
        <v>26205.9705755617</v>
      </c>
      <c r="U36" s="62">
        <f>($F36*IF(LEN($E36)=4,HLOOKUP($E36+U$2,Vychodiská!$J$9:$BH$15,2,0),HLOOKUP(VALUE(RIGHT($E36,4))+U$2,Vychodiská!$J$9:$BH$15,2,0)))*-1+($G36*IF(LEN($E36)=4,HLOOKUP($E36+U$2,Vychodiská!$J$9:$BH$15,3,0),HLOOKUP(VALUE(RIGHT($E36,4))+U$2,Vychodiská!$J$9:$BH$15,3,0)))*-1+($H36*IF(LEN($E36)=4,HLOOKUP($E36+U$2,Vychodiská!$J$9:$BH$15,4,0),HLOOKUP(VALUE(RIGHT($E36,4))+U$2,Vychodiská!$J$9:$BH$15,4,0)))*-1+($I36*IF(LEN($E36)=4,HLOOKUP($E36+U$2,Vychodiská!$J$9:$BH$15,5,0),HLOOKUP(VALUE(RIGHT($E36,4))+U$2,Vychodiská!$J$9:$BH$15,5,0)))*-1+($J36*IF(LEN($E36)=4,HLOOKUP($E36+U$2,Vychodiská!$J$9:$BH$15,6,0),HLOOKUP(VALUE(RIGHT($E36,4))+U$2,Vychodiská!$J$9:$BH$15,6,0)))*-1+($K36*IF(LEN($E36)=4,HLOOKUP($E36+U$2,Vychodiská!$J$9:$BH$15,7,0),HLOOKUP(VALUE(RIGHT($E36,4))+U$2,Vychodiská!$J$9:$BH$15,7,0)))*-1</f>
        <v>26426.100728396417</v>
      </c>
      <c r="V36" s="62">
        <f>($F36*IF(LEN($E36)=4,HLOOKUP($E36+V$2,Vychodiská!$J$9:$BH$15,2,0),HLOOKUP(VALUE(RIGHT($E36,4))+V$2,Vychodiská!$J$9:$BH$15,2,0)))*-1+($G36*IF(LEN($E36)=4,HLOOKUP($E36+V$2,Vychodiská!$J$9:$BH$15,3,0),HLOOKUP(VALUE(RIGHT($E36,4))+V$2,Vychodiská!$J$9:$BH$15,3,0)))*-1+($H36*IF(LEN($E36)=4,HLOOKUP($E36+V$2,Vychodiská!$J$9:$BH$15,4,0),HLOOKUP(VALUE(RIGHT($E36,4))+V$2,Vychodiská!$J$9:$BH$15,4,0)))*-1+($I36*IF(LEN($E36)=4,HLOOKUP($E36+V$2,Vychodiská!$J$9:$BH$15,5,0),HLOOKUP(VALUE(RIGHT($E36,4))+V$2,Vychodiská!$J$9:$BH$15,5,0)))*-1+($J36*IF(LEN($E36)=4,HLOOKUP($E36+V$2,Vychodiská!$J$9:$BH$15,6,0),HLOOKUP(VALUE(RIGHT($E36,4))+V$2,Vychodiská!$J$9:$BH$15,6,0)))*-1+($K36*IF(LEN($E36)=4,HLOOKUP($E36+V$2,Vychodiská!$J$9:$BH$15,7,0),HLOOKUP(VALUE(RIGHT($E36,4))+V$2,Vychodiská!$J$9:$BH$15,7,0)))*-1</f>
        <v>26648.079974514945</v>
      </c>
      <c r="W36" s="62">
        <f>($F36*IF(LEN($E36)=4,HLOOKUP($E36+W$2,Vychodiská!$J$9:$BH$15,2,0),HLOOKUP(VALUE(RIGHT($E36,4))+W$2,Vychodiská!$J$9:$BH$15,2,0)))*-1+($G36*IF(LEN($E36)=4,HLOOKUP($E36+W$2,Vychodiská!$J$9:$BH$15,3,0),HLOOKUP(VALUE(RIGHT($E36,4))+W$2,Vychodiská!$J$9:$BH$15,3,0)))*-1+($H36*IF(LEN($E36)=4,HLOOKUP($E36+W$2,Vychodiská!$J$9:$BH$15,4,0),HLOOKUP(VALUE(RIGHT($E36,4))+W$2,Vychodiská!$J$9:$BH$15,4,0)))*-1+($I36*IF(LEN($E36)=4,HLOOKUP($E36+W$2,Vychodiská!$J$9:$BH$15,5,0),HLOOKUP(VALUE(RIGHT($E36,4))+W$2,Vychodiská!$J$9:$BH$15,5,0)))*-1+($J36*IF(LEN($E36)=4,HLOOKUP($E36+W$2,Vychodiská!$J$9:$BH$15,6,0),HLOOKUP(VALUE(RIGHT($E36,4))+W$2,Vychodiská!$J$9:$BH$15,6,0)))*-1+($K36*IF(LEN($E36)=4,HLOOKUP($E36+W$2,Vychodiská!$J$9:$BH$15,7,0),HLOOKUP(VALUE(RIGHT($E36,4))+W$2,Vychodiská!$J$9:$BH$15,7,0)))*-1</f>
        <v>26871.923846300873</v>
      </c>
      <c r="X36" s="62">
        <f>($F36*IF(LEN($E36)=4,HLOOKUP($E36+X$2,Vychodiská!$J$9:$BH$15,2,0),HLOOKUP(VALUE(RIGHT($E36,4))+X$2,Vychodiská!$J$9:$BH$15,2,0)))*-1+($G36*IF(LEN($E36)=4,HLOOKUP($E36+X$2,Vychodiská!$J$9:$BH$15,3,0),HLOOKUP(VALUE(RIGHT($E36,4))+X$2,Vychodiská!$J$9:$BH$15,3,0)))*-1+($H36*IF(LEN($E36)=4,HLOOKUP($E36+X$2,Vychodiská!$J$9:$BH$15,4,0),HLOOKUP(VALUE(RIGHT($E36,4))+X$2,Vychodiská!$J$9:$BH$15,4,0)))*-1+($I36*IF(LEN($E36)=4,HLOOKUP($E36+X$2,Vychodiská!$J$9:$BH$15,5,0),HLOOKUP(VALUE(RIGHT($E36,4))+X$2,Vychodiská!$J$9:$BH$15,5,0)))*-1+($J36*IF(LEN($E36)=4,HLOOKUP($E36+X$2,Vychodiská!$J$9:$BH$15,6,0),HLOOKUP(VALUE(RIGHT($E36,4))+X$2,Vychodiská!$J$9:$BH$15,6,0)))*-1+($K36*IF(LEN($E36)=4,HLOOKUP($E36+X$2,Vychodiská!$J$9:$BH$15,7,0),HLOOKUP(VALUE(RIGHT($E36,4))+X$2,Vychodiská!$J$9:$BH$15,7,0)))*-1</f>
        <v>27097.648006609797</v>
      </c>
      <c r="Y36" s="62">
        <f>($F36*IF(LEN($E36)=4,HLOOKUP($E36+Y$2,Vychodiská!$J$9:$BH$15,2,0),HLOOKUP(VALUE(RIGHT($E36,4))+Y$2,Vychodiská!$J$9:$BH$15,2,0)))*-1+($G36*IF(LEN($E36)=4,HLOOKUP($E36+Y$2,Vychodiská!$J$9:$BH$15,3,0),HLOOKUP(VALUE(RIGHT($E36,4))+Y$2,Vychodiská!$J$9:$BH$15,3,0)))*-1+($H36*IF(LEN($E36)=4,HLOOKUP($E36+Y$2,Vychodiská!$J$9:$BH$15,4,0),HLOOKUP(VALUE(RIGHT($E36,4))+Y$2,Vychodiská!$J$9:$BH$15,4,0)))*-1+($I36*IF(LEN($E36)=4,HLOOKUP($E36+Y$2,Vychodiská!$J$9:$BH$15,5,0),HLOOKUP(VALUE(RIGHT($E36,4))+Y$2,Vychodiská!$J$9:$BH$15,5,0)))*-1+($J36*IF(LEN($E36)=4,HLOOKUP($E36+Y$2,Vychodiská!$J$9:$BH$15,6,0),HLOOKUP(VALUE(RIGHT($E36,4))+Y$2,Vychodiská!$J$9:$BH$15,6,0)))*-1+($K36*IF(LEN($E36)=4,HLOOKUP($E36+Y$2,Vychodiská!$J$9:$BH$15,7,0),HLOOKUP(VALUE(RIGHT($E36,4))+Y$2,Vychodiská!$J$9:$BH$15,7,0)))*-1</f>
        <v>27325.268249865316</v>
      </c>
      <c r="Z36" s="62">
        <f>($F36*IF(LEN($E36)=4,HLOOKUP($E36+Z$2,Vychodiská!$J$9:$BH$15,2,0),HLOOKUP(VALUE(RIGHT($E36,4))+Z$2,Vychodiská!$J$9:$BH$15,2,0)))*-1+($G36*IF(LEN($E36)=4,HLOOKUP($E36+Z$2,Vychodiská!$J$9:$BH$15,3,0),HLOOKUP(VALUE(RIGHT($E36,4))+Z$2,Vychodiská!$J$9:$BH$15,3,0)))*-1+($H36*IF(LEN($E36)=4,HLOOKUP($E36+Z$2,Vychodiská!$J$9:$BH$15,4,0),HLOOKUP(VALUE(RIGHT($E36,4))+Z$2,Vychodiská!$J$9:$BH$15,4,0)))*-1+($I36*IF(LEN($E36)=4,HLOOKUP($E36+Z$2,Vychodiská!$J$9:$BH$15,5,0),HLOOKUP(VALUE(RIGHT($E36,4))+Z$2,Vychodiská!$J$9:$BH$15,5,0)))*-1+($J36*IF(LEN($E36)=4,HLOOKUP($E36+Z$2,Vychodiská!$J$9:$BH$15,6,0),HLOOKUP(VALUE(RIGHT($E36,4))+Z$2,Vychodiská!$J$9:$BH$15,6,0)))*-1+($K36*IF(LEN($E36)=4,HLOOKUP($E36+Z$2,Vychodiská!$J$9:$BH$15,7,0),HLOOKUP(VALUE(RIGHT($E36,4))+Z$2,Vychodiská!$J$9:$BH$15,7,0)))*-1</f>
        <v>27554.800503164188</v>
      </c>
      <c r="AA36" s="62">
        <f>($F36*IF(LEN($E36)=4,HLOOKUP($E36+AA$2,Vychodiská!$J$9:$BH$15,2,0),HLOOKUP(VALUE(RIGHT($E36,4))+AA$2,Vychodiská!$J$9:$BH$15,2,0)))*-1+($G36*IF(LEN($E36)=4,HLOOKUP($E36+AA$2,Vychodiská!$J$9:$BH$15,3,0),HLOOKUP(VALUE(RIGHT($E36,4))+AA$2,Vychodiská!$J$9:$BH$15,3,0)))*-1+($H36*IF(LEN($E36)=4,HLOOKUP($E36+AA$2,Vychodiská!$J$9:$BH$15,4,0),HLOOKUP(VALUE(RIGHT($E36,4))+AA$2,Vychodiská!$J$9:$BH$15,4,0)))*-1+($I36*IF(LEN($E36)=4,HLOOKUP($E36+AA$2,Vychodiská!$J$9:$BH$15,5,0),HLOOKUP(VALUE(RIGHT($E36,4))+AA$2,Vychodiská!$J$9:$BH$15,5,0)))*-1+($J36*IF(LEN($E36)=4,HLOOKUP($E36+AA$2,Vychodiská!$J$9:$BH$15,6,0),HLOOKUP(VALUE(RIGHT($E36,4))+AA$2,Vychodiská!$J$9:$BH$15,6,0)))*-1+($K36*IF(LEN($E36)=4,HLOOKUP($E36+AA$2,Vychodiská!$J$9:$BH$15,7,0),HLOOKUP(VALUE(RIGHT($E36,4))+AA$2,Vychodiská!$J$9:$BH$15,7,0)))*-1</f>
        <v>27747.684106686331</v>
      </c>
      <c r="AB36" s="62">
        <f>($F36*IF(LEN($E36)=4,HLOOKUP($E36+AB$2,Vychodiská!$J$9:$BH$15,2,0),HLOOKUP(VALUE(RIGHT($E36,4))+AB$2,Vychodiská!$J$9:$BH$15,2,0)))*-1+($G36*IF(LEN($E36)=4,HLOOKUP($E36+AB$2,Vychodiská!$J$9:$BH$15,3,0),HLOOKUP(VALUE(RIGHT($E36,4))+AB$2,Vychodiská!$J$9:$BH$15,3,0)))*-1+($H36*IF(LEN($E36)=4,HLOOKUP($E36+AB$2,Vychodiská!$J$9:$BH$15,4,0),HLOOKUP(VALUE(RIGHT($E36,4))+AB$2,Vychodiská!$J$9:$BH$15,4,0)))*-1+($I36*IF(LEN($E36)=4,HLOOKUP($E36+AB$2,Vychodiská!$J$9:$BH$15,5,0),HLOOKUP(VALUE(RIGHT($E36,4))+AB$2,Vychodiská!$J$9:$BH$15,5,0)))*-1+($J36*IF(LEN($E36)=4,HLOOKUP($E36+AB$2,Vychodiská!$J$9:$BH$15,6,0),HLOOKUP(VALUE(RIGHT($E36,4))+AB$2,Vychodiská!$J$9:$BH$15,6,0)))*-1+($K36*IF(LEN($E36)=4,HLOOKUP($E36+AB$2,Vychodiská!$J$9:$BH$15,7,0),HLOOKUP(VALUE(RIGHT($E36,4))+AB$2,Vychodiská!$J$9:$BH$15,7,0)))*-1</f>
        <v>27941.917895433136</v>
      </c>
      <c r="AC36" s="62">
        <f>($F36*IF(LEN($E36)=4,HLOOKUP($E36+AC$2,Vychodiská!$J$9:$BH$15,2,0),HLOOKUP(VALUE(RIGHT($E36,4))+AC$2,Vychodiská!$J$9:$BH$15,2,0)))*-1+($G36*IF(LEN($E36)=4,HLOOKUP($E36+AC$2,Vychodiská!$J$9:$BH$15,3,0),HLOOKUP(VALUE(RIGHT($E36,4))+AC$2,Vychodiská!$J$9:$BH$15,3,0)))*-1+($H36*IF(LEN($E36)=4,HLOOKUP($E36+AC$2,Vychodiská!$J$9:$BH$15,4,0),HLOOKUP(VALUE(RIGHT($E36,4))+AC$2,Vychodiská!$J$9:$BH$15,4,0)))*-1+($I36*IF(LEN($E36)=4,HLOOKUP($E36+AC$2,Vychodiská!$J$9:$BH$15,5,0),HLOOKUP(VALUE(RIGHT($E36,4))+AC$2,Vychodiská!$J$9:$BH$15,5,0)))*-1+($J36*IF(LEN($E36)=4,HLOOKUP($E36+AC$2,Vychodiská!$J$9:$BH$15,6,0),HLOOKUP(VALUE(RIGHT($E36,4))+AC$2,Vychodiská!$J$9:$BH$15,6,0)))*-1+($K36*IF(LEN($E36)=4,HLOOKUP($E36+AC$2,Vychodiská!$J$9:$BH$15,7,0),HLOOKUP(VALUE(RIGHT($E36,4))+AC$2,Vychodiská!$J$9:$BH$15,7,0)))*-1</f>
        <v>28137.511320701167</v>
      </c>
      <c r="AD36" s="62">
        <f>($F36*IF(LEN($E36)=4,HLOOKUP($E36+AD$2,Vychodiská!$J$9:$BH$15,2,0),HLOOKUP(VALUE(RIGHT($E36,4))+AD$2,Vychodiská!$J$9:$BH$15,2,0)))*-1+($G36*IF(LEN($E36)=4,HLOOKUP($E36+AD$2,Vychodiská!$J$9:$BH$15,3,0),HLOOKUP(VALUE(RIGHT($E36,4))+AD$2,Vychodiská!$J$9:$BH$15,3,0)))*-1+($H36*IF(LEN($E36)=4,HLOOKUP($E36+AD$2,Vychodiská!$J$9:$BH$15,4,0),HLOOKUP(VALUE(RIGHT($E36,4))+AD$2,Vychodiská!$J$9:$BH$15,4,0)))*-1+($I36*IF(LEN($E36)=4,HLOOKUP($E36+AD$2,Vychodiská!$J$9:$BH$15,5,0),HLOOKUP(VALUE(RIGHT($E36,4))+AD$2,Vychodiská!$J$9:$BH$15,5,0)))*-1+($J36*IF(LEN($E36)=4,HLOOKUP($E36+AD$2,Vychodiská!$J$9:$BH$15,6,0),HLOOKUP(VALUE(RIGHT($E36,4))+AD$2,Vychodiská!$J$9:$BH$15,6,0)))*-1+($K36*IF(LEN($E36)=4,HLOOKUP($E36+AD$2,Vychodiská!$J$9:$BH$15,7,0),HLOOKUP(VALUE(RIGHT($E36,4))+AD$2,Vychodiská!$J$9:$BH$15,7,0)))*-1</f>
        <v>28334.473899946071</v>
      </c>
      <c r="AE36" s="62">
        <f>($F36*IF(LEN($E36)=4,HLOOKUP($E36+AE$2,Vychodiská!$J$9:$BH$15,2,0),HLOOKUP(VALUE(RIGHT($E36,4))+AE$2,Vychodiská!$J$9:$BH$15,2,0)))*-1+($G36*IF(LEN($E36)=4,HLOOKUP($E36+AE$2,Vychodiská!$J$9:$BH$15,3,0),HLOOKUP(VALUE(RIGHT($E36,4))+AE$2,Vychodiská!$J$9:$BH$15,3,0)))*-1+($H36*IF(LEN($E36)=4,HLOOKUP($E36+AE$2,Vychodiská!$J$9:$BH$15,4,0),HLOOKUP(VALUE(RIGHT($E36,4))+AE$2,Vychodiská!$J$9:$BH$15,4,0)))*-1+($I36*IF(LEN($E36)=4,HLOOKUP($E36+AE$2,Vychodiská!$J$9:$BH$15,5,0),HLOOKUP(VALUE(RIGHT($E36,4))+AE$2,Vychodiská!$J$9:$BH$15,5,0)))*-1+($J36*IF(LEN($E36)=4,HLOOKUP($E36+AE$2,Vychodiská!$J$9:$BH$15,6,0),HLOOKUP(VALUE(RIGHT($E36,4))+AE$2,Vychodiská!$J$9:$BH$15,6,0)))*-1+($K36*IF(LEN($E36)=4,HLOOKUP($E36+AE$2,Vychodiská!$J$9:$BH$15,7,0),HLOOKUP(VALUE(RIGHT($E36,4))+AE$2,Vychodiská!$J$9:$BH$15,7,0)))*-1</f>
        <v>28532.815217245694</v>
      </c>
      <c r="AF36" s="62">
        <f>($F36*IF(LEN($E36)=4,HLOOKUP($E36+AF$2,Vychodiská!$J$9:$BH$15,2,0),HLOOKUP(VALUE(RIGHT($E36,4))+AF$2,Vychodiská!$J$9:$BH$15,2,0)))*-1+($G36*IF(LEN($E36)=4,HLOOKUP($E36+AF$2,Vychodiská!$J$9:$BH$15,3,0),HLOOKUP(VALUE(RIGHT($E36,4))+AF$2,Vychodiská!$J$9:$BH$15,3,0)))*-1+($H36*IF(LEN($E36)=4,HLOOKUP($E36+AF$2,Vychodiská!$J$9:$BH$15,4,0),HLOOKUP(VALUE(RIGHT($E36,4))+AF$2,Vychodiská!$J$9:$BH$15,4,0)))*-1+($I36*IF(LEN($E36)=4,HLOOKUP($E36+AF$2,Vychodiská!$J$9:$BH$15,5,0),HLOOKUP(VALUE(RIGHT($E36,4))+AF$2,Vychodiská!$J$9:$BH$15,5,0)))*-1+($J36*IF(LEN($E36)=4,HLOOKUP($E36+AF$2,Vychodiská!$J$9:$BH$15,6,0),HLOOKUP(VALUE(RIGHT($E36,4))+AF$2,Vychodiská!$J$9:$BH$15,6,0)))*-1+($K36*IF(LEN($E36)=4,HLOOKUP($E36+AF$2,Vychodiská!$J$9:$BH$15,7,0),HLOOKUP(VALUE(RIGHT($E36,4))+AF$2,Vychodiská!$J$9:$BH$15,7,0)))*-1</f>
        <v>28732.544923766411</v>
      </c>
      <c r="AG36" s="62">
        <f>($F36*IF(LEN($E36)=4,HLOOKUP($E36+AG$2,Vychodiská!$J$9:$BH$15,2,0),HLOOKUP(VALUE(RIGHT($E36,4))+AG$2,Vychodiská!$J$9:$BH$15,2,0)))*-1+($G36*IF(LEN($E36)=4,HLOOKUP($E36+AG$2,Vychodiská!$J$9:$BH$15,3,0),HLOOKUP(VALUE(RIGHT($E36,4))+AG$2,Vychodiská!$J$9:$BH$15,3,0)))*-1+($H36*IF(LEN($E36)=4,HLOOKUP($E36+AG$2,Vychodiská!$J$9:$BH$15,4,0),HLOOKUP(VALUE(RIGHT($E36,4))+AG$2,Vychodiská!$J$9:$BH$15,4,0)))*-1+($I36*IF(LEN($E36)=4,HLOOKUP($E36+AG$2,Vychodiská!$J$9:$BH$15,5,0),HLOOKUP(VALUE(RIGHT($E36,4))+AG$2,Vychodiská!$J$9:$BH$15,5,0)))*-1+($J36*IF(LEN($E36)=4,HLOOKUP($E36+AG$2,Vychodiská!$J$9:$BH$15,6,0),HLOOKUP(VALUE(RIGHT($E36,4))+AG$2,Vychodiská!$J$9:$BH$15,6,0)))*-1+($K36*IF(LEN($E36)=4,HLOOKUP($E36+AG$2,Vychodiská!$J$9:$BH$15,7,0),HLOOKUP(VALUE(RIGHT($E36,4))+AG$2,Vychodiská!$J$9:$BH$15,7,0)))*-1</f>
        <v>28933.67273823277</v>
      </c>
      <c r="AH36" s="62">
        <f>($F36*IF(LEN($E36)=4,HLOOKUP($E36+AH$2,Vychodiská!$J$9:$BH$15,2,0),HLOOKUP(VALUE(RIGHT($E36,4))+AH$2,Vychodiská!$J$9:$BH$15,2,0)))*-1+($G36*IF(LEN($E36)=4,HLOOKUP($E36+AH$2,Vychodiská!$J$9:$BH$15,3,0),HLOOKUP(VALUE(RIGHT($E36,4))+AH$2,Vychodiská!$J$9:$BH$15,3,0)))*-1+($H36*IF(LEN($E36)=4,HLOOKUP($E36+AH$2,Vychodiská!$J$9:$BH$15,4,0),HLOOKUP(VALUE(RIGHT($E36,4))+AH$2,Vychodiská!$J$9:$BH$15,4,0)))*-1+($I36*IF(LEN($E36)=4,HLOOKUP($E36+AH$2,Vychodiská!$J$9:$BH$15,5,0),HLOOKUP(VALUE(RIGHT($E36,4))+AH$2,Vychodiská!$J$9:$BH$15,5,0)))*-1+($J36*IF(LEN($E36)=4,HLOOKUP($E36+AH$2,Vychodiská!$J$9:$BH$15,6,0),HLOOKUP(VALUE(RIGHT($E36,4))+AH$2,Vychodiská!$J$9:$BH$15,6,0)))*-1+($K36*IF(LEN($E36)=4,HLOOKUP($E36+AH$2,Vychodiská!$J$9:$BH$15,7,0),HLOOKUP(VALUE(RIGHT($E36,4))+AH$2,Vychodiská!$J$9:$BH$15,7,0)))*-1</f>
        <v>29136.2084474004</v>
      </c>
      <c r="AI36" s="62">
        <f>($F36*IF(LEN($E36)=4,HLOOKUP($E36+AI$2,Vychodiská!$J$9:$BH$15,2,0),HLOOKUP(VALUE(RIGHT($E36,4))+AI$2,Vychodiská!$J$9:$BH$15,2,0)))*-1+($G36*IF(LEN($E36)=4,HLOOKUP($E36+AI$2,Vychodiská!$J$9:$BH$15,3,0),HLOOKUP(VALUE(RIGHT($E36,4))+AI$2,Vychodiská!$J$9:$BH$15,3,0)))*-1+($H36*IF(LEN($E36)=4,HLOOKUP($E36+AI$2,Vychodiská!$J$9:$BH$15,4,0),HLOOKUP(VALUE(RIGHT($E36,4))+AI$2,Vychodiská!$J$9:$BH$15,4,0)))*-1+($I36*IF(LEN($E36)=4,HLOOKUP($E36+AI$2,Vychodiská!$J$9:$BH$15,5,0),HLOOKUP(VALUE(RIGHT($E36,4))+AI$2,Vychodiská!$J$9:$BH$15,5,0)))*-1+($J36*IF(LEN($E36)=4,HLOOKUP($E36+AI$2,Vychodiská!$J$9:$BH$15,6,0),HLOOKUP(VALUE(RIGHT($E36,4))+AI$2,Vychodiská!$J$9:$BH$15,6,0)))*-1+($K36*IF(LEN($E36)=4,HLOOKUP($E36+AI$2,Vychodiská!$J$9:$BH$15,7,0),HLOOKUP(VALUE(RIGHT($E36,4))+AI$2,Vychodiská!$J$9:$BH$15,7,0)))*-1</f>
        <v>29340.161906532194</v>
      </c>
      <c r="AJ36" s="62">
        <f>($F36*IF(LEN($E36)=4,HLOOKUP($E36+AJ$2,Vychodiská!$J$9:$BH$15,2,0),HLOOKUP(VALUE(RIGHT($E36,4))+AJ$2,Vychodiská!$J$9:$BH$15,2,0)))*-1+($G36*IF(LEN($E36)=4,HLOOKUP($E36+AJ$2,Vychodiská!$J$9:$BH$15,3,0),HLOOKUP(VALUE(RIGHT($E36,4))+AJ$2,Vychodiská!$J$9:$BH$15,3,0)))*-1+($H36*IF(LEN($E36)=4,HLOOKUP($E36+AJ$2,Vychodiská!$J$9:$BH$15,4,0),HLOOKUP(VALUE(RIGHT($E36,4))+AJ$2,Vychodiská!$J$9:$BH$15,4,0)))*-1+($I36*IF(LEN($E36)=4,HLOOKUP($E36+AJ$2,Vychodiská!$J$9:$BH$15,5,0),HLOOKUP(VALUE(RIGHT($E36,4))+AJ$2,Vychodiská!$J$9:$BH$15,5,0)))*-1+($J36*IF(LEN($E36)=4,HLOOKUP($E36+AJ$2,Vychodiská!$J$9:$BH$15,6,0),HLOOKUP(VALUE(RIGHT($E36,4))+AJ$2,Vychodiská!$J$9:$BH$15,6,0)))*-1+($K36*IF(LEN($E36)=4,HLOOKUP($E36+AJ$2,Vychodiská!$J$9:$BH$15,7,0),HLOOKUP(VALUE(RIGHT($E36,4))+AJ$2,Vychodiská!$J$9:$BH$15,7,0)))*-1</f>
        <v>29545.543039877917</v>
      </c>
      <c r="AK36" s="62">
        <f>($F36*IF(LEN($E36)=4,HLOOKUP($E36+AK$2,Vychodiská!$J$9:$BH$15,2,0),HLOOKUP(VALUE(RIGHT($E36,4))+AK$2,Vychodiská!$J$9:$BH$15,2,0)))*-1+($G36*IF(LEN($E36)=4,HLOOKUP($E36+AK$2,Vychodiská!$J$9:$BH$15,3,0),HLOOKUP(VALUE(RIGHT($E36,4))+AK$2,Vychodiská!$J$9:$BH$15,3,0)))*-1+($H36*IF(LEN($E36)=4,HLOOKUP($E36+AK$2,Vychodiská!$J$9:$BH$15,4,0),HLOOKUP(VALUE(RIGHT($E36,4))+AK$2,Vychodiská!$J$9:$BH$15,4,0)))*-1+($I36*IF(LEN($E36)=4,HLOOKUP($E36+AK$2,Vychodiská!$J$9:$BH$15,5,0),HLOOKUP(VALUE(RIGHT($E36,4))+AK$2,Vychodiská!$J$9:$BH$15,5,0)))*-1+($J36*IF(LEN($E36)=4,HLOOKUP($E36+AK$2,Vychodiská!$J$9:$BH$15,6,0),HLOOKUP(VALUE(RIGHT($E36,4))+AK$2,Vychodiská!$J$9:$BH$15,6,0)))*-1+($K36*IF(LEN($E36)=4,HLOOKUP($E36+AK$2,Vychodiská!$J$9:$BH$15,7,0),HLOOKUP(VALUE(RIGHT($E36,4))+AK$2,Vychodiská!$J$9:$BH$15,7,0)))*-1</f>
        <v>29814.407481540809</v>
      </c>
      <c r="AL36" s="62">
        <f>($F36*IF(LEN($E36)=4,HLOOKUP($E36+AL$2,Vychodiská!$J$9:$BH$15,2,0),HLOOKUP(VALUE(RIGHT($E36,4))+AL$2,Vychodiská!$J$9:$BH$15,2,0)))*-1+($G36*IF(LEN($E36)=4,HLOOKUP($E36+AL$2,Vychodiská!$J$9:$BH$15,3,0),HLOOKUP(VALUE(RIGHT($E36,4))+AL$2,Vychodiská!$J$9:$BH$15,3,0)))*-1+($H36*IF(LEN($E36)=4,HLOOKUP($E36+AL$2,Vychodiská!$J$9:$BH$15,4,0),HLOOKUP(VALUE(RIGHT($E36,4))+AL$2,Vychodiská!$J$9:$BH$15,4,0)))*-1+($I36*IF(LEN($E36)=4,HLOOKUP($E36+AL$2,Vychodiská!$J$9:$BH$15,5,0),HLOOKUP(VALUE(RIGHT($E36,4))+AL$2,Vychodiská!$J$9:$BH$15,5,0)))*-1+($J36*IF(LEN($E36)=4,HLOOKUP($E36+AL$2,Vychodiská!$J$9:$BH$15,6,0),HLOOKUP(VALUE(RIGHT($E36,4))+AL$2,Vychodiská!$J$9:$BH$15,6,0)))*-1+($K36*IF(LEN($E36)=4,HLOOKUP($E36+AL$2,Vychodiská!$J$9:$BH$15,7,0),HLOOKUP(VALUE(RIGHT($E36,4))+AL$2,Vychodiská!$J$9:$BH$15,7,0)))*-1</f>
        <v>30085.718589622833</v>
      </c>
      <c r="AM36" s="62">
        <f>($F36*IF(LEN($E36)=4,HLOOKUP($E36+AM$2,Vychodiská!$J$9:$BH$15,2,0),HLOOKUP(VALUE(RIGHT($E36,4))+AM$2,Vychodiská!$J$9:$BH$15,2,0)))*-1+($G36*IF(LEN($E36)=4,HLOOKUP($E36+AM$2,Vychodiská!$J$9:$BH$15,3,0),HLOOKUP(VALUE(RIGHT($E36,4))+AM$2,Vychodiská!$J$9:$BH$15,3,0)))*-1+($H36*IF(LEN($E36)=4,HLOOKUP($E36+AM$2,Vychodiská!$J$9:$BH$15,4,0),HLOOKUP(VALUE(RIGHT($E36,4))+AM$2,Vychodiská!$J$9:$BH$15,4,0)))*-1+($I36*IF(LEN($E36)=4,HLOOKUP($E36+AM$2,Vychodiská!$J$9:$BH$15,5,0),HLOOKUP(VALUE(RIGHT($E36,4))+AM$2,Vychodiská!$J$9:$BH$15,5,0)))*-1+($J36*IF(LEN($E36)=4,HLOOKUP($E36+AM$2,Vychodiská!$J$9:$BH$15,6,0),HLOOKUP(VALUE(RIGHT($E36,4))+AM$2,Vychodiská!$J$9:$BH$15,6,0)))*-1+($K36*IF(LEN($E36)=4,HLOOKUP($E36+AM$2,Vychodiská!$J$9:$BH$15,7,0),HLOOKUP(VALUE(RIGHT($E36,4))+AM$2,Vychodiská!$J$9:$BH$15,7,0)))*-1</f>
        <v>30359.498628788402</v>
      </c>
      <c r="AN36" s="62">
        <f>($F36*IF(LEN($E36)=4,HLOOKUP($E36+AN$2,Vychodiská!$J$9:$BH$15,2,0),HLOOKUP(VALUE(RIGHT($E36,4))+AN$2,Vychodiská!$J$9:$BH$15,2,0)))*-1+($G36*IF(LEN($E36)=4,HLOOKUP($E36+AN$2,Vychodiská!$J$9:$BH$15,3,0),HLOOKUP(VALUE(RIGHT($E36,4))+AN$2,Vychodiská!$J$9:$BH$15,3,0)))*-1+($H36*IF(LEN($E36)=4,HLOOKUP($E36+AN$2,Vychodiská!$J$9:$BH$15,4,0),HLOOKUP(VALUE(RIGHT($E36,4))+AN$2,Vychodiská!$J$9:$BH$15,4,0)))*-1+($I36*IF(LEN($E36)=4,HLOOKUP($E36+AN$2,Vychodiská!$J$9:$BH$15,5,0),HLOOKUP(VALUE(RIGHT($E36,4))+AN$2,Vychodiská!$J$9:$BH$15,5,0)))*-1+($J36*IF(LEN($E36)=4,HLOOKUP($E36+AN$2,Vychodiská!$J$9:$BH$15,6,0),HLOOKUP(VALUE(RIGHT($E36,4))+AN$2,Vychodiská!$J$9:$BH$15,6,0)))*-1+($K36*IF(LEN($E36)=4,HLOOKUP($E36+AN$2,Vychodiská!$J$9:$BH$15,7,0),HLOOKUP(VALUE(RIGHT($E36,4))+AN$2,Vychodiská!$J$9:$BH$15,7,0)))*-1</f>
        <v>30635.770066310386</v>
      </c>
      <c r="AO36" s="62">
        <f>($F36*IF(LEN($E36)=4,HLOOKUP($E36+AO$2,Vychodiská!$J$9:$BH$15,2,0),HLOOKUP(VALUE(RIGHT($E36,4))+AO$2,Vychodiská!$J$9:$BH$15,2,0)))*-1+($G36*IF(LEN($E36)=4,HLOOKUP($E36+AO$2,Vychodiská!$J$9:$BH$15,3,0),HLOOKUP(VALUE(RIGHT($E36,4))+AO$2,Vychodiská!$J$9:$BH$15,3,0)))*-1+($H36*IF(LEN($E36)=4,HLOOKUP($E36+AO$2,Vychodiská!$J$9:$BH$15,4,0),HLOOKUP(VALUE(RIGHT($E36,4))+AO$2,Vychodiská!$J$9:$BH$15,4,0)))*-1+($I36*IF(LEN($E36)=4,HLOOKUP($E36+AO$2,Vychodiská!$J$9:$BH$15,5,0),HLOOKUP(VALUE(RIGHT($E36,4))+AO$2,Vychodiská!$J$9:$BH$15,5,0)))*-1+($J36*IF(LEN($E36)=4,HLOOKUP($E36+AO$2,Vychodiská!$J$9:$BH$15,6,0),HLOOKUP(VALUE(RIGHT($E36,4))+AO$2,Vychodiská!$J$9:$BH$15,6,0)))*-1+($K36*IF(LEN($E36)=4,HLOOKUP($E36+AO$2,Vychodiská!$J$9:$BH$15,7,0),HLOOKUP(VALUE(RIGHT($E36,4))+AO$2,Vychodiská!$J$9:$BH$15,7,0)))*-1</f>
        <v>30914.555573913811</v>
      </c>
      <c r="AP36" s="62">
        <f t="shared" si="56"/>
        <v>24105.628151243636</v>
      </c>
      <c r="AQ36" s="62">
        <f>SUM($L36:M36)</f>
        <v>48565.609036310554</v>
      </c>
      <c r="AR36" s="62">
        <f>SUM($L36:N36)</f>
        <v>73316.663693909766</v>
      </c>
      <c r="AS36" s="62">
        <f>SUM($L36:O36)</f>
        <v>98362.255901934404</v>
      </c>
      <c r="AT36" s="62">
        <f>SUM($L36:P36)</f>
        <v>123705.89065723454</v>
      </c>
      <c r="AU36" s="62">
        <f>SUM($L36:Q36)</f>
        <v>149262.41194447922</v>
      </c>
      <c r="AV36" s="62">
        <f>SUM($L36:R36)</f>
        <v>175033.60801053673</v>
      </c>
      <c r="AW36" s="62">
        <f>SUM($L36:S36)</f>
        <v>201021.28212354911</v>
      </c>
      <c r="AX36" s="62">
        <f>SUM($L36:T36)</f>
        <v>227227.2526991108</v>
      </c>
      <c r="AY36" s="62">
        <f>SUM($L36:U36)</f>
        <v>253653.35342750722</v>
      </c>
      <c r="AZ36" s="62">
        <f>SUM($L36:V36)</f>
        <v>280301.43340202217</v>
      </c>
      <c r="BA36" s="62">
        <f>SUM($L36:W36)</f>
        <v>307173.35724832304</v>
      </c>
      <c r="BB36" s="62">
        <f>SUM($L36:X36)</f>
        <v>334271.00525493285</v>
      </c>
      <c r="BC36" s="62">
        <f>SUM($L36:Y36)</f>
        <v>361596.27350479818</v>
      </c>
      <c r="BD36" s="62">
        <f>SUM($L36:Z36)</f>
        <v>389151.07400796236</v>
      </c>
      <c r="BE36" s="62">
        <f>SUM($L36:AA36)</f>
        <v>416898.75811464869</v>
      </c>
      <c r="BF36" s="62">
        <f>SUM($L36:AB36)</f>
        <v>444840.67601008184</v>
      </c>
      <c r="BG36" s="62">
        <f>SUM($L36:AC36)</f>
        <v>472978.187330783</v>
      </c>
      <c r="BH36" s="62">
        <f>SUM($L36:AD36)</f>
        <v>501312.66123072908</v>
      </c>
      <c r="BI36" s="62">
        <f>SUM($L36:AE36)</f>
        <v>529845.4764479748</v>
      </c>
      <c r="BJ36" s="62">
        <f>SUM($L36:AF36)</f>
        <v>558578.0213717412</v>
      </c>
      <c r="BK36" s="62">
        <f>SUM($L36:AG36)</f>
        <v>587511.69410997396</v>
      </c>
      <c r="BL36" s="62">
        <f>SUM($L36:AH36)</f>
        <v>616647.90255737433</v>
      </c>
      <c r="BM36" s="62">
        <f>SUM($L36:AI36)</f>
        <v>645988.06446390657</v>
      </c>
      <c r="BN36" s="62">
        <f>SUM($L36:AJ36)</f>
        <v>675533.60750378447</v>
      </c>
      <c r="BO36" s="62">
        <f>SUM($L36:AK36)</f>
        <v>705348.01498532528</v>
      </c>
      <c r="BP36" s="62">
        <f>SUM($L36:AL36)</f>
        <v>735433.73357494816</v>
      </c>
      <c r="BQ36" s="62">
        <f>SUM($L36:AM36)</f>
        <v>765793.23220373655</v>
      </c>
      <c r="BR36" s="62">
        <f>SUM($L36:AN36)</f>
        <v>796429.00227004697</v>
      </c>
      <c r="BS36" s="63">
        <f>SUM($L36:AO36)</f>
        <v>827343.55784396082</v>
      </c>
      <c r="BT36" s="65">
        <f>IF(CZ36=0,0,L36/((1+Vychodiská!$C$178)^emisie_ostatné!CZ36))</f>
        <v>0</v>
      </c>
      <c r="BU36" s="62">
        <f>IF(DA36=0,0,M36/((1+Vychodiská!$C$178)^emisie_ostatné!DA36))</f>
        <v>0</v>
      </c>
      <c r="BV36" s="62">
        <f>IF(DB36=0,0,N36/((1+Vychodiská!$C$178)^emisie_ostatné!DB36))</f>
        <v>0</v>
      </c>
      <c r="BW36" s="62">
        <f>IF(DC36=0,0,O36/((1+Vychodiská!$C$178)^emisie_ostatné!DC36))</f>
        <v>0</v>
      </c>
      <c r="BX36" s="62">
        <f>IF(DD36=0,0,P36/((1+Vychodiská!$C$178)^emisie_ostatné!DD36))</f>
        <v>0</v>
      </c>
      <c r="BY36" s="62">
        <f>IF(DE36=0,0,Q36/((1+Vychodiská!$C$178)^emisie_ostatné!DE36))</f>
        <v>0</v>
      </c>
      <c r="BZ36" s="62">
        <f>IF(DF36=0,0,R36/((1+Vychodiská!$C$178)^emisie_ostatné!DF36))</f>
        <v>0</v>
      </c>
      <c r="CA36" s="62">
        <f>IF(DG36=0,0,S36/((1+Vychodiská!$C$178)^emisie_ostatné!DG36))</f>
        <v>0</v>
      </c>
      <c r="CB36" s="62">
        <f>IF(DH36=0,0,T36/((1+Vychodiská!$C$178)^emisie_ostatné!DH36))</f>
        <v>0</v>
      </c>
      <c r="CC36" s="62">
        <f>IF(DI36=0,0,U36/((1+Vychodiská!$C$178)^emisie_ostatné!DI36))</f>
        <v>0</v>
      </c>
      <c r="CD36" s="62">
        <f>IF(DJ36=0,0,V36/((1+Vychodiská!$C$178)^emisie_ostatné!DJ36))</f>
        <v>0</v>
      </c>
      <c r="CE36" s="62">
        <f>IF(DK36=0,0,W36/((1+Vychodiská!$C$178)^emisie_ostatné!DK36))</f>
        <v>0</v>
      </c>
      <c r="CF36" s="62">
        <f>IF(DL36=0,0,X36/((1+Vychodiská!$C$178)^emisie_ostatné!DL36))</f>
        <v>0</v>
      </c>
      <c r="CG36" s="62">
        <f>IF(DM36=0,0,Y36/((1+Vychodiská!$C$178)^emisie_ostatné!DM36))</f>
        <v>0</v>
      </c>
      <c r="CH36" s="62">
        <f>IF(DN36=0,0,Z36/((1+Vychodiská!$C$178)^emisie_ostatné!DN36))</f>
        <v>0</v>
      </c>
      <c r="CI36" s="62">
        <f>IF(DO36=0,0,AA36/((1+Vychodiská!$C$178)^emisie_ostatné!DO36))</f>
        <v>0</v>
      </c>
      <c r="CJ36" s="62">
        <f>IF(DP36=0,0,AB36/((1+Vychodiská!$C$178)^emisie_ostatné!DP36))</f>
        <v>0</v>
      </c>
      <c r="CK36" s="62">
        <f>IF(DQ36=0,0,AC36/((1+Vychodiská!$C$178)^emisie_ostatné!DQ36))</f>
        <v>0</v>
      </c>
      <c r="CL36" s="62">
        <f>IF(DR36=0,0,AD36/((1+Vychodiská!$C$178)^emisie_ostatné!DR36))</f>
        <v>0</v>
      </c>
      <c r="CM36" s="62">
        <f>IF(DS36=0,0,AE36/((1+Vychodiská!$C$178)^emisie_ostatné!DS36))</f>
        <v>0</v>
      </c>
      <c r="CN36" s="62">
        <f>IF(DT36=0,0,AF36/((1+Vychodiská!$C$178)^emisie_ostatné!DT36))</f>
        <v>0</v>
      </c>
      <c r="CO36" s="62">
        <f>IF(DU36=0,0,AG36/((1+Vychodiská!$C$178)^emisie_ostatné!DU36))</f>
        <v>0</v>
      </c>
      <c r="CP36" s="62">
        <f>IF(DV36=0,0,AH36/((1+Vychodiská!$C$178)^emisie_ostatné!DV36))</f>
        <v>0</v>
      </c>
      <c r="CQ36" s="62">
        <f>IF(DW36=0,0,AI36/((1+Vychodiská!$C$178)^emisie_ostatné!DW36))</f>
        <v>0</v>
      </c>
      <c r="CR36" s="62">
        <f>IF(DX36=0,0,AJ36/((1+Vychodiská!$C$178)^emisie_ostatné!DX36))</f>
        <v>0</v>
      </c>
      <c r="CS36" s="62">
        <f>IF(DY36=0,0,AK36/((1+Vychodiská!$C$178)^emisie_ostatné!DY36))</f>
        <v>0</v>
      </c>
      <c r="CT36" s="62">
        <f>IF(DZ36=0,0,AL36/((1+Vychodiská!$C$178)^emisie_ostatné!DZ36))</f>
        <v>0</v>
      </c>
      <c r="CU36" s="62">
        <f>IF(EA36=0,0,AM36/((1+Vychodiská!$C$178)^emisie_ostatné!EA36))</f>
        <v>0</v>
      </c>
      <c r="CV36" s="62">
        <f>IF(EB36=0,0,AN36/((1+Vychodiská!$C$178)^emisie_ostatné!EB36))</f>
        <v>0</v>
      </c>
      <c r="CW36" s="63">
        <f>IF(EC36=0,0,AO36/((1+Vychodiská!$C$178)^emisie_ostatné!EC36))</f>
        <v>0</v>
      </c>
      <c r="CX36" s="66">
        <f t="shared" si="57"/>
        <v>0</v>
      </c>
    </row>
    <row r="37" spans="1:102" ht="33" x14ac:dyDescent="0.45">
      <c r="A37" s="59">
        <f>Investície!A37</f>
        <v>35</v>
      </c>
      <c r="B37" s="60" t="str">
        <f>Investície!B37</f>
        <v>MHTH, a.s. - závod Zvolen</v>
      </c>
      <c r="C37" s="60" t="str">
        <f>Investície!C37</f>
        <v>Zdroj KVET v Teplárni A  a zvýšenie parametrov parných kotlov PK1, PK2, vyvedenie elektrického výkonu</v>
      </c>
      <c r="D37" s="61">
        <f>INDEX(Data!$M:$M,MATCH(emisie_ostatné!A37,Data!$A:$A,0))</f>
        <v>25</v>
      </c>
      <c r="E37" s="61" t="str">
        <f>INDEX(Data!$J:$J,MATCH(emisie_ostatné!A37,Data!$A:$A,0))</f>
        <v>2024 - 2025</v>
      </c>
      <c r="F37" s="61">
        <f>INDEX(Data!$O:$O,MATCH(emisie_ostatné!A37,Data!$A:$A,0))</f>
        <v>0</v>
      </c>
      <c r="G37" s="61">
        <f>INDEX(Data!$P:$P,MATCH(emisie_ostatné!A37,Data!$A:$A,0))</f>
        <v>-34.130000000000003</v>
      </c>
      <c r="H37" s="61">
        <f>INDEX(Data!$Q:$Q,MATCH(emisie_ostatné!A37,Data!$A:$A,0))</f>
        <v>-31.06</v>
      </c>
      <c r="I37" s="61">
        <f>INDEX(Data!$R:$R,MATCH(emisie_ostatné!A37,Data!$A:$A,0))</f>
        <v>0</v>
      </c>
      <c r="J37" s="61">
        <f>INDEX(Data!$S:$S,MATCH(emisie_ostatné!A37,Data!$A:$A,0))</f>
        <v>-6.21</v>
      </c>
      <c r="K37" s="63">
        <f>INDEX(Data!$T:$T,MATCH(emisie_ostatné!A37,Data!$A:$A,0))</f>
        <v>0</v>
      </c>
      <c r="L37" s="62">
        <f>($F37*IF(LEN($E37)=4,HLOOKUP($E37+L$2,Vychodiská!$J$9:$BH$15,2,0),HLOOKUP(VALUE(RIGHT($E37,4))+L$2,Vychodiská!$J$9:$BH$15,2,0)))*-1+($G37*IF(LEN($E37)=4,HLOOKUP($E37+L$2,Vychodiská!$J$9:$BH$15,3,0),HLOOKUP(VALUE(RIGHT($E37,4))+L$2,Vychodiská!$J$9:$BH$15,3,0)))*-1+($H37*IF(LEN($E37)=4,HLOOKUP($E37+L$2,Vychodiská!$J$9:$BH$15,4,0),HLOOKUP(VALUE(RIGHT($E37,4))+L$2,Vychodiská!$J$9:$BH$15,4,0)))*-1+($I37*IF(LEN($E37)=4,HLOOKUP($E37+L$2,Vychodiská!$J$9:$BH$15,5,0),HLOOKUP(VALUE(RIGHT($E37,4))+L$2,Vychodiská!$J$9:$BH$15,5,0)))*-1+($J37*IF(LEN($E37)=4,HLOOKUP($E37+L$2,Vychodiská!$J$9:$BH$15,6,0),HLOOKUP(VALUE(RIGHT($E37,4))+L$2,Vychodiská!$J$9:$BH$15,6,0)))*-1+($K37*IF(LEN($E37)=4,HLOOKUP($E37+L$2,Vychodiská!$J$9:$BH$15,7,0),HLOOKUP(VALUE(RIGHT($E37,4))+L$2,Vychodiská!$J$9:$BH$15,7,0)))*-1</f>
        <v>2208036.9254949065</v>
      </c>
      <c r="M37" s="62">
        <f>($F37*IF(LEN($E37)=4,HLOOKUP($E37+M$2,Vychodiská!$J$9:$BH$15,2,0),HLOOKUP(VALUE(RIGHT($E37,4))+M$2,Vychodiská!$J$9:$BH$15,2,0)))*-1+($G37*IF(LEN($E37)=4,HLOOKUP($E37+M$2,Vychodiská!$J$9:$BH$15,3,0),HLOOKUP(VALUE(RIGHT($E37,4))+M$2,Vychodiská!$J$9:$BH$15,3,0)))*-1+($H37*IF(LEN($E37)=4,HLOOKUP($E37+M$2,Vychodiská!$J$9:$BH$15,4,0),HLOOKUP(VALUE(RIGHT($E37,4))+M$2,Vychodiská!$J$9:$BH$15,4,0)))*-1+($I37*IF(LEN($E37)=4,HLOOKUP($E37+M$2,Vychodiská!$J$9:$BH$15,5,0),HLOOKUP(VALUE(RIGHT($E37,4))+M$2,Vychodiská!$J$9:$BH$15,5,0)))*-1+($J37*IF(LEN($E37)=4,HLOOKUP($E37+M$2,Vychodiská!$J$9:$BH$15,6,0),HLOOKUP(VALUE(RIGHT($E37,4))+M$2,Vychodiská!$J$9:$BH$15,6,0)))*-1+($K37*IF(LEN($E37)=4,HLOOKUP($E37+M$2,Vychodiská!$J$9:$BH$15,7,0),HLOOKUP(VALUE(RIGHT($E37,4))+M$2,Vychodiská!$J$9:$BH$15,7,0)))*-1</f>
        <v>2240495.0682996819</v>
      </c>
      <c r="N37" s="62">
        <f>($F37*IF(LEN($E37)=4,HLOOKUP($E37+N$2,Vychodiská!$J$9:$BH$15,2,0),HLOOKUP(VALUE(RIGHT($E37,4))+N$2,Vychodiská!$J$9:$BH$15,2,0)))*-1+($G37*IF(LEN($E37)=4,HLOOKUP($E37+N$2,Vychodiská!$J$9:$BH$15,3,0),HLOOKUP(VALUE(RIGHT($E37,4))+N$2,Vychodiská!$J$9:$BH$15,3,0)))*-1+($H37*IF(LEN($E37)=4,HLOOKUP($E37+N$2,Vychodiská!$J$9:$BH$15,4,0),HLOOKUP(VALUE(RIGHT($E37,4))+N$2,Vychodiská!$J$9:$BH$15,4,0)))*-1+($I37*IF(LEN($E37)=4,HLOOKUP($E37+N$2,Vychodiská!$J$9:$BH$15,5,0),HLOOKUP(VALUE(RIGHT($E37,4))+N$2,Vychodiská!$J$9:$BH$15,5,0)))*-1+($J37*IF(LEN($E37)=4,HLOOKUP($E37+N$2,Vychodiská!$J$9:$BH$15,6,0),HLOOKUP(VALUE(RIGHT($E37,4))+N$2,Vychodiská!$J$9:$BH$15,6,0)))*-1+($K37*IF(LEN($E37)=4,HLOOKUP($E37+N$2,Vychodiská!$J$9:$BH$15,7,0),HLOOKUP(VALUE(RIGHT($E37,4))+N$2,Vychodiská!$J$9:$BH$15,7,0)))*-1</f>
        <v>2267156.9596124478</v>
      </c>
      <c r="O37" s="62">
        <f>($F37*IF(LEN($E37)=4,HLOOKUP($E37+O$2,Vychodiská!$J$9:$BH$15,2,0),HLOOKUP(VALUE(RIGHT($E37,4))+O$2,Vychodiská!$J$9:$BH$15,2,0)))*-1+($G37*IF(LEN($E37)=4,HLOOKUP($E37+O$2,Vychodiská!$J$9:$BH$15,3,0),HLOOKUP(VALUE(RIGHT($E37,4))+O$2,Vychodiská!$J$9:$BH$15,3,0)))*-1+($H37*IF(LEN($E37)=4,HLOOKUP($E37+O$2,Vychodiská!$J$9:$BH$15,4,0),HLOOKUP(VALUE(RIGHT($E37,4))+O$2,Vychodiská!$J$9:$BH$15,4,0)))*-1+($I37*IF(LEN($E37)=4,HLOOKUP($E37+O$2,Vychodiská!$J$9:$BH$15,5,0),HLOOKUP(VALUE(RIGHT($E37,4))+O$2,Vychodiská!$J$9:$BH$15,5,0)))*-1+($J37*IF(LEN($E37)=4,HLOOKUP($E37+O$2,Vychodiská!$J$9:$BH$15,6,0),HLOOKUP(VALUE(RIGHT($E37,4))+O$2,Vychodiská!$J$9:$BH$15,6,0)))*-1+($K37*IF(LEN($E37)=4,HLOOKUP($E37+O$2,Vychodiská!$J$9:$BH$15,7,0),HLOOKUP(VALUE(RIGHT($E37,4))+O$2,Vychodiská!$J$9:$BH$15,7,0)))*-1</f>
        <v>2294136.127431836</v>
      </c>
      <c r="P37" s="62">
        <f>($F37*IF(LEN($E37)=4,HLOOKUP($E37+P$2,Vychodiská!$J$9:$BH$15,2,0),HLOOKUP(VALUE(RIGHT($E37,4))+P$2,Vychodiská!$J$9:$BH$15,2,0)))*-1+($G37*IF(LEN($E37)=4,HLOOKUP($E37+P$2,Vychodiská!$J$9:$BH$15,3,0),HLOOKUP(VALUE(RIGHT($E37,4))+P$2,Vychodiská!$J$9:$BH$15,3,0)))*-1+($H37*IF(LEN($E37)=4,HLOOKUP($E37+P$2,Vychodiská!$J$9:$BH$15,4,0),HLOOKUP(VALUE(RIGHT($E37,4))+P$2,Vychodiská!$J$9:$BH$15,4,0)))*-1+($I37*IF(LEN($E37)=4,HLOOKUP($E37+P$2,Vychodiská!$J$9:$BH$15,5,0),HLOOKUP(VALUE(RIGHT($E37,4))+P$2,Vychodiská!$J$9:$BH$15,5,0)))*-1+($J37*IF(LEN($E37)=4,HLOOKUP($E37+P$2,Vychodiská!$J$9:$BH$15,6,0),HLOOKUP(VALUE(RIGHT($E37,4))+P$2,Vychodiská!$J$9:$BH$15,6,0)))*-1+($K37*IF(LEN($E37)=4,HLOOKUP($E37+P$2,Vychodiská!$J$9:$BH$15,7,0),HLOOKUP(VALUE(RIGHT($E37,4))+P$2,Vychodiská!$J$9:$BH$15,7,0)))*-1</f>
        <v>2321436.3473482751</v>
      </c>
      <c r="Q37" s="62">
        <f>($F37*IF(LEN($E37)=4,HLOOKUP($E37+Q$2,Vychodiská!$J$9:$BH$15,2,0),HLOOKUP(VALUE(RIGHT($E37,4))+Q$2,Vychodiská!$J$9:$BH$15,2,0)))*-1+($G37*IF(LEN($E37)=4,HLOOKUP($E37+Q$2,Vychodiská!$J$9:$BH$15,3,0),HLOOKUP(VALUE(RIGHT($E37,4))+Q$2,Vychodiská!$J$9:$BH$15,3,0)))*-1+($H37*IF(LEN($E37)=4,HLOOKUP($E37+Q$2,Vychodiská!$J$9:$BH$15,4,0),HLOOKUP(VALUE(RIGHT($E37,4))+Q$2,Vychodiská!$J$9:$BH$15,4,0)))*-1+($I37*IF(LEN($E37)=4,HLOOKUP($E37+Q$2,Vychodiská!$J$9:$BH$15,5,0),HLOOKUP(VALUE(RIGHT($E37,4))+Q$2,Vychodiská!$J$9:$BH$15,5,0)))*-1+($J37*IF(LEN($E37)=4,HLOOKUP($E37+Q$2,Vychodiská!$J$9:$BH$15,6,0),HLOOKUP(VALUE(RIGHT($E37,4))+Q$2,Vychodiská!$J$9:$BH$15,6,0)))*-1+($K37*IF(LEN($E37)=4,HLOOKUP($E37+Q$2,Vychodiská!$J$9:$BH$15,7,0),HLOOKUP(VALUE(RIGHT($E37,4))+Q$2,Vychodiská!$J$9:$BH$15,7,0)))*-1</f>
        <v>2340936.4126660004</v>
      </c>
      <c r="R37" s="62">
        <f>($F37*IF(LEN($E37)=4,HLOOKUP($E37+R$2,Vychodiská!$J$9:$BH$15,2,0),HLOOKUP(VALUE(RIGHT($E37,4))+R$2,Vychodiská!$J$9:$BH$15,2,0)))*-1+($G37*IF(LEN($E37)=4,HLOOKUP($E37+R$2,Vychodiská!$J$9:$BH$15,3,0),HLOOKUP(VALUE(RIGHT($E37,4))+R$2,Vychodiská!$J$9:$BH$15,3,0)))*-1+($H37*IF(LEN($E37)=4,HLOOKUP($E37+R$2,Vychodiská!$J$9:$BH$15,4,0),HLOOKUP(VALUE(RIGHT($E37,4))+R$2,Vychodiská!$J$9:$BH$15,4,0)))*-1+($I37*IF(LEN($E37)=4,HLOOKUP($E37+R$2,Vychodiská!$J$9:$BH$15,5,0),HLOOKUP(VALUE(RIGHT($E37,4))+R$2,Vychodiská!$J$9:$BH$15,5,0)))*-1+($J37*IF(LEN($E37)=4,HLOOKUP($E37+R$2,Vychodiská!$J$9:$BH$15,6,0),HLOOKUP(VALUE(RIGHT($E37,4))+R$2,Vychodiská!$J$9:$BH$15,6,0)))*-1+($K37*IF(LEN($E37)=4,HLOOKUP($E37+R$2,Vychodiská!$J$9:$BH$15,7,0),HLOOKUP(VALUE(RIGHT($E37,4))+R$2,Vychodiská!$J$9:$BH$15,7,0)))*-1</f>
        <v>2360600.2785323947</v>
      </c>
      <c r="S37" s="62">
        <f>($F37*IF(LEN($E37)=4,HLOOKUP($E37+S$2,Vychodiská!$J$9:$BH$15,2,0),HLOOKUP(VALUE(RIGHT($E37,4))+S$2,Vychodiská!$J$9:$BH$15,2,0)))*-1+($G37*IF(LEN($E37)=4,HLOOKUP($E37+S$2,Vychodiská!$J$9:$BH$15,3,0),HLOOKUP(VALUE(RIGHT($E37,4))+S$2,Vychodiská!$J$9:$BH$15,3,0)))*-1+($H37*IF(LEN($E37)=4,HLOOKUP($E37+S$2,Vychodiská!$J$9:$BH$15,4,0),HLOOKUP(VALUE(RIGHT($E37,4))+S$2,Vychodiská!$J$9:$BH$15,4,0)))*-1+($I37*IF(LEN($E37)=4,HLOOKUP($E37+S$2,Vychodiská!$J$9:$BH$15,5,0),HLOOKUP(VALUE(RIGHT($E37,4))+S$2,Vychodiská!$J$9:$BH$15,5,0)))*-1+($J37*IF(LEN($E37)=4,HLOOKUP($E37+S$2,Vychodiská!$J$9:$BH$15,6,0),HLOOKUP(VALUE(RIGHT($E37,4))+S$2,Vychodiská!$J$9:$BH$15,6,0)))*-1+($K37*IF(LEN($E37)=4,HLOOKUP($E37+S$2,Vychodiská!$J$9:$BH$15,7,0),HLOOKUP(VALUE(RIGHT($E37,4))+S$2,Vychodiská!$J$9:$BH$15,7,0)))*-1</f>
        <v>2380429.3208720665</v>
      </c>
      <c r="T37" s="62">
        <f>($F37*IF(LEN($E37)=4,HLOOKUP($E37+T$2,Vychodiská!$J$9:$BH$15,2,0),HLOOKUP(VALUE(RIGHT($E37,4))+T$2,Vychodiská!$J$9:$BH$15,2,0)))*-1+($G37*IF(LEN($E37)=4,HLOOKUP($E37+T$2,Vychodiská!$J$9:$BH$15,3,0),HLOOKUP(VALUE(RIGHT($E37,4))+T$2,Vychodiská!$J$9:$BH$15,3,0)))*-1+($H37*IF(LEN($E37)=4,HLOOKUP($E37+T$2,Vychodiská!$J$9:$BH$15,4,0),HLOOKUP(VALUE(RIGHT($E37,4))+T$2,Vychodiská!$J$9:$BH$15,4,0)))*-1+($I37*IF(LEN($E37)=4,HLOOKUP($E37+T$2,Vychodiská!$J$9:$BH$15,5,0),HLOOKUP(VALUE(RIGHT($E37,4))+T$2,Vychodiská!$J$9:$BH$15,5,0)))*-1+($J37*IF(LEN($E37)=4,HLOOKUP($E37+T$2,Vychodiská!$J$9:$BH$15,6,0),HLOOKUP(VALUE(RIGHT($E37,4))+T$2,Vychodiská!$J$9:$BH$15,6,0)))*-1+($K37*IF(LEN($E37)=4,HLOOKUP($E37+T$2,Vychodiská!$J$9:$BH$15,7,0),HLOOKUP(VALUE(RIGHT($E37,4))+T$2,Vychodiská!$J$9:$BH$15,7,0)))*-1</f>
        <v>2400424.9271673923</v>
      </c>
      <c r="U37" s="62">
        <f>($F37*IF(LEN($E37)=4,HLOOKUP($E37+U$2,Vychodiská!$J$9:$BH$15,2,0),HLOOKUP(VALUE(RIGHT($E37,4))+U$2,Vychodiská!$J$9:$BH$15,2,0)))*-1+($G37*IF(LEN($E37)=4,HLOOKUP($E37+U$2,Vychodiská!$J$9:$BH$15,3,0),HLOOKUP(VALUE(RIGHT($E37,4))+U$2,Vychodiská!$J$9:$BH$15,3,0)))*-1+($H37*IF(LEN($E37)=4,HLOOKUP($E37+U$2,Vychodiská!$J$9:$BH$15,4,0),HLOOKUP(VALUE(RIGHT($E37,4))+U$2,Vychodiská!$J$9:$BH$15,4,0)))*-1+($I37*IF(LEN($E37)=4,HLOOKUP($E37+U$2,Vychodiská!$J$9:$BH$15,5,0),HLOOKUP(VALUE(RIGHT($E37,4))+U$2,Vychodiská!$J$9:$BH$15,5,0)))*-1+($J37*IF(LEN($E37)=4,HLOOKUP($E37+U$2,Vychodiská!$J$9:$BH$15,6,0),HLOOKUP(VALUE(RIGHT($E37,4))+U$2,Vychodiská!$J$9:$BH$15,6,0)))*-1+($K37*IF(LEN($E37)=4,HLOOKUP($E37+U$2,Vychodiská!$J$9:$BH$15,7,0),HLOOKUP(VALUE(RIGHT($E37,4))+U$2,Vychodiská!$J$9:$BH$15,7,0)))*-1</f>
        <v>2420588.496555598</v>
      </c>
      <c r="V37" s="62">
        <f>($F37*IF(LEN($E37)=4,HLOOKUP($E37+V$2,Vychodiská!$J$9:$BH$15,2,0),HLOOKUP(VALUE(RIGHT($E37,4))+V$2,Vychodiská!$J$9:$BH$15,2,0)))*-1+($G37*IF(LEN($E37)=4,HLOOKUP($E37+V$2,Vychodiská!$J$9:$BH$15,3,0),HLOOKUP(VALUE(RIGHT($E37,4))+V$2,Vychodiská!$J$9:$BH$15,3,0)))*-1+($H37*IF(LEN($E37)=4,HLOOKUP($E37+V$2,Vychodiská!$J$9:$BH$15,4,0),HLOOKUP(VALUE(RIGHT($E37,4))+V$2,Vychodiská!$J$9:$BH$15,4,0)))*-1+($I37*IF(LEN($E37)=4,HLOOKUP($E37+V$2,Vychodiská!$J$9:$BH$15,5,0),HLOOKUP(VALUE(RIGHT($E37,4))+V$2,Vychodiská!$J$9:$BH$15,5,0)))*-1+($J37*IF(LEN($E37)=4,HLOOKUP($E37+V$2,Vychodiská!$J$9:$BH$15,6,0),HLOOKUP(VALUE(RIGHT($E37,4))+V$2,Vychodiská!$J$9:$BH$15,6,0)))*-1+($K37*IF(LEN($E37)=4,HLOOKUP($E37+V$2,Vychodiská!$J$9:$BH$15,7,0),HLOOKUP(VALUE(RIGHT($E37,4))+V$2,Vychodiská!$J$9:$BH$15,7,0)))*-1</f>
        <v>2440921.4399266648</v>
      </c>
      <c r="W37" s="62">
        <f>($F37*IF(LEN($E37)=4,HLOOKUP($E37+W$2,Vychodiská!$J$9:$BH$15,2,0),HLOOKUP(VALUE(RIGHT($E37,4))+W$2,Vychodiská!$J$9:$BH$15,2,0)))*-1+($G37*IF(LEN($E37)=4,HLOOKUP($E37+W$2,Vychodiská!$J$9:$BH$15,3,0),HLOOKUP(VALUE(RIGHT($E37,4))+W$2,Vychodiská!$J$9:$BH$15,3,0)))*-1+($H37*IF(LEN($E37)=4,HLOOKUP($E37+W$2,Vychodiská!$J$9:$BH$15,4,0),HLOOKUP(VALUE(RIGHT($E37,4))+W$2,Vychodiská!$J$9:$BH$15,4,0)))*-1+($I37*IF(LEN($E37)=4,HLOOKUP($E37+W$2,Vychodiská!$J$9:$BH$15,5,0),HLOOKUP(VALUE(RIGHT($E37,4))+W$2,Vychodiská!$J$9:$BH$15,5,0)))*-1+($J37*IF(LEN($E37)=4,HLOOKUP($E37+W$2,Vychodiská!$J$9:$BH$15,6,0),HLOOKUP(VALUE(RIGHT($E37,4))+W$2,Vychodiská!$J$9:$BH$15,6,0)))*-1+($K37*IF(LEN($E37)=4,HLOOKUP($E37+W$2,Vychodiská!$J$9:$BH$15,7,0),HLOOKUP(VALUE(RIGHT($E37,4))+W$2,Vychodiská!$J$9:$BH$15,7,0)))*-1</f>
        <v>2461425.1800220488</v>
      </c>
      <c r="X37" s="62">
        <f>($F37*IF(LEN($E37)=4,HLOOKUP($E37+X$2,Vychodiská!$J$9:$BH$15,2,0),HLOOKUP(VALUE(RIGHT($E37,4))+X$2,Vychodiská!$J$9:$BH$15,2,0)))*-1+($G37*IF(LEN($E37)=4,HLOOKUP($E37+X$2,Vychodiská!$J$9:$BH$15,3,0),HLOOKUP(VALUE(RIGHT($E37,4))+X$2,Vychodiská!$J$9:$BH$15,3,0)))*-1+($H37*IF(LEN($E37)=4,HLOOKUP($E37+X$2,Vychodiská!$J$9:$BH$15,4,0),HLOOKUP(VALUE(RIGHT($E37,4))+X$2,Vychodiská!$J$9:$BH$15,4,0)))*-1+($I37*IF(LEN($E37)=4,HLOOKUP($E37+X$2,Vychodiská!$J$9:$BH$15,5,0),HLOOKUP(VALUE(RIGHT($E37,4))+X$2,Vychodiská!$J$9:$BH$15,5,0)))*-1+($J37*IF(LEN($E37)=4,HLOOKUP($E37+X$2,Vychodiská!$J$9:$BH$15,6,0),HLOOKUP(VALUE(RIGHT($E37,4))+X$2,Vychodiská!$J$9:$BH$15,6,0)))*-1+($K37*IF(LEN($E37)=4,HLOOKUP($E37+X$2,Vychodiská!$J$9:$BH$15,7,0),HLOOKUP(VALUE(RIGHT($E37,4))+X$2,Vychodiská!$J$9:$BH$15,7,0)))*-1</f>
        <v>2482101.1515342342</v>
      </c>
      <c r="Y37" s="62">
        <f>($F37*IF(LEN($E37)=4,HLOOKUP($E37+Y$2,Vychodiská!$J$9:$BH$15,2,0),HLOOKUP(VALUE(RIGHT($E37,4))+Y$2,Vychodiská!$J$9:$BH$15,2,0)))*-1+($G37*IF(LEN($E37)=4,HLOOKUP($E37+Y$2,Vychodiská!$J$9:$BH$15,3,0),HLOOKUP(VALUE(RIGHT($E37,4))+Y$2,Vychodiská!$J$9:$BH$15,3,0)))*-1+($H37*IF(LEN($E37)=4,HLOOKUP($E37+Y$2,Vychodiská!$J$9:$BH$15,4,0),HLOOKUP(VALUE(RIGHT($E37,4))+Y$2,Vychodiská!$J$9:$BH$15,4,0)))*-1+($I37*IF(LEN($E37)=4,HLOOKUP($E37+Y$2,Vychodiská!$J$9:$BH$15,5,0),HLOOKUP(VALUE(RIGHT($E37,4))+Y$2,Vychodiská!$J$9:$BH$15,5,0)))*-1+($J37*IF(LEN($E37)=4,HLOOKUP($E37+Y$2,Vychodiská!$J$9:$BH$15,6,0),HLOOKUP(VALUE(RIGHT($E37,4))+Y$2,Vychodiská!$J$9:$BH$15,6,0)))*-1+($K37*IF(LEN($E37)=4,HLOOKUP($E37+Y$2,Vychodiská!$J$9:$BH$15,7,0),HLOOKUP(VALUE(RIGHT($E37,4))+Y$2,Vychodiská!$J$9:$BH$15,7,0)))*-1</f>
        <v>2502950.8012071215</v>
      </c>
      <c r="Z37" s="62">
        <f>($F37*IF(LEN($E37)=4,HLOOKUP($E37+Z$2,Vychodiská!$J$9:$BH$15,2,0),HLOOKUP(VALUE(RIGHT($E37,4))+Z$2,Vychodiská!$J$9:$BH$15,2,0)))*-1+($G37*IF(LEN($E37)=4,HLOOKUP($E37+Z$2,Vychodiská!$J$9:$BH$15,3,0),HLOOKUP(VALUE(RIGHT($E37,4))+Z$2,Vychodiská!$J$9:$BH$15,3,0)))*-1+($H37*IF(LEN($E37)=4,HLOOKUP($E37+Z$2,Vychodiská!$J$9:$BH$15,4,0),HLOOKUP(VALUE(RIGHT($E37,4))+Z$2,Vychodiská!$J$9:$BH$15,4,0)))*-1+($I37*IF(LEN($E37)=4,HLOOKUP($E37+Z$2,Vychodiská!$J$9:$BH$15,5,0),HLOOKUP(VALUE(RIGHT($E37,4))+Z$2,Vychodiská!$J$9:$BH$15,5,0)))*-1+($J37*IF(LEN($E37)=4,HLOOKUP($E37+Z$2,Vychodiská!$J$9:$BH$15,6,0),HLOOKUP(VALUE(RIGHT($E37,4))+Z$2,Vychodiská!$J$9:$BH$15,6,0)))*-1+($K37*IF(LEN($E37)=4,HLOOKUP($E37+Z$2,Vychodiská!$J$9:$BH$15,7,0),HLOOKUP(VALUE(RIGHT($E37,4))+Z$2,Vychodiská!$J$9:$BH$15,7,0)))*-1</f>
        <v>2523975.587937261</v>
      </c>
      <c r="AA37" s="62">
        <f>($F37*IF(LEN($E37)=4,HLOOKUP($E37+AA$2,Vychodiská!$J$9:$BH$15,2,0),HLOOKUP(VALUE(RIGHT($E37,4))+AA$2,Vychodiská!$J$9:$BH$15,2,0)))*-1+($G37*IF(LEN($E37)=4,HLOOKUP($E37+AA$2,Vychodiská!$J$9:$BH$15,3,0),HLOOKUP(VALUE(RIGHT($E37,4))+AA$2,Vychodiská!$J$9:$BH$15,3,0)))*-1+($H37*IF(LEN($E37)=4,HLOOKUP($E37+AA$2,Vychodiská!$J$9:$BH$15,4,0),HLOOKUP(VALUE(RIGHT($E37,4))+AA$2,Vychodiská!$J$9:$BH$15,4,0)))*-1+($I37*IF(LEN($E37)=4,HLOOKUP($E37+AA$2,Vychodiská!$J$9:$BH$15,5,0),HLOOKUP(VALUE(RIGHT($E37,4))+AA$2,Vychodiská!$J$9:$BH$15,5,0)))*-1+($J37*IF(LEN($E37)=4,HLOOKUP($E37+AA$2,Vychodiská!$J$9:$BH$15,6,0),HLOOKUP(VALUE(RIGHT($E37,4))+AA$2,Vychodiská!$J$9:$BH$15,6,0)))*-1+($K37*IF(LEN($E37)=4,HLOOKUP($E37+AA$2,Vychodiská!$J$9:$BH$15,7,0),HLOOKUP(VALUE(RIGHT($E37,4))+AA$2,Vychodiská!$J$9:$BH$15,7,0)))*-1</f>
        <v>2541643.4170528217</v>
      </c>
      <c r="AB37" s="62">
        <f>($F37*IF(LEN($E37)=4,HLOOKUP($E37+AB$2,Vychodiská!$J$9:$BH$15,2,0),HLOOKUP(VALUE(RIGHT($E37,4))+AB$2,Vychodiská!$J$9:$BH$15,2,0)))*-1+($G37*IF(LEN($E37)=4,HLOOKUP($E37+AB$2,Vychodiská!$J$9:$BH$15,3,0),HLOOKUP(VALUE(RIGHT($E37,4))+AB$2,Vychodiská!$J$9:$BH$15,3,0)))*-1+($H37*IF(LEN($E37)=4,HLOOKUP($E37+AB$2,Vychodiská!$J$9:$BH$15,4,0),HLOOKUP(VALUE(RIGHT($E37,4))+AB$2,Vychodiská!$J$9:$BH$15,4,0)))*-1+($I37*IF(LEN($E37)=4,HLOOKUP($E37+AB$2,Vychodiská!$J$9:$BH$15,5,0),HLOOKUP(VALUE(RIGHT($E37,4))+AB$2,Vychodiská!$J$9:$BH$15,5,0)))*-1+($J37*IF(LEN($E37)=4,HLOOKUP($E37+AB$2,Vychodiská!$J$9:$BH$15,6,0),HLOOKUP(VALUE(RIGHT($E37,4))+AB$2,Vychodiská!$J$9:$BH$15,6,0)))*-1+($K37*IF(LEN($E37)=4,HLOOKUP($E37+AB$2,Vychodiská!$J$9:$BH$15,7,0),HLOOKUP(VALUE(RIGHT($E37,4))+AB$2,Vychodiská!$J$9:$BH$15,7,0)))*-1</f>
        <v>2559434.9209721913</v>
      </c>
      <c r="AC37" s="62">
        <f>($F37*IF(LEN($E37)=4,HLOOKUP($E37+AC$2,Vychodiská!$J$9:$BH$15,2,0),HLOOKUP(VALUE(RIGHT($E37,4))+AC$2,Vychodiská!$J$9:$BH$15,2,0)))*-1+($G37*IF(LEN($E37)=4,HLOOKUP($E37+AC$2,Vychodiská!$J$9:$BH$15,3,0),HLOOKUP(VALUE(RIGHT($E37,4))+AC$2,Vychodiská!$J$9:$BH$15,3,0)))*-1+($H37*IF(LEN($E37)=4,HLOOKUP($E37+AC$2,Vychodiská!$J$9:$BH$15,4,0),HLOOKUP(VALUE(RIGHT($E37,4))+AC$2,Vychodiská!$J$9:$BH$15,4,0)))*-1+($I37*IF(LEN($E37)=4,HLOOKUP($E37+AC$2,Vychodiská!$J$9:$BH$15,5,0),HLOOKUP(VALUE(RIGHT($E37,4))+AC$2,Vychodiská!$J$9:$BH$15,5,0)))*-1+($J37*IF(LEN($E37)=4,HLOOKUP($E37+AC$2,Vychodiská!$J$9:$BH$15,6,0),HLOOKUP(VALUE(RIGHT($E37,4))+AC$2,Vychodiská!$J$9:$BH$15,6,0)))*-1+($K37*IF(LEN($E37)=4,HLOOKUP($E37+AC$2,Vychodiská!$J$9:$BH$15,7,0),HLOOKUP(VALUE(RIGHT($E37,4))+AC$2,Vychodiská!$J$9:$BH$15,7,0)))*-1</f>
        <v>2577350.9654189958</v>
      </c>
      <c r="AD37" s="62">
        <f>($F37*IF(LEN($E37)=4,HLOOKUP($E37+AD$2,Vychodiská!$J$9:$BH$15,2,0),HLOOKUP(VALUE(RIGHT($E37,4))+AD$2,Vychodiská!$J$9:$BH$15,2,0)))*-1+($G37*IF(LEN($E37)=4,HLOOKUP($E37+AD$2,Vychodiská!$J$9:$BH$15,3,0),HLOOKUP(VALUE(RIGHT($E37,4))+AD$2,Vychodiská!$J$9:$BH$15,3,0)))*-1+($H37*IF(LEN($E37)=4,HLOOKUP($E37+AD$2,Vychodiská!$J$9:$BH$15,4,0),HLOOKUP(VALUE(RIGHT($E37,4))+AD$2,Vychodiská!$J$9:$BH$15,4,0)))*-1+($I37*IF(LEN($E37)=4,HLOOKUP($E37+AD$2,Vychodiská!$J$9:$BH$15,5,0),HLOOKUP(VALUE(RIGHT($E37,4))+AD$2,Vychodiská!$J$9:$BH$15,5,0)))*-1+($J37*IF(LEN($E37)=4,HLOOKUP($E37+AD$2,Vychodiská!$J$9:$BH$15,6,0),HLOOKUP(VALUE(RIGHT($E37,4))+AD$2,Vychodiská!$J$9:$BH$15,6,0)))*-1+($K37*IF(LEN($E37)=4,HLOOKUP($E37+AD$2,Vychodiská!$J$9:$BH$15,7,0),HLOOKUP(VALUE(RIGHT($E37,4))+AD$2,Vychodiská!$J$9:$BH$15,7,0)))*-1</f>
        <v>2595392.4221769292</v>
      </c>
      <c r="AE37" s="62">
        <f>($F37*IF(LEN($E37)=4,HLOOKUP($E37+AE$2,Vychodiská!$J$9:$BH$15,2,0),HLOOKUP(VALUE(RIGHT($E37,4))+AE$2,Vychodiská!$J$9:$BH$15,2,0)))*-1+($G37*IF(LEN($E37)=4,HLOOKUP($E37+AE$2,Vychodiská!$J$9:$BH$15,3,0),HLOOKUP(VALUE(RIGHT($E37,4))+AE$2,Vychodiská!$J$9:$BH$15,3,0)))*-1+($H37*IF(LEN($E37)=4,HLOOKUP($E37+AE$2,Vychodiská!$J$9:$BH$15,4,0),HLOOKUP(VALUE(RIGHT($E37,4))+AE$2,Vychodiská!$J$9:$BH$15,4,0)))*-1+($I37*IF(LEN($E37)=4,HLOOKUP($E37+AE$2,Vychodiská!$J$9:$BH$15,5,0),HLOOKUP(VALUE(RIGHT($E37,4))+AE$2,Vychodiská!$J$9:$BH$15,5,0)))*-1+($J37*IF(LEN($E37)=4,HLOOKUP($E37+AE$2,Vychodiská!$J$9:$BH$15,6,0),HLOOKUP(VALUE(RIGHT($E37,4))+AE$2,Vychodiská!$J$9:$BH$15,6,0)))*-1+($K37*IF(LEN($E37)=4,HLOOKUP($E37+AE$2,Vychodiská!$J$9:$BH$15,7,0),HLOOKUP(VALUE(RIGHT($E37,4))+AE$2,Vychodiská!$J$9:$BH$15,7,0)))*-1</f>
        <v>2613560.169132167</v>
      </c>
      <c r="AF37" s="62">
        <f>($F37*IF(LEN($E37)=4,HLOOKUP($E37+AF$2,Vychodiská!$J$9:$BH$15,2,0),HLOOKUP(VALUE(RIGHT($E37,4))+AF$2,Vychodiská!$J$9:$BH$15,2,0)))*-1+($G37*IF(LEN($E37)=4,HLOOKUP($E37+AF$2,Vychodiská!$J$9:$BH$15,3,0),HLOOKUP(VALUE(RIGHT($E37,4))+AF$2,Vychodiská!$J$9:$BH$15,3,0)))*-1+($H37*IF(LEN($E37)=4,HLOOKUP($E37+AF$2,Vychodiská!$J$9:$BH$15,4,0),HLOOKUP(VALUE(RIGHT($E37,4))+AF$2,Vychodiská!$J$9:$BH$15,4,0)))*-1+($I37*IF(LEN($E37)=4,HLOOKUP($E37+AF$2,Vychodiská!$J$9:$BH$15,5,0),HLOOKUP(VALUE(RIGHT($E37,4))+AF$2,Vychodiská!$J$9:$BH$15,5,0)))*-1+($J37*IF(LEN($E37)=4,HLOOKUP($E37+AF$2,Vychodiská!$J$9:$BH$15,6,0),HLOOKUP(VALUE(RIGHT($E37,4))+AF$2,Vychodiská!$J$9:$BH$15,6,0)))*-1+($K37*IF(LEN($E37)=4,HLOOKUP($E37+AF$2,Vychodiská!$J$9:$BH$15,7,0),HLOOKUP(VALUE(RIGHT($E37,4))+AF$2,Vychodiská!$J$9:$BH$15,7,0)))*-1</f>
        <v>2631855.0903160921</v>
      </c>
      <c r="AG37" s="62">
        <f>($F37*IF(LEN($E37)=4,HLOOKUP($E37+AG$2,Vychodiská!$J$9:$BH$15,2,0),HLOOKUP(VALUE(RIGHT($E37,4))+AG$2,Vychodiská!$J$9:$BH$15,2,0)))*-1+($G37*IF(LEN($E37)=4,HLOOKUP($E37+AG$2,Vychodiská!$J$9:$BH$15,3,0),HLOOKUP(VALUE(RIGHT($E37,4))+AG$2,Vychodiská!$J$9:$BH$15,3,0)))*-1+($H37*IF(LEN($E37)=4,HLOOKUP($E37+AG$2,Vychodiská!$J$9:$BH$15,4,0),HLOOKUP(VALUE(RIGHT($E37,4))+AG$2,Vychodiská!$J$9:$BH$15,4,0)))*-1+($I37*IF(LEN($E37)=4,HLOOKUP($E37+AG$2,Vychodiská!$J$9:$BH$15,5,0),HLOOKUP(VALUE(RIGHT($E37,4))+AG$2,Vychodiská!$J$9:$BH$15,5,0)))*-1+($J37*IF(LEN($E37)=4,HLOOKUP($E37+AG$2,Vychodiská!$J$9:$BH$15,6,0),HLOOKUP(VALUE(RIGHT($E37,4))+AG$2,Vychodiská!$J$9:$BH$15,6,0)))*-1+($K37*IF(LEN($E37)=4,HLOOKUP($E37+AG$2,Vychodiská!$J$9:$BH$15,7,0),HLOOKUP(VALUE(RIGHT($E37,4))+AG$2,Vychodiská!$J$9:$BH$15,7,0)))*-1</f>
        <v>2650278.075948304</v>
      </c>
      <c r="AH37" s="62">
        <f>($F37*IF(LEN($E37)=4,HLOOKUP($E37+AH$2,Vychodiská!$J$9:$BH$15,2,0),HLOOKUP(VALUE(RIGHT($E37,4))+AH$2,Vychodiská!$J$9:$BH$15,2,0)))*-1+($G37*IF(LEN($E37)=4,HLOOKUP($E37+AH$2,Vychodiská!$J$9:$BH$15,3,0),HLOOKUP(VALUE(RIGHT($E37,4))+AH$2,Vychodiská!$J$9:$BH$15,3,0)))*-1+($H37*IF(LEN($E37)=4,HLOOKUP($E37+AH$2,Vychodiská!$J$9:$BH$15,4,0),HLOOKUP(VALUE(RIGHT($E37,4))+AH$2,Vychodiská!$J$9:$BH$15,4,0)))*-1+($I37*IF(LEN($E37)=4,HLOOKUP($E37+AH$2,Vychodiská!$J$9:$BH$15,5,0),HLOOKUP(VALUE(RIGHT($E37,4))+AH$2,Vychodiská!$J$9:$BH$15,5,0)))*-1+($J37*IF(LEN($E37)=4,HLOOKUP($E37+AH$2,Vychodiská!$J$9:$BH$15,6,0),HLOOKUP(VALUE(RIGHT($E37,4))+AH$2,Vychodiská!$J$9:$BH$15,6,0)))*-1+($K37*IF(LEN($E37)=4,HLOOKUP($E37+AH$2,Vychodiská!$J$9:$BH$15,7,0),HLOOKUP(VALUE(RIGHT($E37,4))+AH$2,Vychodiská!$J$9:$BH$15,7,0)))*-1</f>
        <v>2668830.0224799421</v>
      </c>
      <c r="AI37" s="62">
        <f>($F37*IF(LEN($E37)=4,HLOOKUP($E37+AI$2,Vychodiská!$J$9:$BH$15,2,0),HLOOKUP(VALUE(RIGHT($E37,4))+AI$2,Vychodiská!$J$9:$BH$15,2,0)))*-1+($G37*IF(LEN($E37)=4,HLOOKUP($E37+AI$2,Vychodiská!$J$9:$BH$15,3,0),HLOOKUP(VALUE(RIGHT($E37,4))+AI$2,Vychodiská!$J$9:$BH$15,3,0)))*-1+($H37*IF(LEN($E37)=4,HLOOKUP($E37+AI$2,Vychodiská!$J$9:$BH$15,4,0),HLOOKUP(VALUE(RIGHT($E37,4))+AI$2,Vychodiská!$J$9:$BH$15,4,0)))*-1+($I37*IF(LEN($E37)=4,HLOOKUP($E37+AI$2,Vychodiská!$J$9:$BH$15,5,0),HLOOKUP(VALUE(RIGHT($E37,4))+AI$2,Vychodiská!$J$9:$BH$15,5,0)))*-1+($J37*IF(LEN($E37)=4,HLOOKUP($E37+AI$2,Vychodiská!$J$9:$BH$15,6,0),HLOOKUP(VALUE(RIGHT($E37,4))+AI$2,Vychodiská!$J$9:$BH$15,6,0)))*-1+($K37*IF(LEN($E37)=4,HLOOKUP($E37+AI$2,Vychodiská!$J$9:$BH$15,7,0),HLOOKUP(VALUE(RIGHT($E37,4))+AI$2,Vychodiská!$J$9:$BH$15,7,0)))*-1</f>
        <v>2687511.8326373016</v>
      </c>
      <c r="AJ37" s="62">
        <f>($F37*IF(LEN($E37)=4,HLOOKUP($E37+AJ$2,Vychodiská!$J$9:$BH$15,2,0),HLOOKUP(VALUE(RIGHT($E37,4))+AJ$2,Vychodiská!$J$9:$BH$15,2,0)))*-1+($G37*IF(LEN($E37)=4,HLOOKUP($E37+AJ$2,Vychodiská!$J$9:$BH$15,3,0),HLOOKUP(VALUE(RIGHT($E37,4))+AJ$2,Vychodiská!$J$9:$BH$15,3,0)))*-1+($H37*IF(LEN($E37)=4,HLOOKUP($E37+AJ$2,Vychodiská!$J$9:$BH$15,4,0),HLOOKUP(VALUE(RIGHT($E37,4))+AJ$2,Vychodiská!$J$9:$BH$15,4,0)))*-1+($I37*IF(LEN($E37)=4,HLOOKUP($E37+AJ$2,Vychodiská!$J$9:$BH$15,5,0),HLOOKUP(VALUE(RIGHT($E37,4))+AJ$2,Vychodiská!$J$9:$BH$15,5,0)))*-1+($J37*IF(LEN($E37)=4,HLOOKUP($E37+AJ$2,Vychodiská!$J$9:$BH$15,6,0),HLOOKUP(VALUE(RIGHT($E37,4))+AJ$2,Vychodiská!$J$9:$BH$15,6,0)))*-1+($K37*IF(LEN($E37)=4,HLOOKUP($E37+AJ$2,Vychodiská!$J$9:$BH$15,7,0),HLOOKUP(VALUE(RIGHT($E37,4))+AJ$2,Vychodiská!$J$9:$BH$15,7,0)))*-1</f>
        <v>2706324.4154657624</v>
      </c>
      <c r="AK37" s="62">
        <f>($F37*IF(LEN($E37)=4,HLOOKUP($E37+AK$2,Vychodiská!$J$9:$BH$15,2,0),HLOOKUP(VALUE(RIGHT($E37,4))+AK$2,Vychodiská!$J$9:$BH$15,2,0)))*-1+($G37*IF(LEN($E37)=4,HLOOKUP($E37+AK$2,Vychodiská!$J$9:$BH$15,3,0),HLOOKUP(VALUE(RIGHT($E37,4))+AK$2,Vychodiská!$J$9:$BH$15,3,0)))*-1+($H37*IF(LEN($E37)=4,HLOOKUP($E37+AK$2,Vychodiská!$J$9:$BH$15,4,0),HLOOKUP(VALUE(RIGHT($E37,4))+AK$2,Vychodiská!$J$9:$BH$15,4,0)))*-1+($I37*IF(LEN($E37)=4,HLOOKUP($E37+AK$2,Vychodiská!$J$9:$BH$15,5,0),HLOOKUP(VALUE(RIGHT($E37,4))+AK$2,Vychodiská!$J$9:$BH$15,5,0)))*-1+($J37*IF(LEN($E37)=4,HLOOKUP($E37+AK$2,Vychodiská!$J$9:$BH$15,6,0),HLOOKUP(VALUE(RIGHT($E37,4))+AK$2,Vychodiská!$J$9:$BH$15,6,0)))*-1+($K37*IF(LEN($E37)=4,HLOOKUP($E37+AK$2,Vychodiská!$J$9:$BH$15,7,0),HLOOKUP(VALUE(RIGHT($E37,4))+AK$2,Vychodiská!$J$9:$BH$15,7,0)))*-1</f>
        <v>2730951.967646501</v>
      </c>
      <c r="AL37" s="62">
        <f>($F37*IF(LEN($E37)=4,HLOOKUP($E37+AL$2,Vychodiská!$J$9:$BH$15,2,0),HLOOKUP(VALUE(RIGHT($E37,4))+AL$2,Vychodiská!$J$9:$BH$15,2,0)))*-1+($G37*IF(LEN($E37)=4,HLOOKUP($E37+AL$2,Vychodiská!$J$9:$BH$15,3,0),HLOOKUP(VALUE(RIGHT($E37,4))+AL$2,Vychodiská!$J$9:$BH$15,3,0)))*-1+($H37*IF(LEN($E37)=4,HLOOKUP($E37+AL$2,Vychodiská!$J$9:$BH$15,4,0),HLOOKUP(VALUE(RIGHT($E37,4))+AL$2,Vychodiská!$J$9:$BH$15,4,0)))*-1+($I37*IF(LEN($E37)=4,HLOOKUP($E37+AL$2,Vychodiská!$J$9:$BH$15,5,0),HLOOKUP(VALUE(RIGHT($E37,4))+AL$2,Vychodiská!$J$9:$BH$15,5,0)))*-1+($J37*IF(LEN($E37)=4,HLOOKUP($E37+AL$2,Vychodiská!$J$9:$BH$15,6,0),HLOOKUP(VALUE(RIGHT($E37,4))+AL$2,Vychodiská!$J$9:$BH$15,6,0)))*-1+($K37*IF(LEN($E37)=4,HLOOKUP($E37+AL$2,Vychodiská!$J$9:$BH$15,7,0),HLOOKUP(VALUE(RIGHT($E37,4))+AL$2,Vychodiská!$J$9:$BH$15,7,0)))*-1</f>
        <v>2755803.6305520847</v>
      </c>
      <c r="AM37" s="62">
        <f>($F37*IF(LEN($E37)=4,HLOOKUP($E37+AM$2,Vychodiská!$J$9:$BH$15,2,0),HLOOKUP(VALUE(RIGHT($E37,4))+AM$2,Vychodiská!$J$9:$BH$15,2,0)))*-1+($G37*IF(LEN($E37)=4,HLOOKUP($E37+AM$2,Vychodiská!$J$9:$BH$15,3,0),HLOOKUP(VALUE(RIGHT($E37,4))+AM$2,Vychodiská!$J$9:$BH$15,3,0)))*-1+($H37*IF(LEN($E37)=4,HLOOKUP($E37+AM$2,Vychodiská!$J$9:$BH$15,4,0),HLOOKUP(VALUE(RIGHT($E37,4))+AM$2,Vychodiská!$J$9:$BH$15,4,0)))*-1+($I37*IF(LEN($E37)=4,HLOOKUP($E37+AM$2,Vychodiská!$J$9:$BH$15,5,0),HLOOKUP(VALUE(RIGHT($E37,4))+AM$2,Vychodiská!$J$9:$BH$15,5,0)))*-1+($J37*IF(LEN($E37)=4,HLOOKUP($E37+AM$2,Vychodiská!$J$9:$BH$15,6,0),HLOOKUP(VALUE(RIGHT($E37,4))+AM$2,Vychodiská!$J$9:$BH$15,6,0)))*-1+($K37*IF(LEN($E37)=4,HLOOKUP($E37+AM$2,Vychodiská!$J$9:$BH$15,7,0),HLOOKUP(VALUE(RIGHT($E37,4))+AM$2,Vychodiská!$J$9:$BH$15,7,0)))*-1</f>
        <v>2780881.4435901088</v>
      </c>
      <c r="AN37" s="62">
        <f>($F37*IF(LEN($E37)=4,HLOOKUP($E37+AN$2,Vychodiská!$J$9:$BH$15,2,0),HLOOKUP(VALUE(RIGHT($E37,4))+AN$2,Vychodiská!$J$9:$BH$15,2,0)))*-1+($G37*IF(LEN($E37)=4,HLOOKUP($E37+AN$2,Vychodiská!$J$9:$BH$15,3,0),HLOOKUP(VALUE(RIGHT($E37,4))+AN$2,Vychodiská!$J$9:$BH$15,3,0)))*-1+($H37*IF(LEN($E37)=4,HLOOKUP($E37+AN$2,Vychodiská!$J$9:$BH$15,4,0),HLOOKUP(VALUE(RIGHT($E37,4))+AN$2,Vychodiská!$J$9:$BH$15,4,0)))*-1+($I37*IF(LEN($E37)=4,HLOOKUP($E37+AN$2,Vychodiská!$J$9:$BH$15,5,0),HLOOKUP(VALUE(RIGHT($E37,4))+AN$2,Vychodiská!$J$9:$BH$15,5,0)))*-1+($J37*IF(LEN($E37)=4,HLOOKUP($E37+AN$2,Vychodiská!$J$9:$BH$15,6,0),HLOOKUP(VALUE(RIGHT($E37,4))+AN$2,Vychodiská!$J$9:$BH$15,6,0)))*-1+($K37*IF(LEN($E37)=4,HLOOKUP($E37+AN$2,Vychodiská!$J$9:$BH$15,7,0),HLOOKUP(VALUE(RIGHT($E37,4))+AN$2,Vychodiská!$J$9:$BH$15,7,0)))*-1</f>
        <v>2806187.4647267791</v>
      </c>
      <c r="AO37" s="62">
        <f>($F37*IF(LEN($E37)=4,HLOOKUP($E37+AO$2,Vychodiská!$J$9:$BH$15,2,0),HLOOKUP(VALUE(RIGHT($E37,4))+AO$2,Vychodiská!$J$9:$BH$15,2,0)))*-1+($G37*IF(LEN($E37)=4,HLOOKUP($E37+AO$2,Vychodiská!$J$9:$BH$15,3,0),HLOOKUP(VALUE(RIGHT($E37,4))+AO$2,Vychodiská!$J$9:$BH$15,3,0)))*-1+($H37*IF(LEN($E37)=4,HLOOKUP($E37+AO$2,Vychodiská!$J$9:$BH$15,4,0),HLOOKUP(VALUE(RIGHT($E37,4))+AO$2,Vychodiská!$J$9:$BH$15,4,0)))*-1+($I37*IF(LEN($E37)=4,HLOOKUP($E37+AO$2,Vychodiská!$J$9:$BH$15,5,0),HLOOKUP(VALUE(RIGHT($E37,4))+AO$2,Vychodiská!$J$9:$BH$15,5,0)))*-1+($J37*IF(LEN($E37)=4,HLOOKUP($E37+AO$2,Vychodiská!$J$9:$BH$15,6,0),HLOOKUP(VALUE(RIGHT($E37,4))+AO$2,Vychodiská!$J$9:$BH$15,6,0)))*-1+($K37*IF(LEN($E37)=4,HLOOKUP($E37+AO$2,Vychodiská!$J$9:$BH$15,7,0),HLOOKUP(VALUE(RIGHT($E37,4))+AO$2,Vychodiská!$J$9:$BH$15,7,0)))*-1</f>
        <v>2831723.7706557931</v>
      </c>
      <c r="AP37" s="62">
        <f t="shared" si="56"/>
        <v>2208036.9254949065</v>
      </c>
      <c r="AQ37" s="62">
        <f>SUM($L37:M37)</f>
        <v>4448531.9937945884</v>
      </c>
      <c r="AR37" s="62">
        <f>SUM($L37:N37)</f>
        <v>6715688.9534070361</v>
      </c>
      <c r="AS37" s="62">
        <f>SUM($L37:O37)</f>
        <v>9009825.0808388721</v>
      </c>
      <c r="AT37" s="62">
        <f>SUM($L37:P37)</f>
        <v>11331261.428187147</v>
      </c>
      <c r="AU37" s="62">
        <f>SUM($L37:Q37)</f>
        <v>13672197.840853147</v>
      </c>
      <c r="AV37" s="62">
        <f>SUM($L37:R37)</f>
        <v>16032798.119385542</v>
      </c>
      <c r="AW37" s="62">
        <f>SUM($L37:S37)</f>
        <v>18413227.440257609</v>
      </c>
      <c r="AX37" s="62">
        <f>SUM($L37:T37)</f>
        <v>20813652.367425002</v>
      </c>
      <c r="AY37" s="62">
        <f>SUM($L37:U37)</f>
        <v>23234240.863980599</v>
      </c>
      <c r="AZ37" s="62">
        <f>SUM($L37:V37)</f>
        <v>25675162.303907264</v>
      </c>
      <c r="BA37" s="62">
        <f>SUM($L37:W37)</f>
        <v>28136587.483929314</v>
      </c>
      <c r="BB37" s="62">
        <f>SUM($L37:X37)</f>
        <v>30618688.635463547</v>
      </c>
      <c r="BC37" s="62">
        <f>SUM($L37:Y37)</f>
        <v>33121639.436670668</v>
      </c>
      <c r="BD37" s="62">
        <f>SUM($L37:Z37)</f>
        <v>35645615.024607927</v>
      </c>
      <c r="BE37" s="62">
        <f>SUM($L37:AA37)</f>
        <v>38187258.441660747</v>
      </c>
      <c r="BF37" s="62">
        <f>SUM($L37:AB37)</f>
        <v>40746693.362632938</v>
      </c>
      <c r="BG37" s="62">
        <f>SUM($L37:AC37)</f>
        <v>43324044.328051932</v>
      </c>
      <c r="BH37" s="62">
        <f>SUM($L37:AD37)</f>
        <v>45919436.750228859</v>
      </c>
      <c r="BI37" s="62">
        <f>SUM($L37:AE37)</f>
        <v>48532996.919361025</v>
      </c>
      <c r="BJ37" s="62">
        <f>SUM($L37:AF37)</f>
        <v>51164852.00967712</v>
      </c>
      <c r="BK37" s="62">
        <f>SUM($L37:AG37)</f>
        <v>53815130.085625425</v>
      </c>
      <c r="BL37" s="62">
        <f>SUM($L37:AH37)</f>
        <v>56483960.108105369</v>
      </c>
      <c r="BM37" s="62">
        <f>SUM($L37:AI37)</f>
        <v>59171471.940742671</v>
      </c>
      <c r="BN37" s="62">
        <f>SUM($L37:AJ37)</f>
        <v>61877796.356208436</v>
      </c>
      <c r="BO37" s="62">
        <f>SUM($L37:AK37)</f>
        <v>64608748.323854938</v>
      </c>
      <c r="BP37" s="62">
        <f>SUM($L37:AL37)</f>
        <v>67364551.954407021</v>
      </c>
      <c r="BQ37" s="62">
        <f>SUM($L37:AM37)</f>
        <v>70145433.397997126</v>
      </c>
      <c r="BR37" s="62">
        <f>SUM($L37:AN37)</f>
        <v>72951620.862723902</v>
      </c>
      <c r="BS37" s="63">
        <f>SUM($L37:AO37)</f>
        <v>75783344.633379698</v>
      </c>
      <c r="BT37" s="65">
        <f>IF(CZ37=0,0,L37/((1+Vychodiská!$C$178)^emisie_ostatné!CZ37))</f>
        <v>0</v>
      </c>
      <c r="BU37" s="62">
        <f>IF(DA37=0,0,M37/((1+Vychodiská!$C$178)^emisie_ostatné!DA37))</f>
        <v>0</v>
      </c>
      <c r="BV37" s="62">
        <f>IF(DB37=0,0,N37/((1+Vychodiská!$C$178)^emisie_ostatné!DB37))</f>
        <v>0</v>
      </c>
      <c r="BW37" s="62">
        <f>IF(DC37=0,0,O37/((1+Vychodiská!$C$178)^emisie_ostatné!DC37))</f>
        <v>0</v>
      </c>
      <c r="BX37" s="62">
        <f>IF(DD37=0,0,P37/((1+Vychodiská!$C$178)^emisie_ostatné!DD37))</f>
        <v>0</v>
      </c>
      <c r="BY37" s="62">
        <f>IF(DE37=0,0,Q37/((1+Vychodiská!$C$178)^emisie_ostatné!DE37))</f>
        <v>0</v>
      </c>
      <c r="BZ37" s="62">
        <f>IF(DF37=0,0,R37/((1+Vychodiská!$C$178)^emisie_ostatné!DF37))</f>
        <v>0</v>
      </c>
      <c r="CA37" s="62">
        <f>IF(DG37=0,0,S37/((1+Vychodiská!$C$178)^emisie_ostatné!DG37))</f>
        <v>0</v>
      </c>
      <c r="CB37" s="62">
        <f>IF(DH37=0,0,T37/((1+Vychodiská!$C$178)^emisie_ostatné!DH37))</f>
        <v>0</v>
      </c>
      <c r="CC37" s="62">
        <f>IF(DI37=0,0,U37/((1+Vychodiská!$C$178)^emisie_ostatné!DI37))</f>
        <v>0</v>
      </c>
      <c r="CD37" s="62">
        <f>IF(DJ37=0,0,V37/((1+Vychodiská!$C$178)^emisie_ostatné!DJ37))</f>
        <v>0</v>
      </c>
      <c r="CE37" s="62">
        <f>IF(DK37=0,0,W37/((1+Vychodiská!$C$178)^emisie_ostatné!DK37))</f>
        <v>0</v>
      </c>
      <c r="CF37" s="62">
        <f>IF(DL37=0,0,X37/((1+Vychodiská!$C$178)^emisie_ostatné!DL37))</f>
        <v>0</v>
      </c>
      <c r="CG37" s="62">
        <f>IF(DM37=0,0,Y37/((1+Vychodiská!$C$178)^emisie_ostatné!DM37))</f>
        <v>0</v>
      </c>
      <c r="CH37" s="62">
        <f>IF(DN37=0,0,Z37/((1+Vychodiská!$C$178)^emisie_ostatné!DN37))</f>
        <v>0</v>
      </c>
      <c r="CI37" s="62">
        <f>IF(DO37=0,0,AA37/((1+Vychodiská!$C$178)^emisie_ostatné!DO37))</f>
        <v>0</v>
      </c>
      <c r="CJ37" s="62">
        <f>IF(DP37=0,0,AB37/((1+Vychodiská!$C$178)^emisie_ostatné!DP37))</f>
        <v>0</v>
      </c>
      <c r="CK37" s="62">
        <f>IF(DQ37=0,0,AC37/((1+Vychodiská!$C$178)^emisie_ostatné!DQ37))</f>
        <v>0</v>
      </c>
      <c r="CL37" s="62">
        <f>IF(DR37=0,0,AD37/((1+Vychodiská!$C$178)^emisie_ostatné!DR37))</f>
        <v>0</v>
      </c>
      <c r="CM37" s="62">
        <f>IF(DS37=0,0,AE37/((1+Vychodiská!$C$178)^emisie_ostatné!DS37))</f>
        <v>0</v>
      </c>
      <c r="CN37" s="62">
        <f>IF(DT37=0,0,AF37/((1+Vychodiská!$C$178)^emisie_ostatné!DT37))</f>
        <v>0</v>
      </c>
      <c r="CO37" s="62">
        <f>IF(DU37=0,0,AG37/((1+Vychodiská!$C$178)^emisie_ostatné!DU37))</f>
        <v>0</v>
      </c>
      <c r="CP37" s="62">
        <f>IF(DV37=0,0,AH37/((1+Vychodiská!$C$178)^emisie_ostatné!DV37))</f>
        <v>0</v>
      </c>
      <c r="CQ37" s="62">
        <f>IF(DW37=0,0,AI37/((1+Vychodiská!$C$178)^emisie_ostatné!DW37))</f>
        <v>0</v>
      </c>
      <c r="CR37" s="62">
        <f>IF(DX37=0,0,AJ37/((1+Vychodiská!$C$178)^emisie_ostatné!DX37))</f>
        <v>0</v>
      </c>
      <c r="CS37" s="62">
        <f>IF(DY37=0,0,AK37/((1+Vychodiská!$C$178)^emisie_ostatné!DY37))</f>
        <v>0</v>
      </c>
      <c r="CT37" s="62">
        <f>IF(DZ37=0,0,AL37/((1+Vychodiská!$C$178)^emisie_ostatné!DZ37))</f>
        <v>0</v>
      </c>
      <c r="CU37" s="62">
        <f>IF(EA37=0,0,AM37/((1+Vychodiská!$C$178)^emisie_ostatné!EA37))</f>
        <v>0</v>
      </c>
      <c r="CV37" s="62">
        <f>IF(EB37=0,0,AN37/((1+Vychodiská!$C$178)^emisie_ostatné!EB37))</f>
        <v>0</v>
      </c>
      <c r="CW37" s="63">
        <f>IF(EC37=0,0,AO37/((1+Vychodiská!$C$178)^emisie_ostatné!EC37))</f>
        <v>0</v>
      </c>
      <c r="CX37" s="66">
        <f t="shared" si="57"/>
        <v>0</v>
      </c>
    </row>
    <row r="38" spans="1:102" ht="33" x14ac:dyDescent="0.45">
      <c r="A38" s="59">
        <f>Investície!A38</f>
        <v>36</v>
      </c>
      <c r="B38" s="60" t="str">
        <f>Investície!B38</f>
        <v>MHTH, a.s. - závod Zvolen</v>
      </c>
      <c r="C38" s="60" t="str">
        <f>Investície!C38</f>
        <v>Rekonštrukcia horúcovodného potrubia vetiev Zvolen-Sekier a Zvolen-Zlatý Potok /časť SO 500 HV Rozvod Zvolen-Podborová</v>
      </c>
      <c r="D38" s="61">
        <f>INDEX(Data!$M:$M,MATCH(emisie_ostatné!A38,Data!$A:$A,0))</f>
        <v>30</v>
      </c>
      <c r="E38" s="61" t="str">
        <f>INDEX(Data!$J:$J,MATCH(emisie_ostatné!A38,Data!$A:$A,0))</f>
        <v>2024-2025</v>
      </c>
      <c r="F38" s="61">
        <f>INDEX(Data!$O:$O,MATCH(emisie_ostatné!A38,Data!$A:$A,0))</f>
        <v>0</v>
      </c>
      <c r="G38" s="61">
        <f>INDEX(Data!$P:$P,MATCH(emisie_ostatné!A38,Data!$A:$A,0))</f>
        <v>-6.3250000000000001E-2</v>
      </c>
      <c r="H38" s="61">
        <f>INDEX(Data!$Q:$Q,MATCH(emisie_ostatné!A38,Data!$A:$A,0))</f>
        <v>-2.09E-5</v>
      </c>
      <c r="I38" s="61">
        <f>INDEX(Data!$R:$R,MATCH(emisie_ostatné!A38,Data!$A:$A,0))</f>
        <v>0</v>
      </c>
      <c r="J38" s="61">
        <f>INDEX(Data!$S:$S,MATCH(emisie_ostatné!A38,Data!$A:$A,0))</f>
        <v>-6.6699999999999995E-4</v>
      </c>
      <c r="K38" s="63">
        <f>INDEX(Data!$T:$T,MATCH(emisie_ostatné!A38,Data!$A:$A,0))</f>
        <v>0</v>
      </c>
      <c r="L38" s="62">
        <f>($F38*IF(LEN($E38)=4,HLOOKUP($E38+L$2,Vychodiská!$J$9:$BH$15,2,0),HLOOKUP(VALUE(RIGHT($E38,4))+L$2,Vychodiská!$J$9:$BH$15,2,0)))*-1+($G38*IF(LEN($E38)=4,HLOOKUP($E38+L$2,Vychodiská!$J$9:$BH$15,3,0),HLOOKUP(VALUE(RIGHT($E38,4))+L$2,Vychodiská!$J$9:$BH$15,3,0)))*-1+($H38*IF(LEN($E38)=4,HLOOKUP($E38+L$2,Vychodiská!$J$9:$BH$15,4,0),HLOOKUP(VALUE(RIGHT($E38,4))+L$2,Vychodiská!$J$9:$BH$15,4,0)))*-1+($I38*IF(LEN($E38)=4,HLOOKUP($E38+L$2,Vychodiská!$J$9:$BH$15,5,0),HLOOKUP(VALUE(RIGHT($E38,4))+L$2,Vychodiská!$J$9:$BH$15,5,0)))*-1+($J38*IF(LEN($E38)=4,HLOOKUP($E38+L$2,Vychodiská!$J$9:$BH$15,6,0),HLOOKUP(VALUE(RIGHT($E38,4))+L$2,Vychodiská!$J$9:$BH$15,6,0)))*-1+($K38*IF(LEN($E38)=4,HLOOKUP($E38+L$2,Vychodiská!$J$9:$BH$15,7,0),HLOOKUP(VALUE(RIGHT($E38,4))+L$2,Vychodiská!$J$9:$BH$15,7,0)))*-1</f>
        <v>1989.3136427767438</v>
      </c>
      <c r="M38" s="62">
        <f>($F38*IF(LEN($E38)=4,HLOOKUP($E38+M$2,Vychodiská!$J$9:$BH$15,2,0),HLOOKUP(VALUE(RIGHT($E38,4))+M$2,Vychodiská!$J$9:$BH$15,2,0)))*-1+($G38*IF(LEN($E38)=4,HLOOKUP($E38+M$2,Vychodiská!$J$9:$BH$15,3,0),HLOOKUP(VALUE(RIGHT($E38,4))+M$2,Vychodiská!$J$9:$BH$15,3,0)))*-1+($H38*IF(LEN($E38)=4,HLOOKUP($E38+M$2,Vychodiská!$J$9:$BH$15,4,0),HLOOKUP(VALUE(RIGHT($E38,4))+M$2,Vychodiská!$J$9:$BH$15,4,0)))*-1+($I38*IF(LEN($E38)=4,HLOOKUP($E38+M$2,Vychodiská!$J$9:$BH$15,5,0),HLOOKUP(VALUE(RIGHT($E38,4))+M$2,Vychodiská!$J$9:$BH$15,5,0)))*-1+($J38*IF(LEN($E38)=4,HLOOKUP($E38+M$2,Vychodiská!$J$9:$BH$15,6,0),HLOOKUP(VALUE(RIGHT($E38,4))+M$2,Vychodiská!$J$9:$BH$15,6,0)))*-1+($K38*IF(LEN($E38)=4,HLOOKUP($E38+M$2,Vychodiská!$J$9:$BH$15,7,0),HLOOKUP(VALUE(RIGHT($E38,4))+M$2,Vychodiská!$J$9:$BH$15,7,0)))*-1</f>
        <v>2018.5565533255619</v>
      </c>
      <c r="N38" s="62">
        <f>($F38*IF(LEN($E38)=4,HLOOKUP($E38+N$2,Vychodiská!$J$9:$BH$15,2,0),HLOOKUP(VALUE(RIGHT($E38,4))+N$2,Vychodiská!$J$9:$BH$15,2,0)))*-1+($G38*IF(LEN($E38)=4,HLOOKUP($E38+N$2,Vychodiská!$J$9:$BH$15,3,0),HLOOKUP(VALUE(RIGHT($E38,4))+N$2,Vychodiská!$J$9:$BH$15,3,0)))*-1+($H38*IF(LEN($E38)=4,HLOOKUP($E38+N$2,Vychodiská!$J$9:$BH$15,4,0),HLOOKUP(VALUE(RIGHT($E38,4))+N$2,Vychodiská!$J$9:$BH$15,4,0)))*-1+($I38*IF(LEN($E38)=4,HLOOKUP($E38+N$2,Vychodiská!$J$9:$BH$15,5,0),HLOOKUP(VALUE(RIGHT($E38,4))+N$2,Vychodiská!$J$9:$BH$15,5,0)))*-1+($J38*IF(LEN($E38)=4,HLOOKUP($E38+N$2,Vychodiská!$J$9:$BH$15,6,0),HLOOKUP(VALUE(RIGHT($E38,4))+N$2,Vychodiská!$J$9:$BH$15,6,0)))*-1+($K38*IF(LEN($E38)=4,HLOOKUP($E38+N$2,Vychodiská!$J$9:$BH$15,7,0),HLOOKUP(VALUE(RIGHT($E38,4))+N$2,Vychodiská!$J$9:$BH$15,7,0)))*-1</f>
        <v>2042.5773763101358</v>
      </c>
      <c r="O38" s="62">
        <f>($F38*IF(LEN($E38)=4,HLOOKUP($E38+O$2,Vychodiská!$J$9:$BH$15,2,0),HLOOKUP(VALUE(RIGHT($E38,4))+O$2,Vychodiská!$J$9:$BH$15,2,0)))*-1+($G38*IF(LEN($E38)=4,HLOOKUP($E38+O$2,Vychodiská!$J$9:$BH$15,3,0),HLOOKUP(VALUE(RIGHT($E38,4))+O$2,Vychodiská!$J$9:$BH$15,3,0)))*-1+($H38*IF(LEN($E38)=4,HLOOKUP($E38+O$2,Vychodiská!$J$9:$BH$15,4,0),HLOOKUP(VALUE(RIGHT($E38,4))+O$2,Vychodiská!$J$9:$BH$15,4,0)))*-1+($I38*IF(LEN($E38)=4,HLOOKUP($E38+O$2,Vychodiská!$J$9:$BH$15,5,0),HLOOKUP(VALUE(RIGHT($E38,4))+O$2,Vychodiská!$J$9:$BH$15,5,0)))*-1+($J38*IF(LEN($E38)=4,HLOOKUP($E38+O$2,Vychodiská!$J$9:$BH$15,6,0),HLOOKUP(VALUE(RIGHT($E38,4))+O$2,Vychodiská!$J$9:$BH$15,6,0)))*-1+($K38*IF(LEN($E38)=4,HLOOKUP($E38+O$2,Vychodiská!$J$9:$BH$15,7,0),HLOOKUP(VALUE(RIGHT($E38,4))+O$2,Vychodiská!$J$9:$BH$15,7,0)))*-1</f>
        <v>2066.8840470882265</v>
      </c>
      <c r="P38" s="62">
        <f>($F38*IF(LEN($E38)=4,HLOOKUP($E38+P$2,Vychodiská!$J$9:$BH$15,2,0),HLOOKUP(VALUE(RIGHT($E38,4))+P$2,Vychodiská!$J$9:$BH$15,2,0)))*-1+($G38*IF(LEN($E38)=4,HLOOKUP($E38+P$2,Vychodiská!$J$9:$BH$15,3,0),HLOOKUP(VALUE(RIGHT($E38,4))+P$2,Vychodiská!$J$9:$BH$15,3,0)))*-1+($H38*IF(LEN($E38)=4,HLOOKUP($E38+P$2,Vychodiská!$J$9:$BH$15,4,0),HLOOKUP(VALUE(RIGHT($E38,4))+P$2,Vychodiská!$J$9:$BH$15,4,0)))*-1+($I38*IF(LEN($E38)=4,HLOOKUP($E38+P$2,Vychodiská!$J$9:$BH$15,5,0),HLOOKUP(VALUE(RIGHT($E38,4))+P$2,Vychodiská!$J$9:$BH$15,5,0)))*-1+($J38*IF(LEN($E38)=4,HLOOKUP($E38+P$2,Vychodiská!$J$9:$BH$15,6,0),HLOOKUP(VALUE(RIGHT($E38,4))+P$2,Vychodiská!$J$9:$BH$15,6,0)))*-1+($K38*IF(LEN($E38)=4,HLOOKUP($E38+P$2,Vychodiská!$J$9:$BH$15,7,0),HLOOKUP(VALUE(RIGHT($E38,4))+P$2,Vychodiská!$J$9:$BH$15,7,0)))*-1</f>
        <v>2091.4799672485765</v>
      </c>
      <c r="Q38" s="62">
        <f>($F38*IF(LEN($E38)=4,HLOOKUP($E38+Q$2,Vychodiská!$J$9:$BH$15,2,0),HLOOKUP(VALUE(RIGHT($E38,4))+Q$2,Vychodiská!$J$9:$BH$15,2,0)))*-1+($G38*IF(LEN($E38)=4,HLOOKUP($E38+Q$2,Vychodiská!$J$9:$BH$15,3,0),HLOOKUP(VALUE(RIGHT($E38,4))+Q$2,Vychodiská!$J$9:$BH$15,3,0)))*-1+($H38*IF(LEN($E38)=4,HLOOKUP($E38+Q$2,Vychodiská!$J$9:$BH$15,4,0),HLOOKUP(VALUE(RIGHT($E38,4))+Q$2,Vychodiská!$J$9:$BH$15,4,0)))*-1+($I38*IF(LEN($E38)=4,HLOOKUP($E38+Q$2,Vychodiská!$J$9:$BH$15,5,0),HLOOKUP(VALUE(RIGHT($E38,4))+Q$2,Vychodiská!$J$9:$BH$15,5,0)))*-1+($J38*IF(LEN($E38)=4,HLOOKUP($E38+Q$2,Vychodiská!$J$9:$BH$15,6,0),HLOOKUP(VALUE(RIGHT($E38,4))+Q$2,Vychodiská!$J$9:$BH$15,6,0)))*-1+($K38*IF(LEN($E38)=4,HLOOKUP($E38+Q$2,Vychodiská!$J$9:$BH$15,7,0),HLOOKUP(VALUE(RIGHT($E38,4))+Q$2,Vychodiská!$J$9:$BH$15,7,0)))*-1</f>
        <v>2109.0483989734648</v>
      </c>
      <c r="R38" s="62">
        <f>($F38*IF(LEN($E38)=4,HLOOKUP($E38+R$2,Vychodiská!$J$9:$BH$15,2,0),HLOOKUP(VALUE(RIGHT($E38,4))+R$2,Vychodiská!$J$9:$BH$15,2,0)))*-1+($G38*IF(LEN($E38)=4,HLOOKUP($E38+R$2,Vychodiská!$J$9:$BH$15,3,0),HLOOKUP(VALUE(RIGHT($E38,4))+R$2,Vychodiská!$J$9:$BH$15,3,0)))*-1+($H38*IF(LEN($E38)=4,HLOOKUP($E38+R$2,Vychodiská!$J$9:$BH$15,4,0),HLOOKUP(VALUE(RIGHT($E38,4))+R$2,Vychodiská!$J$9:$BH$15,4,0)))*-1+($I38*IF(LEN($E38)=4,HLOOKUP($E38+R$2,Vychodiská!$J$9:$BH$15,5,0),HLOOKUP(VALUE(RIGHT($E38,4))+R$2,Vychodiská!$J$9:$BH$15,5,0)))*-1+($J38*IF(LEN($E38)=4,HLOOKUP($E38+R$2,Vychodiská!$J$9:$BH$15,6,0),HLOOKUP(VALUE(RIGHT($E38,4))+R$2,Vychodiská!$J$9:$BH$15,6,0)))*-1+($K38*IF(LEN($E38)=4,HLOOKUP($E38+R$2,Vychodiská!$J$9:$BH$15,7,0),HLOOKUP(VALUE(RIGHT($E38,4))+R$2,Vychodiská!$J$9:$BH$15,7,0)))*-1</f>
        <v>2126.764405524842</v>
      </c>
      <c r="S38" s="62">
        <f>($F38*IF(LEN($E38)=4,HLOOKUP($E38+S$2,Vychodiská!$J$9:$BH$15,2,0),HLOOKUP(VALUE(RIGHT($E38,4))+S$2,Vychodiská!$J$9:$BH$15,2,0)))*-1+($G38*IF(LEN($E38)=4,HLOOKUP($E38+S$2,Vychodiská!$J$9:$BH$15,3,0),HLOOKUP(VALUE(RIGHT($E38,4))+S$2,Vychodiská!$J$9:$BH$15,3,0)))*-1+($H38*IF(LEN($E38)=4,HLOOKUP($E38+S$2,Vychodiská!$J$9:$BH$15,4,0),HLOOKUP(VALUE(RIGHT($E38,4))+S$2,Vychodiská!$J$9:$BH$15,4,0)))*-1+($I38*IF(LEN($E38)=4,HLOOKUP($E38+S$2,Vychodiská!$J$9:$BH$15,5,0),HLOOKUP(VALUE(RIGHT($E38,4))+S$2,Vychodiská!$J$9:$BH$15,5,0)))*-1+($J38*IF(LEN($E38)=4,HLOOKUP($E38+S$2,Vychodiská!$J$9:$BH$15,6,0),HLOOKUP(VALUE(RIGHT($E38,4))+S$2,Vychodiská!$J$9:$BH$15,6,0)))*-1+($K38*IF(LEN($E38)=4,HLOOKUP($E38+S$2,Vychodiská!$J$9:$BH$15,7,0),HLOOKUP(VALUE(RIGHT($E38,4))+S$2,Vychodiská!$J$9:$BH$15,7,0)))*-1</f>
        <v>2144.62922653125</v>
      </c>
      <c r="T38" s="62">
        <f>($F38*IF(LEN($E38)=4,HLOOKUP($E38+T$2,Vychodiská!$J$9:$BH$15,2,0),HLOOKUP(VALUE(RIGHT($E38,4))+T$2,Vychodiská!$J$9:$BH$15,2,0)))*-1+($G38*IF(LEN($E38)=4,HLOOKUP($E38+T$2,Vychodiská!$J$9:$BH$15,3,0),HLOOKUP(VALUE(RIGHT($E38,4))+T$2,Vychodiská!$J$9:$BH$15,3,0)))*-1+($H38*IF(LEN($E38)=4,HLOOKUP($E38+T$2,Vychodiská!$J$9:$BH$15,4,0),HLOOKUP(VALUE(RIGHT($E38,4))+T$2,Vychodiská!$J$9:$BH$15,4,0)))*-1+($I38*IF(LEN($E38)=4,HLOOKUP($E38+T$2,Vychodiská!$J$9:$BH$15,5,0),HLOOKUP(VALUE(RIGHT($E38,4))+T$2,Vychodiská!$J$9:$BH$15,5,0)))*-1+($J38*IF(LEN($E38)=4,HLOOKUP($E38+T$2,Vychodiská!$J$9:$BH$15,6,0),HLOOKUP(VALUE(RIGHT($E38,4))+T$2,Vychodiská!$J$9:$BH$15,6,0)))*-1+($K38*IF(LEN($E38)=4,HLOOKUP($E38+T$2,Vychodiská!$J$9:$BH$15,7,0),HLOOKUP(VALUE(RIGHT($E38,4))+T$2,Vychodiská!$J$9:$BH$15,7,0)))*-1</f>
        <v>2162.6441120341133</v>
      </c>
      <c r="U38" s="62">
        <f>($F38*IF(LEN($E38)=4,HLOOKUP($E38+U$2,Vychodiská!$J$9:$BH$15,2,0),HLOOKUP(VALUE(RIGHT($E38,4))+U$2,Vychodiská!$J$9:$BH$15,2,0)))*-1+($G38*IF(LEN($E38)=4,HLOOKUP($E38+U$2,Vychodiská!$J$9:$BH$15,3,0),HLOOKUP(VALUE(RIGHT($E38,4))+U$2,Vychodiská!$J$9:$BH$15,3,0)))*-1+($H38*IF(LEN($E38)=4,HLOOKUP($E38+U$2,Vychodiská!$J$9:$BH$15,4,0),HLOOKUP(VALUE(RIGHT($E38,4))+U$2,Vychodiská!$J$9:$BH$15,4,0)))*-1+($I38*IF(LEN($E38)=4,HLOOKUP($E38+U$2,Vychodiská!$J$9:$BH$15,5,0),HLOOKUP(VALUE(RIGHT($E38,4))+U$2,Vychodiská!$J$9:$BH$15,5,0)))*-1+($J38*IF(LEN($E38)=4,HLOOKUP($E38+U$2,Vychodiská!$J$9:$BH$15,6,0),HLOOKUP(VALUE(RIGHT($E38,4))+U$2,Vychodiská!$J$9:$BH$15,6,0)))*-1+($K38*IF(LEN($E38)=4,HLOOKUP($E38+U$2,Vychodiská!$J$9:$BH$15,7,0),HLOOKUP(VALUE(RIGHT($E38,4))+U$2,Vychodiská!$J$9:$BH$15,7,0)))*-1</f>
        <v>2180.8103225751993</v>
      </c>
      <c r="V38" s="62">
        <f>($F38*IF(LEN($E38)=4,HLOOKUP($E38+V$2,Vychodiská!$J$9:$BH$15,2,0),HLOOKUP(VALUE(RIGHT($E38,4))+V$2,Vychodiská!$J$9:$BH$15,2,0)))*-1+($G38*IF(LEN($E38)=4,HLOOKUP($E38+V$2,Vychodiská!$J$9:$BH$15,3,0),HLOOKUP(VALUE(RIGHT($E38,4))+V$2,Vychodiská!$J$9:$BH$15,3,0)))*-1+($H38*IF(LEN($E38)=4,HLOOKUP($E38+V$2,Vychodiská!$J$9:$BH$15,4,0),HLOOKUP(VALUE(RIGHT($E38,4))+V$2,Vychodiská!$J$9:$BH$15,4,0)))*-1+($I38*IF(LEN($E38)=4,HLOOKUP($E38+V$2,Vychodiská!$J$9:$BH$15,5,0),HLOOKUP(VALUE(RIGHT($E38,4))+V$2,Vychodiská!$J$9:$BH$15,5,0)))*-1+($J38*IF(LEN($E38)=4,HLOOKUP($E38+V$2,Vychodiská!$J$9:$BH$15,6,0),HLOOKUP(VALUE(RIGHT($E38,4))+V$2,Vychodiská!$J$9:$BH$15,6,0)))*-1+($K38*IF(LEN($E38)=4,HLOOKUP($E38+V$2,Vychodiská!$J$9:$BH$15,7,0),HLOOKUP(VALUE(RIGHT($E38,4))+V$2,Vychodiská!$J$9:$BH$15,7,0)))*-1</f>
        <v>2199.1291292848309</v>
      </c>
      <c r="W38" s="62">
        <f>($F38*IF(LEN($E38)=4,HLOOKUP($E38+W$2,Vychodiská!$J$9:$BH$15,2,0),HLOOKUP(VALUE(RIGHT($E38,4))+W$2,Vychodiská!$J$9:$BH$15,2,0)))*-1+($G38*IF(LEN($E38)=4,HLOOKUP($E38+W$2,Vychodiská!$J$9:$BH$15,3,0),HLOOKUP(VALUE(RIGHT($E38,4))+W$2,Vychodiská!$J$9:$BH$15,3,0)))*-1+($H38*IF(LEN($E38)=4,HLOOKUP($E38+W$2,Vychodiská!$J$9:$BH$15,4,0),HLOOKUP(VALUE(RIGHT($E38,4))+W$2,Vychodiská!$J$9:$BH$15,4,0)))*-1+($I38*IF(LEN($E38)=4,HLOOKUP($E38+W$2,Vychodiská!$J$9:$BH$15,5,0),HLOOKUP(VALUE(RIGHT($E38,4))+W$2,Vychodiská!$J$9:$BH$15,5,0)))*-1+($J38*IF(LEN($E38)=4,HLOOKUP($E38+W$2,Vychodiská!$J$9:$BH$15,6,0),HLOOKUP(VALUE(RIGHT($E38,4))+W$2,Vychodiská!$J$9:$BH$15,6,0)))*-1+($K38*IF(LEN($E38)=4,HLOOKUP($E38+W$2,Vychodiská!$J$9:$BH$15,7,0),HLOOKUP(VALUE(RIGHT($E38,4))+W$2,Vychodiská!$J$9:$BH$15,7,0)))*-1</f>
        <v>2217.6018139708235</v>
      </c>
      <c r="X38" s="62">
        <f>($F38*IF(LEN($E38)=4,HLOOKUP($E38+X$2,Vychodiská!$J$9:$BH$15,2,0),HLOOKUP(VALUE(RIGHT($E38,4))+X$2,Vychodiská!$J$9:$BH$15,2,0)))*-1+($G38*IF(LEN($E38)=4,HLOOKUP($E38+X$2,Vychodiská!$J$9:$BH$15,3,0),HLOOKUP(VALUE(RIGHT($E38,4))+X$2,Vychodiská!$J$9:$BH$15,3,0)))*-1+($H38*IF(LEN($E38)=4,HLOOKUP($E38+X$2,Vychodiská!$J$9:$BH$15,4,0),HLOOKUP(VALUE(RIGHT($E38,4))+X$2,Vychodiská!$J$9:$BH$15,4,0)))*-1+($I38*IF(LEN($E38)=4,HLOOKUP($E38+X$2,Vychodiská!$J$9:$BH$15,5,0),HLOOKUP(VALUE(RIGHT($E38,4))+X$2,Vychodiská!$J$9:$BH$15,5,0)))*-1+($J38*IF(LEN($E38)=4,HLOOKUP($E38+X$2,Vychodiská!$J$9:$BH$15,6,0),HLOOKUP(VALUE(RIGHT($E38,4))+X$2,Vychodiská!$J$9:$BH$15,6,0)))*-1+($K38*IF(LEN($E38)=4,HLOOKUP($E38+X$2,Vychodiská!$J$9:$BH$15,7,0),HLOOKUP(VALUE(RIGHT($E38,4))+X$2,Vychodiská!$J$9:$BH$15,7,0)))*-1</f>
        <v>2236.2296692081782</v>
      </c>
      <c r="Y38" s="62">
        <f>($F38*IF(LEN($E38)=4,HLOOKUP($E38+Y$2,Vychodiská!$J$9:$BH$15,2,0),HLOOKUP(VALUE(RIGHT($E38,4))+Y$2,Vychodiská!$J$9:$BH$15,2,0)))*-1+($G38*IF(LEN($E38)=4,HLOOKUP($E38+Y$2,Vychodiská!$J$9:$BH$15,3,0),HLOOKUP(VALUE(RIGHT($E38,4))+Y$2,Vychodiská!$J$9:$BH$15,3,0)))*-1+($H38*IF(LEN($E38)=4,HLOOKUP($E38+Y$2,Vychodiská!$J$9:$BH$15,4,0),HLOOKUP(VALUE(RIGHT($E38,4))+Y$2,Vychodiská!$J$9:$BH$15,4,0)))*-1+($I38*IF(LEN($E38)=4,HLOOKUP($E38+Y$2,Vychodiská!$J$9:$BH$15,5,0),HLOOKUP(VALUE(RIGHT($E38,4))+Y$2,Vychodiská!$J$9:$BH$15,5,0)))*-1+($J38*IF(LEN($E38)=4,HLOOKUP($E38+Y$2,Vychodiská!$J$9:$BH$15,6,0),HLOOKUP(VALUE(RIGHT($E38,4))+Y$2,Vychodiská!$J$9:$BH$15,6,0)))*-1+($K38*IF(LEN($E38)=4,HLOOKUP($E38+Y$2,Vychodiská!$J$9:$BH$15,7,0),HLOOKUP(VALUE(RIGHT($E38,4))+Y$2,Vychodiská!$J$9:$BH$15,7,0)))*-1</f>
        <v>2255.013998429527</v>
      </c>
      <c r="Z38" s="62">
        <f>($F38*IF(LEN($E38)=4,HLOOKUP($E38+Z$2,Vychodiská!$J$9:$BH$15,2,0),HLOOKUP(VALUE(RIGHT($E38,4))+Z$2,Vychodiská!$J$9:$BH$15,2,0)))*-1+($G38*IF(LEN($E38)=4,HLOOKUP($E38+Z$2,Vychodiská!$J$9:$BH$15,3,0),HLOOKUP(VALUE(RIGHT($E38,4))+Z$2,Vychodiská!$J$9:$BH$15,3,0)))*-1+($H38*IF(LEN($E38)=4,HLOOKUP($E38+Z$2,Vychodiská!$J$9:$BH$15,4,0),HLOOKUP(VALUE(RIGHT($E38,4))+Z$2,Vychodiská!$J$9:$BH$15,4,0)))*-1+($I38*IF(LEN($E38)=4,HLOOKUP($E38+Z$2,Vychodiská!$J$9:$BH$15,5,0),HLOOKUP(VALUE(RIGHT($E38,4))+Z$2,Vychodiská!$J$9:$BH$15,5,0)))*-1+($J38*IF(LEN($E38)=4,HLOOKUP($E38+Z$2,Vychodiská!$J$9:$BH$15,6,0),HLOOKUP(VALUE(RIGHT($E38,4))+Z$2,Vychodiská!$J$9:$BH$15,6,0)))*-1+($K38*IF(LEN($E38)=4,HLOOKUP($E38+Z$2,Vychodiská!$J$9:$BH$15,7,0),HLOOKUP(VALUE(RIGHT($E38,4))+Z$2,Vychodiská!$J$9:$BH$15,7,0)))*-1</f>
        <v>2273.9561160163348</v>
      </c>
      <c r="AA38" s="62">
        <f>($F38*IF(LEN($E38)=4,HLOOKUP($E38+AA$2,Vychodiská!$J$9:$BH$15,2,0),HLOOKUP(VALUE(RIGHT($E38,4))+AA$2,Vychodiská!$J$9:$BH$15,2,0)))*-1+($G38*IF(LEN($E38)=4,HLOOKUP($E38+AA$2,Vychodiská!$J$9:$BH$15,3,0),HLOOKUP(VALUE(RIGHT($E38,4))+AA$2,Vychodiská!$J$9:$BH$15,3,0)))*-1+($H38*IF(LEN($E38)=4,HLOOKUP($E38+AA$2,Vychodiská!$J$9:$BH$15,4,0),HLOOKUP(VALUE(RIGHT($E38,4))+AA$2,Vychodiská!$J$9:$BH$15,4,0)))*-1+($I38*IF(LEN($E38)=4,HLOOKUP($E38+AA$2,Vychodiská!$J$9:$BH$15,5,0),HLOOKUP(VALUE(RIGHT($E38,4))+AA$2,Vychodiská!$J$9:$BH$15,5,0)))*-1+($J38*IF(LEN($E38)=4,HLOOKUP($E38+AA$2,Vychodiská!$J$9:$BH$15,6,0),HLOOKUP(VALUE(RIGHT($E38,4))+AA$2,Vychodiská!$J$9:$BH$15,6,0)))*-1+($K38*IF(LEN($E38)=4,HLOOKUP($E38+AA$2,Vychodiská!$J$9:$BH$15,7,0),HLOOKUP(VALUE(RIGHT($E38,4))+AA$2,Vychodiská!$J$9:$BH$15,7,0)))*-1</f>
        <v>2289.873808828449</v>
      </c>
      <c r="AB38" s="62">
        <f>($F38*IF(LEN($E38)=4,HLOOKUP($E38+AB$2,Vychodiská!$J$9:$BH$15,2,0),HLOOKUP(VALUE(RIGHT($E38,4))+AB$2,Vychodiská!$J$9:$BH$15,2,0)))*-1+($G38*IF(LEN($E38)=4,HLOOKUP($E38+AB$2,Vychodiská!$J$9:$BH$15,3,0),HLOOKUP(VALUE(RIGHT($E38,4))+AB$2,Vychodiská!$J$9:$BH$15,3,0)))*-1+($H38*IF(LEN($E38)=4,HLOOKUP($E38+AB$2,Vychodiská!$J$9:$BH$15,4,0),HLOOKUP(VALUE(RIGHT($E38,4))+AB$2,Vychodiská!$J$9:$BH$15,4,0)))*-1+($I38*IF(LEN($E38)=4,HLOOKUP($E38+AB$2,Vychodiská!$J$9:$BH$15,5,0),HLOOKUP(VALUE(RIGHT($E38,4))+AB$2,Vychodiská!$J$9:$BH$15,5,0)))*-1+($J38*IF(LEN($E38)=4,HLOOKUP($E38+AB$2,Vychodiská!$J$9:$BH$15,6,0),HLOOKUP(VALUE(RIGHT($E38,4))+AB$2,Vychodiská!$J$9:$BH$15,6,0)))*-1+($K38*IF(LEN($E38)=4,HLOOKUP($E38+AB$2,Vychodiská!$J$9:$BH$15,7,0),HLOOKUP(VALUE(RIGHT($E38,4))+AB$2,Vychodiská!$J$9:$BH$15,7,0)))*-1</f>
        <v>2305.902925490248</v>
      </c>
      <c r="AC38" s="62">
        <f>($F38*IF(LEN($E38)=4,HLOOKUP($E38+AC$2,Vychodiská!$J$9:$BH$15,2,0),HLOOKUP(VALUE(RIGHT($E38,4))+AC$2,Vychodiská!$J$9:$BH$15,2,0)))*-1+($G38*IF(LEN($E38)=4,HLOOKUP($E38+AC$2,Vychodiská!$J$9:$BH$15,3,0),HLOOKUP(VALUE(RIGHT($E38,4))+AC$2,Vychodiská!$J$9:$BH$15,3,0)))*-1+($H38*IF(LEN($E38)=4,HLOOKUP($E38+AC$2,Vychodiská!$J$9:$BH$15,4,0),HLOOKUP(VALUE(RIGHT($E38,4))+AC$2,Vychodiská!$J$9:$BH$15,4,0)))*-1+($I38*IF(LEN($E38)=4,HLOOKUP($E38+AC$2,Vychodiská!$J$9:$BH$15,5,0),HLOOKUP(VALUE(RIGHT($E38,4))+AC$2,Vychodiská!$J$9:$BH$15,5,0)))*-1+($J38*IF(LEN($E38)=4,HLOOKUP($E38+AC$2,Vychodiská!$J$9:$BH$15,6,0),HLOOKUP(VALUE(RIGHT($E38,4))+AC$2,Vychodiská!$J$9:$BH$15,6,0)))*-1+($K38*IF(LEN($E38)=4,HLOOKUP($E38+AC$2,Vychodiská!$J$9:$BH$15,7,0),HLOOKUP(VALUE(RIGHT($E38,4))+AC$2,Vychodiská!$J$9:$BH$15,7,0)))*-1</f>
        <v>2322.0442459686801</v>
      </c>
      <c r="AD38" s="62">
        <f>($F38*IF(LEN($E38)=4,HLOOKUP($E38+AD$2,Vychodiská!$J$9:$BH$15,2,0),HLOOKUP(VALUE(RIGHT($E38,4))+AD$2,Vychodiská!$J$9:$BH$15,2,0)))*-1+($G38*IF(LEN($E38)=4,HLOOKUP($E38+AD$2,Vychodiská!$J$9:$BH$15,3,0),HLOOKUP(VALUE(RIGHT($E38,4))+AD$2,Vychodiská!$J$9:$BH$15,3,0)))*-1+($H38*IF(LEN($E38)=4,HLOOKUP($E38+AD$2,Vychodiská!$J$9:$BH$15,4,0),HLOOKUP(VALUE(RIGHT($E38,4))+AD$2,Vychodiská!$J$9:$BH$15,4,0)))*-1+($I38*IF(LEN($E38)=4,HLOOKUP($E38+AD$2,Vychodiská!$J$9:$BH$15,5,0),HLOOKUP(VALUE(RIGHT($E38,4))+AD$2,Vychodiská!$J$9:$BH$15,5,0)))*-1+($J38*IF(LEN($E38)=4,HLOOKUP($E38+AD$2,Vychodiská!$J$9:$BH$15,6,0),HLOOKUP(VALUE(RIGHT($E38,4))+AD$2,Vychodiská!$J$9:$BH$15,6,0)))*-1+($K38*IF(LEN($E38)=4,HLOOKUP($E38+AD$2,Vychodiská!$J$9:$BH$15,7,0),HLOOKUP(VALUE(RIGHT($E38,4))+AD$2,Vychodiská!$J$9:$BH$15,7,0)))*-1</f>
        <v>2338.29855569046</v>
      </c>
      <c r="AE38" s="62">
        <f>($F38*IF(LEN($E38)=4,HLOOKUP($E38+AE$2,Vychodiská!$J$9:$BH$15,2,0),HLOOKUP(VALUE(RIGHT($E38,4))+AE$2,Vychodiská!$J$9:$BH$15,2,0)))*-1+($G38*IF(LEN($E38)=4,HLOOKUP($E38+AE$2,Vychodiská!$J$9:$BH$15,3,0),HLOOKUP(VALUE(RIGHT($E38,4))+AE$2,Vychodiská!$J$9:$BH$15,3,0)))*-1+($H38*IF(LEN($E38)=4,HLOOKUP($E38+AE$2,Vychodiská!$J$9:$BH$15,4,0),HLOOKUP(VALUE(RIGHT($E38,4))+AE$2,Vychodiská!$J$9:$BH$15,4,0)))*-1+($I38*IF(LEN($E38)=4,HLOOKUP($E38+AE$2,Vychodiská!$J$9:$BH$15,5,0),HLOOKUP(VALUE(RIGHT($E38,4))+AE$2,Vychodiská!$J$9:$BH$15,5,0)))*-1+($J38*IF(LEN($E38)=4,HLOOKUP($E38+AE$2,Vychodiská!$J$9:$BH$15,6,0),HLOOKUP(VALUE(RIGHT($E38,4))+AE$2,Vychodiská!$J$9:$BH$15,6,0)))*-1+($K38*IF(LEN($E38)=4,HLOOKUP($E38+AE$2,Vychodiská!$J$9:$BH$15,7,0),HLOOKUP(VALUE(RIGHT($E38,4))+AE$2,Vychodiská!$J$9:$BH$15,7,0)))*-1</f>
        <v>2354.6666455802929</v>
      </c>
      <c r="AF38" s="62">
        <f>($F38*IF(LEN($E38)=4,HLOOKUP($E38+AF$2,Vychodiská!$J$9:$BH$15,2,0),HLOOKUP(VALUE(RIGHT($E38,4))+AF$2,Vychodiská!$J$9:$BH$15,2,0)))*-1+($G38*IF(LEN($E38)=4,HLOOKUP($E38+AF$2,Vychodiská!$J$9:$BH$15,3,0),HLOOKUP(VALUE(RIGHT($E38,4))+AF$2,Vychodiská!$J$9:$BH$15,3,0)))*-1+($H38*IF(LEN($E38)=4,HLOOKUP($E38+AF$2,Vychodiská!$J$9:$BH$15,4,0),HLOOKUP(VALUE(RIGHT($E38,4))+AF$2,Vychodiská!$J$9:$BH$15,4,0)))*-1+($I38*IF(LEN($E38)=4,HLOOKUP($E38+AF$2,Vychodiská!$J$9:$BH$15,5,0),HLOOKUP(VALUE(RIGHT($E38,4))+AF$2,Vychodiská!$J$9:$BH$15,5,0)))*-1+($J38*IF(LEN($E38)=4,HLOOKUP($E38+AF$2,Vychodiská!$J$9:$BH$15,6,0),HLOOKUP(VALUE(RIGHT($E38,4))+AF$2,Vychodiská!$J$9:$BH$15,6,0)))*-1+($K38*IF(LEN($E38)=4,HLOOKUP($E38+AF$2,Vychodiská!$J$9:$BH$15,7,0),HLOOKUP(VALUE(RIGHT($E38,4))+AF$2,Vychodiská!$J$9:$BH$15,7,0)))*-1</f>
        <v>2371.149312099355</v>
      </c>
      <c r="AG38" s="62">
        <f>($F38*IF(LEN($E38)=4,HLOOKUP($E38+AG$2,Vychodiská!$J$9:$BH$15,2,0),HLOOKUP(VALUE(RIGHT($E38,4))+AG$2,Vychodiská!$J$9:$BH$15,2,0)))*-1+($G38*IF(LEN($E38)=4,HLOOKUP($E38+AG$2,Vychodiská!$J$9:$BH$15,3,0),HLOOKUP(VALUE(RIGHT($E38,4))+AG$2,Vychodiská!$J$9:$BH$15,3,0)))*-1+($H38*IF(LEN($E38)=4,HLOOKUP($E38+AG$2,Vychodiská!$J$9:$BH$15,4,0),HLOOKUP(VALUE(RIGHT($E38,4))+AG$2,Vychodiská!$J$9:$BH$15,4,0)))*-1+($I38*IF(LEN($E38)=4,HLOOKUP($E38+AG$2,Vychodiská!$J$9:$BH$15,5,0),HLOOKUP(VALUE(RIGHT($E38,4))+AG$2,Vychodiská!$J$9:$BH$15,5,0)))*-1+($J38*IF(LEN($E38)=4,HLOOKUP($E38+AG$2,Vychodiská!$J$9:$BH$15,6,0),HLOOKUP(VALUE(RIGHT($E38,4))+AG$2,Vychodiská!$J$9:$BH$15,6,0)))*-1+($K38*IF(LEN($E38)=4,HLOOKUP($E38+AG$2,Vychodiská!$J$9:$BH$15,7,0),HLOOKUP(VALUE(RIGHT($E38,4))+AG$2,Vychodiská!$J$9:$BH$15,7,0)))*-1</f>
        <v>2387.7473572840499</v>
      </c>
      <c r="AH38" s="62">
        <f>($F38*IF(LEN($E38)=4,HLOOKUP($E38+AH$2,Vychodiská!$J$9:$BH$15,2,0),HLOOKUP(VALUE(RIGHT($E38,4))+AH$2,Vychodiská!$J$9:$BH$15,2,0)))*-1+($G38*IF(LEN($E38)=4,HLOOKUP($E38+AH$2,Vychodiská!$J$9:$BH$15,3,0),HLOOKUP(VALUE(RIGHT($E38,4))+AH$2,Vychodiská!$J$9:$BH$15,3,0)))*-1+($H38*IF(LEN($E38)=4,HLOOKUP($E38+AH$2,Vychodiská!$J$9:$BH$15,4,0),HLOOKUP(VALUE(RIGHT($E38,4))+AH$2,Vychodiská!$J$9:$BH$15,4,0)))*-1+($I38*IF(LEN($E38)=4,HLOOKUP($E38+AH$2,Vychodiská!$J$9:$BH$15,5,0),HLOOKUP(VALUE(RIGHT($E38,4))+AH$2,Vychodiská!$J$9:$BH$15,5,0)))*-1+($J38*IF(LEN($E38)=4,HLOOKUP($E38+AH$2,Vychodiská!$J$9:$BH$15,6,0),HLOOKUP(VALUE(RIGHT($E38,4))+AH$2,Vychodiská!$J$9:$BH$15,6,0)))*-1+($K38*IF(LEN($E38)=4,HLOOKUP($E38+AH$2,Vychodiská!$J$9:$BH$15,7,0),HLOOKUP(VALUE(RIGHT($E38,4))+AH$2,Vychodiská!$J$9:$BH$15,7,0)))*-1</f>
        <v>2404.4615887850382</v>
      </c>
      <c r="AI38" s="62">
        <f>($F38*IF(LEN($E38)=4,HLOOKUP($E38+AI$2,Vychodiská!$J$9:$BH$15,2,0),HLOOKUP(VALUE(RIGHT($E38,4))+AI$2,Vychodiská!$J$9:$BH$15,2,0)))*-1+($G38*IF(LEN($E38)=4,HLOOKUP($E38+AI$2,Vychodiská!$J$9:$BH$15,3,0),HLOOKUP(VALUE(RIGHT($E38,4))+AI$2,Vychodiská!$J$9:$BH$15,3,0)))*-1+($H38*IF(LEN($E38)=4,HLOOKUP($E38+AI$2,Vychodiská!$J$9:$BH$15,4,0),HLOOKUP(VALUE(RIGHT($E38,4))+AI$2,Vychodiská!$J$9:$BH$15,4,0)))*-1+($I38*IF(LEN($E38)=4,HLOOKUP($E38+AI$2,Vychodiská!$J$9:$BH$15,5,0),HLOOKUP(VALUE(RIGHT($E38,4))+AI$2,Vychodiská!$J$9:$BH$15,5,0)))*-1+($J38*IF(LEN($E38)=4,HLOOKUP($E38+AI$2,Vychodiská!$J$9:$BH$15,6,0),HLOOKUP(VALUE(RIGHT($E38,4))+AI$2,Vychodiská!$J$9:$BH$15,6,0)))*-1+($K38*IF(LEN($E38)=4,HLOOKUP($E38+AI$2,Vychodiská!$J$9:$BH$15,7,0),HLOOKUP(VALUE(RIGHT($E38,4))+AI$2,Vychodiská!$J$9:$BH$15,7,0)))*-1</f>
        <v>2421.2928199065336</v>
      </c>
      <c r="AJ38" s="62">
        <f>($F38*IF(LEN($E38)=4,HLOOKUP($E38+AJ$2,Vychodiská!$J$9:$BH$15,2,0),HLOOKUP(VALUE(RIGHT($E38,4))+AJ$2,Vychodiská!$J$9:$BH$15,2,0)))*-1+($G38*IF(LEN($E38)=4,HLOOKUP($E38+AJ$2,Vychodiská!$J$9:$BH$15,3,0),HLOOKUP(VALUE(RIGHT($E38,4))+AJ$2,Vychodiská!$J$9:$BH$15,3,0)))*-1+($H38*IF(LEN($E38)=4,HLOOKUP($E38+AJ$2,Vychodiská!$J$9:$BH$15,4,0),HLOOKUP(VALUE(RIGHT($E38,4))+AJ$2,Vychodiská!$J$9:$BH$15,4,0)))*-1+($I38*IF(LEN($E38)=4,HLOOKUP($E38+AJ$2,Vychodiská!$J$9:$BH$15,5,0),HLOOKUP(VALUE(RIGHT($E38,4))+AJ$2,Vychodiská!$J$9:$BH$15,5,0)))*-1+($J38*IF(LEN($E38)=4,HLOOKUP($E38+AJ$2,Vychodiská!$J$9:$BH$15,6,0),HLOOKUP(VALUE(RIGHT($E38,4))+AJ$2,Vychodiská!$J$9:$BH$15,6,0)))*-1+($K38*IF(LEN($E38)=4,HLOOKUP($E38+AJ$2,Vychodiská!$J$9:$BH$15,7,0),HLOOKUP(VALUE(RIGHT($E38,4))+AJ$2,Vychodiská!$J$9:$BH$15,7,0)))*-1</f>
        <v>2438.241869645879</v>
      </c>
      <c r="AK38" s="62">
        <f>($F38*IF(LEN($E38)=4,HLOOKUP($E38+AK$2,Vychodiská!$J$9:$BH$15,2,0),HLOOKUP(VALUE(RIGHT($E38,4))+AK$2,Vychodiská!$J$9:$BH$15,2,0)))*-1+($G38*IF(LEN($E38)=4,HLOOKUP($E38+AK$2,Vychodiská!$J$9:$BH$15,3,0),HLOOKUP(VALUE(RIGHT($E38,4))+AK$2,Vychodiská!$J$9:$BH$15,3,0)))*-1+($H38*IF(LEN($E38)=4,HLOOKUP($E38+AK$2,Vychodiská!$J$9:$BH$15,4,0),HLOOKUP(VALUE(RIGHT($E38,4))+AK$2,Vychodiská!$J$9:$BH$15,4,0)))*-1+($I38*IF(LEN($E38)=4,HLOOKUP($E38+AK$2,Vychodiská!$J$9:$BH$15,5,0),HLOOKUP(VALUE(RIGHT($E38,4))+AK$2,Vychodiská!$J$9:$BH$15,5,0)))*-1+($J38*IF(LEN($E38)=4,HLOOKUP($E38+AK$2,Vychodiská!$J$9:$BH$15,6,0),HLOOKUP(VALUE(RIGHT($E38,4))+AK$2,Vychodiská!$J$9:$BH$15,6,0)))*-1+($K38*IF(LEN($E38)=4,HLOOKUP($E38+AK$2,Vychodiská!$J$9:$BH$15,7,0),HLOOKUP(VALUE(RIGHT($E38,4))+AK$2,Vychodiská!$J$9:$BH$15,7,0)))*-1</f>
        <v>2460.4298706596569</v>
      </c>
      <c r="AL38" s="62">
        <f>($F38*IF(LEN($E38)=4,HLOOKUP($E38+AL$2,Vychodiská!$J$9:$BH$15,2,0),HLOOKUP(VALUE(RIGHT($E38,4))+AL$2,Vychodiská!$J$9:$BH$15,2,0)))*-1+($G38*IF(LEN($E38)=4,HLOOKUP($E38+AL$2,Vychodiská!$J$9:$BH$15,3,0),HLOOKUP(VALUE(RIGHT($E38,4))+AL$2,Vychodiská!$J$9:$BH$15,3,0)))*-1+($H38*IF(LEN($E38)=4,HLOOKUP($E38+AL$2,Vychodiská!$J$9:$BH$15,4,0),HLOOKUP(VALUE(RIGHT($E38,4))+AL$2,Vychodiská!$J$9:$BH$15,4,0)))*-1+($I38*IF(LEN($E38)=4,HLOOKUP($E38+AL$2,Vychodiská!$J$9:$BH$15,5,0),HLOOKUP(VALUE(RIGHT($E38,4))+AL$2,Vychodiská!$J$9:$BH$15,5,0)))*-1+($J38*IF(LEN($E38)=4,HLOOKUP($E38+AL$2,Vychodiská!$J$9:$BH$15,6,0),HLOOKUP(VALUE(RIGHT($E38,4))+AL$2,Vychodiská!$J$9:$BH$15,6,0)))*-1+($K38*IF(LEN($E38)=4,HLOOKUP($E38+AL$2,Vychodiská!$J$9:$BH$15,7,0),HLOOKUP(VALUE(RIGHT($E38,4))+AL$2,Vychodiská!$J$9:$BH$15,7,0)))*-1</f>
        <v>2482.8197824826593</v>
      </c>
      <c r="AM38" s="62">
        <f>($F38*IF(LEN($E38)=4,HLOOKUP($E38+AM$2,Vychodiská!$J$9:$BH$15,2,0),HLOOKUP(VALUE(RIGHT($E38,4))+AM$2,Vychodiská!$J$9:$BH$15,2,0)))*-1+($G38*IF(LEN($E38)=4,HLOOKUP($E38+AM$2,Vychodiská!$J$9:$BH$15,3,0),HLOOKUP(VALUE(RIGHT($E38,4))+AM$2,Vychodiská!$J$9:$BH$15,3,0)))*-1+($H38*IF(LEN($E38)=4,HLOOKUP($E38+AM$2,Vychodiská!$J$9:$BH$15,4,0),HLOOKUP(VALUE(RIGHT($E38,4))+AM$2,Vychodiská!$J$9:$BH$15,4,0)))*-1+($I38*IF(LEN($E38)=4,HLOOKUP($E38+AM$2,Vychodiská!$J$9:$BH$15,5,0),HLOOKUP(VALUE(RIGHT($E38,4))+AM$2,Vychodiská!$J$9:$BH$15,5,0)))*-1+($J38*IF(LEN($E38)=4,HLOOKUP($E38+AM$2,Vychodiská!$J$9:$BH$15,6,0),HLOOKUP(VALUE(RIGHT($E38,4))+AM$2,Vychodiská!$J$9:$BH$15,6,0)))*-1+($K38*IF(LEN($E38)=4,HLOOKUP($E38+AM$2,Vychodiská!$J$9:$BH$15,7,0),HLOOKUP(VALUE(RIGHT($E38,4))+AM$2,Vychodiská!$J$9:$BH$15,7,0)))*-1</f>
        <v>2505.4134425032521</v>
      </c>
      <c r="AN38" s="62">
        <f>($F38*IF(LEN($E38)=4,HLOOKUP($E38+AN$2,Vychodiská!$J$9:$BH$15,2,0),HLOOKUP(VALUE(RIGHT($E38,4))+AN$2,Vychodiská!$J$9:$BH$15,2,0)))*-1+($G38*IF(LEN($E38)=4,HLOOKUP($E38+AN$2,Vychodiská!$J$9:$BH$15,3,0),HLOOKUP(VALUE(RIGHT($E38,4))+AN$2,Vychodiská!$J$9:$BH$15,3,0)))*-1+($H38*IF(LEN($E38)=4,HLOOKUP($E38+AN$2,Vychodiská!$J$9:$BH$15,4,0),HLOOKUP(VALUE(RIGHT($E38,4))+AN$2,Vychodiská!$J$9:$BH$15,4,0)))*-1+($I38*IF(LEN($E38)=4,HLOOKUP($E38+AN$2,Vychodiská!$J$9:$BH$15,5,0),HLOOKUP(VALUE(RIGHT($E38,4))+AN$2,Vychodiská!$J$9:$BH$15,5,0)))*-1+($J38*IF(LEN($E38)=4,HLOOKUP($E38+AN$2,Vychodiská!$J$9:$BH$15,6,0),HLOOKUP(VALUE(RIGHT($E38,4))+AN$2,Vychodiská!$J$9:$BH$15,6,0)))*-1+($K38*IF(LEN($E38)=4,HLOOKUP($E38+AN$2,Vychodiská!$J$9:$BH$15,7,0),HLOOKUP(VALUE(RIGHT($E38,4))+AN$2,Vychodiská!$J$9:$BH$15,7,0)))*-1</f>
        <v>2528.2127048300317</v>
      </c>
      <c r="AO38" s="62">
        <f>($F38*IF(LEN($E38)=4,HLOOKUP($E38+AO$2,Vychodiská!$J$9:$BH$15,2,0),HLOOKUP(VALUE(RIGHT($E38,4))+AO$2,Vychodiská!$J$9:$BH$15,2,0)))*-1+($G38*IF(LEN($E38)=4,HLOOKUP($E38+AO$2,Vychodiská!$J$9:$BH$15,3,0),HLOOKUP(VALUE(RIGHT($E38,4))+AO$2,Vychodiská!$J$9:$BH$15,3,0)))*-1+($H38*IF(LEN($E38)=4,HLOOKUP($E38+AO$2,Vychodiská!$J$9:$BH$15,4,0),HLOOKUP(VALUE(RIGHT($E38,4))+AO$2,Vychodiská!$J$9:$BH$15,4,0)))*-1+($I38*IF(LEN($E38)=4,HLOOKUP($E38+AO$2,Vychodiská!$J$9:$BH$15,5,0),HLOOKUP(VALUE(RIGHT($E38,4))+AO$2,Vychodiská!$J$9:$BH$15,5,0)))*-1+($J38*IF(LEN($E38)=4,HLOOKUP($E38+AO$2,Vychodiská!$J$9:$BH$15,6,0),HLOOKUP(VALUE(RIGHT($E38,4))+AO$2,Vychodiská!$J$9:$BH$15,6,0)))*-1+($K38*IF(LEN($E38)=4,HLOOKUP($E38+AO$2,Vychodiská!$J$9:$BH$15,7,0),HLOOKUP(VALUE(RIGHT($E38,4))+AO$2,Vychodiská!$J$9:$BH$15,7,0)))*-1</f>
        <v>2551.2194404439856</v>
      </c>
      <c r="AP38" s="62">
        <f t="shared" si="56"/>
        <v>1989.3136427767438</v>
      </c>
      <c r="AQ38" s="62">
        <f>SUM($L38:M38)</f>
        <v>4007.8701961023057</v>
      </c>
      <c r="AR38" s="62">
        <f>SUM($L38:N38)</f>
        <v>6050.4475724124413</v>
      </c>
      <c r="AS38" s="62">
        <f>SUM($L38:O38)</f>
        <v>8117.3316195006682</v>
      </c>
      <c r="AT38" s="62">
        <f>SUM($L38:P38)</f>
        <v>10208.811586749245</v>
      </c>
      <c r="AU38" s="62">
        <f>SUM($L38:Q38)</f>
        <v>12317.859985722709</v>
      </c>
      <c r="AV38" s="62">
        <f>SUM($L38:R38)</f>
        <v>14444.624391247551</v>
      </c>
      <c r="AW38" s="62">
        <f>SUM($L38:S38)</f>
        <v>16589.253617778802</v>
      </c>
      <c r="AX38" s="62">
        <f>SUM($L38:T38)</f>
        <v>18751.897729812918</v>
      </c>
      <c r="AY38" s="62">
        <f>SUM($L38:U38)</f>
        <v>20932.708052388116</v>
      </c>
      <c r="AZ38" s="62">
        <f>SUM($L38:V38)</f>
        <v>23131.837181672949</v>
      </c>
      <c r="BA38" s="62">
        <f>SUM($L38:W38)</f>
        <v>25349.438995643774</v>
      </c>
      <c r="BB38" s="62">
        <f>SUM($L38:X38)</f>
        <v>27585.668664851954</v>
      </c>
      <c r="BC38" s="62">
        <f>SUM($L38:Y38)</f>
        <v>29840.682663281481</v>
      </c>
      <c r="BD38" s="62">
        <f>SUM($L38:Z38)</f>
        <v>32114.638779297817</v>
      </c>
      <c r="BE38" s="62">
        <f>SUM($L38:AA38)</f>
        <v>34404.512588126265</v>
      </c>
      <c r="BF38" s="62">
        <f>SUM($L38:AB38)</f>
        <v>36710.415513616514</v>
      </c>
      <c r="BG38" s="62">
        <f>SUM($L38:AC38)</f>
        <v>39032.459759585196</v>
      </c>
      <c r="BH38" s="62">
        <f>SUM($L38:AD38)</f>
        <v>41370.758315275656</v>
      </c>
      <c r="BI38" s="62">
        <f>SUM($L38:AE38)</f>
        <v>43725.424960855948</v>
      </c>
      <c r="BJ38" s="62">
        <f>SUM($L38:AF38)</f>
        <v>46096.574272955302</v>
      </c>
      <c r="BK38" s="62">
        <f>SUM($L38:AG38)</f>
        <v>48484.321630239356</v>
      </c>
      <c r="BL38" s="62">
        <f>SUM($L38:AH38)</f>
        <v>50888.783219024393</v>
      </c>
      <c r="BM38" s="62">
        <f>SUM($L38:AI38)</f>
        <v>53310.076038930929</v>
      </c>
      <c r="BN38" s="62">
        <f>SUM($L38:AJ38)</f>
        <v>55748.317908576806</v>
      </c>
      <c r="BO38" s="62">
        <f>SUM($L38:AK38)</f>
        <v>58208.747779236466</v>
      </c>
      <c r="BP38" s="62">
        <f>SUM($L38:AL38)</f>
        <v>60691.567561719123</v>
      </c>
      <c r="BQ38" s="62">
        <f>SUM($L38:AM38)</f>
        <v>63196.981004222376</v>
      </c>
      <c r="BR38" s="62">
        <f>SUM($L38:AN38)</f>
        <v>65725.193709052401</v>
      </c>
      <c r="BS38" s="63">
        <f>SUM($L38:AO38)</f>
        <v>68276.41314949638</v>
      </c>
      <c r="BT38" s="65">
        <f>IF(CZ38=0,0,L38/((1+Vychodiská!$C$178)^emisie_ostatné!CZ38))</f>
        <v>0</v>
      </c>
      <c r="BU38" s="62">
        <f>IF(DA38=0,0,M38/((1+Vychodiská!$C$178)^emisie_ostatné!DA38))</f>
        <v>0</v>
      </c>
      <c r="BV38" s="62">
        <f>IF(DB38=0,0,N38/((1+Vychodiská!$C$178)^emisie_ostatné!DB38))</f>
        <v>0</v>
      </c>
      <c r="BW38" s="62">
        <f>IF(DC38=0,0,O38/((1+Vychodiská!$C$178)^emisie_ostatné!DC38))</f>
        <v>0</v>
      </c>
      <c r="BX38" s="62">
        <f>IF(DD38=0,0,P38/((1+Vychodiská!$C$178)^emisie_ostatné!DD38))</f>
        <v>0</v>
      </c>
      <c r="BY38" s="62">
        <f>IF(DE38=0,0,Q38/((1+Vychodiská!$C$178)^emisie_ostatné!DE38))</f>
        <v>0</v>
      </c>
      <c r="BZ38" s="62">
        <f>IF(DF38=0,0,R38/((1+Vychodiská!$C$178)^emisie_ostatné!DF38))</f>
        <v>0</v>
      </c>
      <c r="CA38" s="62">
        <f>IF(DG38=0,0,S38/((1+Vychodiská!$C$178)^emisie_ostatné!DG38))</f>
        <v>0</v>
      </c>
      <c r="CB38" s="62">
        <f>IF(DH38=0,0,T38/((1+Vychodiská!$C$178)^emisie_ostatné!DH38))</f>
        <v>0</v>
      </c>
      <c r="CC38" s="62">
        <f>IF(DI38=0,0,U38/((1+Vychodiská!$C$178)^emisie_ostatné!DI38))</f>
        <v>0</v>
      </c>
      <c r="CD38" s="62">
        <f>IF(DJ38=0,0,V38/((1+Vychodiská!$C$178)^emisie_ostatné!DJ38))</f>
        <v>0</v>
      </c>
      <c r="CE38" s="62">
        <f>IF(DK38=0,0,W38/((1+Vychodiská!$C$178)^emisie_ostatné!DK38))</f>
        <v>0</v>
      </c>
      <c r="CF38" s="62">
        <f>IF(DL38=0,0,X38/((1+Vychodiská!$C$178)^emisie_ostatné!DL38))</f>
        <v>0</v>
      </c>
      <c r="CG38" s="62">
        <f>IF(DM38=0,0,Y38/((1+Vychodiská!$C$178)^emisie_ostatné!DM38))</f>
        <v>0</v>
      </c>
      <c r="CH38" s="62">
        <f>IF(DN38=0,0,Z38/((1+Vychodiská!$C$178)^emisie_ostatné!DN38))</f>
        <v>0</v>
      </c>
      <c r="CI38" s="62">
        <f>IF(DO38=0,0,AA38/((1+Vychodiská!$C$178)^emisie_ostatné!DO38))</f>
        <v>0</v>
      </c>
      <c r="CJ38" s="62">
        <f>IF(DP38=0,0,AB38/((1+Vychodiská!$C$178)^emisie_ostatné!DP38))</f>
        <v>0</v>
      </c>
      <c r="CK38" s="62">
        <f>IF(DQ38=0,0,AC38/((1+Vychodiská!$C$178)^emisie_ostatné!DQ38))</f>
        <v>0</v>
      </c>
      <c r="CL38" s="62">
        <f>IF(DR38=0,0,AD38/((1+Vychodiská!$C$178)^emisie_ostatné!DR38))</f>
        <v>0</v>
      </c>
      <c r="CM38" s="62">
        <f>IF(DS38=0,0,AE38/((1+Vychodiská!$C$178)^emisie_ostatné!DS38))</f>
        <v>0</v>
      </c>
      <c r="CN38" s="62">
        <f>IF(DT38=0,0,AF38/((1+Vychodiská!$C$178)^emisie_ostatné!DT38))</f>
        <v>0</v>
      </c>
      <c r="CO38" s="62">
        <f>IF(DU38=0,0,AG38/((1+Vychodiská!$C$178)^emisie_ostatné!DU38))</f>
        <v>0</v>
      </c>
      <c r="CP38" s="62">
        <f>IF(DV38=0,0,AH38/((1+Vychodiská!$C$178)^emisie_ostatné!DV38))</f>
        <v>0</v>
      </c>
      <c r="CQ38" s="62">
        <f>IF(DW38=0,0,AI38/((1+Vychodiská!$C$178)^emisie_ostatné!DW38))</f>
        <v>0</v>
      </c>
      <c r="CR38" s="62">
        <f>IF(DX38=0,0,AJ38/((1+Vychodiská!$C$178)^emisie_ostatné!DX38))</f>
        <v>0</v>
      </c>
      <c r="CS38" s="62">
        <f>IF(DY38=0,0,AK38/((1+Vychodiská!$C$178)^emisie_ostatné!DY38))</f>
        <v>0</v>
      </c>
      <c r="CT38" s="62">
        <f>IF(DZ38=0,0,AL38/((1+Vychodiská!$C$178)^emisie_ostatné!DZ38))</f>
        <v>0</v>
      </c>
      <c r="CU38" s="62">
        <f>IF(EA38=0,0,AM38/((1+Vychodiská!$C$178)^emisie_ostatné!EA38))</f>
        <v>0</v>
      </c>
      <c r="CV38" s="62">
        <f>IF(EB38=0,0,AN38/((1+Vychodiská!$C$178)^emisie_ostatné!EB38))</f>
        <v>0</v>
      </c>
      <c r="CW38" s="63">
        <f>IF(EC38=0,0,AO38/((1+Vychodiská!$C$178)^emisie_ostatné!EC38))</f>
        <v>0</v>
      </c>
      <c r="CX38" s="66">
        <f t="shared" si="57"/>
        <v>0</v>
      </c>
    </row>
    <row r="39" spans="1:102" ht="33" x14ac:dyDescent="0.45">
      <c r="A39" s="59">
        <f>Investície!A39</f>
        <v>37</v>
      </c>
      <c r="B39" s="60" t="str">
        <f>Investície!B39</f>
        <v>MHTH, a.s. - závod Zvolen</v>
      </c>
      <c r="C39" s="60" t="str">
        <f>Investície!C39</f>
        <v>Horúcovodná prípojka pre CONTINENTAL Zvolen</v>
      </c>
      <c r="D39" s="61">
        <f>INDEX(Data!$M:$M,MATCH(emisie_ostatné!A39,Data!$A:$A,0))</f>
        <v>30</v>
      </c>
      <c r="E39" s="61" t="str">
        <f>INDEX(Data!$J:$J,MATCH(emisie_ostatné!A39,Data!$A:$A,0))</f>
        <v>2025-2026</v>
      </c>
      <c r="F39" s="61">
        <f>INDEX(Data!$O:$O,MATCH(emisie_ostatné!A39,Data!$A:$A,0))</f>
        <v>0</v>
      </c>
      <c r="G39" s="61">
        <f>INDEX(Data!$P:$P,MATCH(emisie_ostatné!A39,Data!$A:$A,0))</f>
        <v>0</v>
      </c>
      <c r="H39" s="61">
        <f>INDEX(Data!$Q:$Q,MATCH(emisie_ostatné!A39,Data!$A:$A,0))</f>
        <v>0</v>
      </c>
      <c r="I39" s="61">
        <f>INDEX(Data!$R:$R,MATCH(emisie_ostatné!A39,Data!$A:$A,0))</f>
        <v>0</v>
      </c>
      <c r="J39" s="61">
        <f>INDEX(Data!$S:$S,MATCH(emisie_ostatné!A39,Data!$A:$A,0))</f>
        <v>0</v>
      </c>
      <c r="K39" s="63">
        <f>INDEX(Data!$T:$T,MATCH(emisie_ostatné!A39,Data!$A:$A,0))</f>
        <v>0</v>
      </c>
      <c r="L39" s="62">
        <f>($F39*IF(LEN($E39)=4,HLOOKUP($E39+L$2,Vychodiská!$J$9:$BH$15,2,0),HLOOKUP(VALUE(RIGHT($E39,4))+L$2,Vychodiská!$J$9:$BH$15,2,0)))*-1+($G39*IF(LEN($E39)=4,HLOOKUP($E39+L$2,Vychodiská!$J$9:$BH$15,3,0),HLOOKUP(VALUE(RIGHT($E39,4))+L$2,Vychodiská!$J$9:$BH$15,3,0)))*-1+($H39*IF(LEN($E39)=4,HLOOKUP($E39+L$2,Vychodiská!$J$9:$BH$15,4,0),HLOOKUP(VALUE(RIGHT($E39,4))+L$2,Vychodiská!$J$9:$BH$15,4,0)))*-1+($I39*IF(LEN($E39)=4,HLOOKUP($E39+L$2,Vychodiská!$J$9:$BH$15,5,0),HLOOKUP(VALUE(RIGHT($E39,4))+L$2,Vychodiská!$J$9:$BH$15,5,0)))*-1+($J39*IF(LEN($E39)=4,HLOOKUP($E39+L$2,Vychodiská!$J$9:$BH$15,6,0),HLOOKUP(VALUE(RIGHT($E39,4))+L$2,Vychodiská!$J$9:$BH$15,6,0)))*-1+($K39*IF(LEN($E39)=4,HLOOKUP($E39+L$2,Vychodiská!$J$9:$BH$15,7,0),HLOOKUP(VALUE(RIGHT($E39,4))+L$2,Vychodiská!$J$9:$BH$15,7,0)))*-1</f>
        <v>0</v>
      </c>
      <c r="M39" s="62">
        <f>($F39*IF(LEN($E39)=4,HLOOKUP($E39+M$2,Vychodiská!$J$9:$BH$15,2,0),HLOOKUP(VALUE(RIGHT($E39,4))+M$2,Vychodiská!$J$9:$BH$15,2,0)))*-1+($G39*IF(LEN($E39)=4,HLOOKUP($E39+M$2,Vychodiská!$J$9:$BH$15,3,0),HLOOKUP(VALUE(RIGHT($E39,4))+M$2,Vychodiská!$J$9:$BH$15,3,0)))*-1+($H39*IF(LEN($E39)=4,HLOOKUP($E39+M$2,Vychodiská!$J$9:$BH$15,4,0),HLOOKUP(VALUE(RIGHT($E39,4))+M$2,Vychodiská!$J$9:$BH$15,4,0)))*-1+($I39*IF(LEN($E39)=4,HLOOKUP($E39+M$2,Vychodiská!$J$9:$BH$15,5,0),HLOOKUP(VALUE(RIGHT($E39,4))+M$2,Vychodiská!$J$9:$BH$15,5,0)))*-1+($J39*IF(LEN($E39)=4,HLOOKUP($E39+M$2,Vychodiská!$J$9:$BH$15,6,0),HLOOKUP(VALUE(RIGHT($E39,4))+M$2,Vychodiská!$J$9:$BH$15,6,0)))*-1+($K39*IF(LEN($E39)=4,HLOOKUP($E39+M$2,Vychodiská!$J$9:$BH$15,7,0),HLOOKUP(VALUE(RIGHT($E39,4))+M$2,Vychodiská!$J$9:$BH$15,7,0)))*-1</f>
        <v>0</v>
      </c>
      <c r="N39" s="62">
        <f>($F39*IF(LEN($E39)=4,HLOOKUP($E39+N$2,Vychodiská!$J$9:$BH$15,2,0),HLOOKUP(VALUE(RIGHT($E39,4))+N$2,Vychodiská!$J$9:$BH$15,2,0)))*-1+($G39*IF(LEN($E39)=4,HLOOKUP($E39+N$2,Vychodiská!$J$9:$BH$15,3,0),HLOOKUP(VALUE(RIGHT($E39,4))+N$2,Vychodiská!$J$9:$BH$15,3,0)))*-1+($H39*IF(LEN($E39)=4,HLOOKUP($E39+N$2,Vychodiská!$J$9:$BH$15,4,0),HLOOKUP(VALUE(RIGHT($E39,4))+N$2,Vychodiská!$J$9:$BH$15,4,0)))*-1+($I39*IF(LEN($E39)=4,HLOOKUP($E39+N$2,Vychodiská!$J$9:$BH$15,5,0),HLOOKUP(VALUE(RIGHT($E39,4))+N$2,Vychodiská!$J$9:$BH$15,5,0)))*-1+($J39*IF(LEN($E39)=4,HLOOKUP($E39+N$2,Vychodiská!$J$9:$BH$15,6,0),HLOOKUP(VALUE(RIGHT($E39,4))+N$2,Vychodiská!$J$9:$BH$15,6,0)))*-1+($K39*IF(LEN($E39)=4,HLOOKUP($E39+N$2,Vychodiská!$J$9:$BH$15,7,0),HLOOKUP(VALUE(RIGHT($E39,4))+N$2,Vychodiská!$J$9:$BH$15,7,0)))*-1</f>
        <v>0</v>
      </c>
      <c r="O39" s="62">
        <f>($F39*IF(LEN($E39)=4,HLOOKUP($E39+O$2,Vychodiská!$J$9:$BH$15,2,0),HLOOKUP(VALUE(RIGHT($E39,4))+O$2,Vychodiská!$J$9:$BH$15,2,0)))*-1+($G39*IF(LEN($E39)=4,HLOOKUP($E39+O$2,Vychodiská!$J$9:$BH$15,3,0),HLOOKUP(VALUE(RIGHT($E39,4))+O$2,Vychodiská!$J$9:$BH$15,3,0)))*-1+($H39*IF(LEN($E39)=4,HLOOKUP($E39+O$2,Vychodiská!$J$9:$BH$15,4,0),HLOOKUP(VALUE(RIGHT($E39,4))+O$2,Vychodiská!$J$9:$BH$15,4,0)))*-1+($I39*IF(LEN($E39)=4,HLOOKUP($E39+O$2,Vychodiská!$J$9:$BH$15,5,0),HLOOKUP(VALUE(RIGHT($E39,4))+O$2,Vychodiská!$J$9:$BH$15,5,0)))*-1+($J39*IF(LEN($E39)=4,HLOOKUP($E39+O$2,Vychodiská!$J$9:$BH$15,6,0),HLOOKUP(VALUE(RIGHT($E39,4))+O$2,Vychodiská!$J$9:$BH$15,6,0)))*-1+($K39*IF(LEN($E39)=4,HLOOKUP($E39+O$2,Vychodiská!$J$9:$BH$15,7,0),HLOOKUP(VALUE(RIGHT($E39,4))+O$2,Vychodiská!$J$9:$BH$15,7,0)))*-1</f>
        <v>0</v>
      </c>
      <c r="P39" s="62">
        <f>($F39*IF(LEN($E39)=4,HLOOKUP($E39+P$2,Vychodiská!$J$9:$BH$15,2,0),HLOOKUP(VALUE(RIGHT($E39,4))+P$2,Vychodiská!$J$9:$BH$15,2,0)))*-1+($G39*IF(LEN($E39)=4,HLOOKUP($E39+P$2,Vychodiská!$J$9:$BH$15,3,0),HLOOKUP(VALUE(RIGHT($E39,4))+P$2,Vychodiská!$J$9:$BH$15,3,0)))*-1+($H39*IF(LEN($E39)=4,HLOOKUP($E39+P$2,Vychodiská!$J$9:$BH$15,4,0),HLOOKUP(VALUE(RIGHT($E39,4))+P$2,Vychodiská!$J$9:$BH$15,4,0)))*-1+($I39*IF(LEN($E39)=4,HLOOKUP($E39+P$2,Vychodiská!$J$9:$BH$15,5,0),HLOOKUP(VALUE(RIGHT($E39,4))+P$2,Vychodiská!$J$9:$BH$15,5,0)))*-1+($J39*IF(LEN($E39)=4,HLOOKUP($E39+P$2,Vychodiská!$J$9:$BH$15,6,0),HLOOKUP(VALUE(RIGHT($E39,4))+P$2,Vychodiská!$J$9:$BH$15,6,0)))*-1+($K39*IF(LEN($E39)=4,HLOOKUP($E39+P$2,Vychodiská!$J$9:$BH$15,7,0),HLOOKUP(VALUE(RIGHT($E39,4))+P$2,Vychodiská!$J$9:$BH$15,7,0)))*-1</f>
        <v>0</v>
      </c>
      <c r="Q39" s="62">
        <f>($F39*IF(LEN($E39)=4,HLOOKUP($E39+Q$2,Vychodiská!$J$9:$BH$15,2,0),HLOOKUP(VALUE(RIGHT($E39,4))+Q$2,Vychodiská!$J$9:$BH$15,2,0)))*-1+($G39*IF(LEN($E39)=4,HLOOKUP($E39+Q$2,Vychodiská!$J$9:$BH$15,3,0),HLOOKUP(VALUE(RIGHT($E39,4))+Q$2,Vychodiská!$J$9:$BH$15,3,0)))*-1+($H39*IF(LEN($E39)=4,HLOOKUP($E39+Q$2,Vychodiská!$J$9:$BH$15,4,0),HLOOKUP(VALUE(RIGHT($E39,4))+Q$2,Vychodiská!$J$9:$BH$15,4,0)))*-1+($I39*IF(LEN($E39)=4,HLOOKUP($E39+Q$2,Vychodiská!$J$9:$BH$15,5,0),HLOOKUP(VALUE(RIGHT($E39,4))+Q$2,Vychodiská!$J$9:$BH$15,5,0)))*-1+($J39*IF(LEN($E39)=4,HLOOKUP($E39+Q$2,Vychodiská!$J$9:$BH$15,6,0),HLOOKUP(VALUE(RIGHT($E39,4))+Q$2,Vychodiská!$J$9:$BH$15,6,0)))*-1+($K39*IF(LEN($E39)=4,HLOOKUP($E39+Q$2,Vychodiská!$J$9:$BH$15,7,0),HLOOKUP(VALUE(RIGHT($E39,4))+Q$2,Vychodiská!$J$9:$BH$15,7,0)))*-1</f>
        <v>0</v>
      </c>
      <c r="R39" s="62">
        <f>($F39*IF(LEN($E39)=4,HLOOKUP($E39+R$2,Vychodiská!$J$9:$BH$15,2,0),HLOOKUP(VALUE(RIGHT($E39,4))+R$2,Vychodiská!$J$9:$BH$15,2,0)))*-1+($G39*IF(LEN($E39)=4,HLOOKUP($E39+R$2,Vychodiská!$J$9:$BH$15,3,0),HLOOKUP(VALUE(RIGHT($E39,4))+R$2,Vychodiská!$J$9:$BH$15,3,0)))*-1+($H39*IF(LEN($E39)=4,HLOOKUP($E39+R$2,Vychodiská!$J$9:$BH$15,4,0),HLOOKUP(VALUE(RIGHT($E39,4))+R$2,Vychodiská!$J$9:$BH$15,4,0)))*-1+($I39*IF(LEN($E39)=4,HLOOKUP($E39+R$2,Vychodiská!$J$9:$BH$15,5,0),HLOOKUP(VALUE(RIGHT($E39,4))+R$2,Vychodiská!$J$9:$BH$15,5,0)))*-1+($J39*IF(LEN($E39)=4,HLOOKUP($E39+R$2,Vychodiská!$J$9:$BH$15,6,0),HLOOKUP(VALUE(RIGHT($E39,4))+R$2,Vychodiská!$J$9:$BH$15,6,0)))*-1+($K39*IF(LEN($E39)=4,HLOOKUP($E39+R$2,Vychodiská!$J$9:$BH$15,7,0),HLOOKUP(VALUE(RIGHT($E39,4))+R$2,Vychodiská!$J$9:$BH$15,7,0)))*-1</f>
        <v>0</v>
      </c>
      <c r="S39" s="62">
        <f>($F39*IF(LEN($E39)=4,HLOOKUP($E39+S$2,Vychodiská!$J$9:$BH$15,2,0),HLOOKUP(VALUE(RIGHT($E39,4))+S$2,Vychodiská!$J$9:$BH$15,2,0)))*-1+($G39*IF(LEN($E39)=4,HLOOKUP($E39+S$2,Vychodiská!$J$9:$BH$15,3,0),HLOOKUP(VALUE(RIGHT($E39,4))+S$2,Vychodiská!$J$9:$BH$15,3,0)))*-1+($H39*IF(LEN($E39)=4,HLOOKUP($E39+S$2,Vychodiská!$J$9:$BH$15,4,0),HLOOKUP(VALUE(RIGHT($E39,4))+S$2,Vychodiská!$J$9:$BH$15,4,0)))*-1+($I39*IF(LEN($E39)=4,HLOOKUP($E39+S$2,Vychodiská!$J$9:$BH$15,5,0),HLOOKUP(VALUE(RIGHT($E39,4))+S$2,Vychodiská!$J$9:$BH$15,5,0)))*-1+($J39*IF(LEN($E39)=4,HLOOKUP($E39+S$2,Vychodiská!$J$9:$BH$15,6,0),HLOOKUP(VALUE(RIGHT($E39,4))+S$2,Vychodiská!$J$9:$BH$15,6,0)))*-1+($K39*IF(LEN($E39)=4,HLOOKUP($E39+S$2,Vychodiská!$J$9:$BH$15,7,0),HLOOKUP(VALUE(RIGHT($E39,4))+S$2,Vychodiská!$J$9:$BH$15,7,0)))*-1</f>
        <v>0</v>
      </c>
      <c r="T39" s="62">
        <f>($F39*IF(LEN($E39)=4,HLOOKUP($E39+T$2,Vychodiská!$J$9:$BH$15,2,0),HLOOKUP(VALUE(RIGHT($E39,4))+T$2,Vychodiská!$J$9:$BH$15,2,0)))*-1+($G39*IF(LEN($E39)=4,HLOOKUP($E39+T$2,Vychodiská!$J$9:$BH$15,3,0),HLOOKUP(VALUE(RIGHT($E39,4))+T$2,Vychodiská!$J$9:$BH$15,3,0)))*-1+($H39*IF(LEN($E39)=4,HLOOKUP($E39+T$2,Vychodiská!$J$9:$BH$15,4,0),HLOOKUP(VALUE(RIGHT($E39,4))+T$2,Vychodiská!$J$9:$BH$15,4,0)))*-1+($I39*IF(LEN($E39)=4,HLOOKUP($E39+T$2,Vychodiská!$J$9:$BH$15,5,0),HLOOKUP(VALUE(RIGHT($E39,4))+T$2,Vychodiská!$J$9:$BH$15,5,0)))*-1+($J39*IF(LEN($E39)=4,HLOOKUP($E39+T$2,Vychodiská!$J$9:$BH$15,6,0),HLOOKUP(VALUE(RIGHT($E39,4))+T$2,Vychodiská!$J$9:$BH$15,6,0)))*-1+($K39*IF(LEN($E39)=4,HLOOKUP($E39+T$2,Vychodiská!$J$9:$BH$15,7,0),HLOOKUP(VALUE(RIGHT($E39,4))+T$2,Vychodiská!$J$9:$BH$15,7,0)))*-1</f>
        <v>0</v>
      </c>
      <c r="U39" s="62">
        <f>($F39*IF(LEN($E39)=4,HLOOKUP($E39+U$2,Vychodiská!$J$9:$BH$15,2,0),HLOOKUP(VALUE(RIGHT($E39,4))+U$2,Vychodiská!$J$9:$BH$15,2,0)))*-1+($G39*IF(LEN($E39)=4,HLOOKUP($E39+U$2,Vychodiská!$J$9:$BH$15,3,0),HLOOKUP(VALUE(RIGHT($E39,4))+U$2,Vychodiská!$J$9:$BH$15,3,0)))*-1+($H39*IF(LEN($E39)=4,HLOOKUP($E39+U$2,Vychodiská!$J$9:$BH$15,4,0),HLOOKUP(VALUE(RIGHT($E39,4))+U$2,Vychodiská!$J$9:$BH$15,4,0)))*-1+($I39*IF(LEN($E39)=4,HLOOKUP($E39+U$2,Vychodiská!$J$9:$BH$15,5,0),HLOOKUP(VALUE(RIGHT($E39,4))+U$2,Vychodiská!$J$9:$BH$15,5,0)))*-1+($J39*IF(LEN($E39)=4,HLOOKUP($E39+U$2,Vychodiská!$J$9:$BH$15,6,0),HLOOKUP(VALUE(RIGHT($E39,4))+U$2,Vychodiská!$J$9:$BH$15,6,0)))*-1+($K39*IF(LEN($E39)=4,HLOOKUP($E39+U$2,Vychodiská!$J$9:$BH$15,7,0),HLOOKUP(VALUE(RIGHT($E39,4))+U$2,Vychodiská!$J$9:$BH$15,7,0)))*-1</f>
        <v>0</v>
      </c>
      <c r="V39" s="62">
        <f>($F39*IF(LEN($E39)=4,HLOOKUP($E39+V$2,Vychodiská!$J$9:$BH$15,2,0),HLOOKUP(VALUE(RIGHT($E39,4))+V$2,Vychodiská!$J$9:$BH$15,2,0)))*-1+($G39*IF(LEN($E39)=4,HLOOKUP($E39+V$2,Vychodiská!$J$9:$BH$15,3,0),HLOOKUP(VALUE(RIGHT($E39,4))+V$2,Vychodiská!$J$9:$BH$15,3,0)))*-1+($H39*IF(LEN($E39)=4,HLOOKUP($E39+V$2,Vychodiská!$J$9:$BH$15,4,0),HLOOKUP(VALUE(RIGHT($E39,4))+V$2,Vychodiská!$J$9:$BH$15,4,0)))*-1+($I39*IF(LEN($E39)=4,HLOOKUP($E39+V$2,Vychodiská!$J$9:$BH$15,5,0),HLOOKUP(VALUE(RIGHT($E39,4))+V$2,Vychodiská!$J$9:$BH$15,5,0)))*-1+($J39*IF(LEN($E39)=4,HLOOKUP($E39+V$2,Vychodiská!$J$9:$BH$15,6,0),HLOOKUP(VALUE(RIGHT($E39,4))+V$2,Vychodiská!$J$9:$BH$15,6,0)))*-1+($K39*IF(LEN($E39)=4,HLOOKUP($E39+V$2,Vychodiská!$J$9:$BH$15,7,0),HLOOKUP(VALUE(RIGHT($E39,4))+V$2,Vychodiská!$J$9:$BH$15,7,0)))*-1</f>
        <v>0</v>
      </c>
      <c r="W39" s="62">
        <f>($F39*IF(LEN($E39)=4,HLOOKUP($E39+W$2,Vychodiská!$J$9:$BH$15,2,0),HLOOKUP(VALUE(RIGHT($E39,4))+W$2,Vychodiská!$J$9:$BH$15,2,0)))*-1+($G39*IF(LEN($E39)=4,HLOOKUP($E39+W$2,Vychodiská!$J$9:$BH$15,3,0),HLOOKUP(VALUE(RIGHT($E39,4))+W$2,Vychodiská!$J$9:$BH$15,3,0)))*-1+($H39*IF(LEN($E39)=4,HLOOKUP($E39+W$2,Vychodiská!$J$9:$BH$15,4,0),HLOOKUP(VALUE(RIGHT($E39,4))+W$2,Vychodiská!$J$9:$BH$15,4,0)))*-1+($I39*IF(LEN($E39)=4,HLOOKUP($E39+W$2,Vychodiská!$J$9:$BH$15,5,0),HLOOKUP(VALUE(RIGHT($E39,4))+W$2,Vychodiská!$J$9:$BH$15,5,0)))*-1+($J39*IF(LEN($E39)=4,HLOOKUP($E39+W$2,Vychodiská!$J$9:$BH$15,6,0),HLOOKUP(VALUE(RIGHT($E39,4))+W$2,Vychodiská!$J$9:$BH$15,6,0)))*-1+($K39*IF(LEN($E39)=4,HLOOKUP($E39+W$2,Vychodiská!$J$9:$BH$15,7,0),HLOOKUP(VALUE(RIGHT($E39,4))+W$2,Vychodiská!$J$9:$BH$15,7,0)))*-1</f>
        <v>0</v>
      </c>
      <c r="X39" s="62">
        <f>($F39*IF(LEN($E39)=4,HLOOKUP($E39+X$2,Vychodiská!$J$9:$BH$15,2,0),HLOOKUP(VALUE(RIGHT($E39,4))+X$2,Vychodiská!$J$9:$BH$15,2,0)))*-1+($G39*IF(LEN($E39)=4,HLOOKUP($E39+X$2,Vychodiská!$J$9:$BH$15,3,0),HLOOKUP(VALUE(RIGHT($E39,4))+X$2,Vychodiská!$J$9:$BH$15,3,0)))*-1+($H39*IF(LEN($E39)=4,HLOOKUP($E39+X$2,Vychodiská!$J$9:$BH$15,4,0),HLOOKUP(VALUE(RIGHT($E39,4))+X$2,Vychodiská!$J$9:$BH$15,4,0)))*-1+($I39*IF(LEN($E39)=4,HLOOKUP($E39+X$2,Vychodiská!$J$9:$BH$15,5,0),HLOOKUP(VALUE(RIGHT($E39,4))+X$2,Vychodiská!$J$9:$BH$15,5,0)))*-1+($J39*IF(LEN($E39)=4,HLOOKUP($E39+X$2,Vychodiská!$J$9:$BH$15,6,0),HLOOKUP(VALUE(RIGHT($E39,4))+X$2,Vychodiská!$J$9:$BH$15,6,0)))*-1+($K39*IF(LEN($E39)=4,HLOOKUP($E39+X$2,Vychodiská!$J$9:$BH$15,7,0),HLOOKUP(VALUE(RIGHT($E39,4))+X$2,Vychodiská!$J$9:$BH$15,7,0)))*-1</f>
        <v>0</v>
      </c>
      <c r="Y39" s="62">
        <f>($F39*IF(LEN($E39)=4,HLOOKUP($E39+Y$2,Vychodiská!$J$9:$BH$15,2,0),HLOOKUP(VALUE(RIGHT($E39,4))+Y$2,Vychodiská!$J$9:$BH$15,2,0)))*-1+($G39*IF(LEN($E39)=4,HLOOKUP($E39+Y$2,Vychodiská!$J$9:$BH$15,3,0),HLOOKUP(VALUE(RIGHT($E39,4))+Y$2,Vychodiská!$J$9:$BH$15,3,0)))*-1+($H39*IF(LEN($E39)=4,HLOOKUP($E39+Y$2,Vychodiská!$J$9:$BH$15,4,0),HLOOKUP(VALUE(RIGHT($E39,4))+Y$2,Vychodiská!$J$9:$BH$15,4,0)))*-1+($I39*IF(LEN($E39)=4,HLOOKUP($E39+Y$2,Vychodiská!$J$9:$BH$15,5,0),HLOOKUP(VALUE(RIGHT($E39,4))+Y$2,Vychodiská!$J$9:$BH$15,5,0)))*-1+($J39*IF(LEN($E39)=4,HLOOKUP($E39+Y$2,Vychodiská!$J$9:$BH$15,6,0),HLOOKUP(VALUE(RIGHT($E39,4))+Y$2,Vychodiská!$J$9:$BH$15,6,0)))*-1+($K39*IF(LEN($E39)=4,HLOOKUP($E39+Y$2,Vychodiská!$J$9:$BH$15,7,0),HLOOKUP(VALUE(RIGHT($E39,4))+Y$2,Vychodiská!$J$9:$BH$15,7,0)))*-1</f>
        <v>0</v>
      </c>
      <c r="Z39" s="62">
        <f>($F39*IF(LEN($E39)=4,HLOOKUP($E39+Z$2,Vychodiská!$J$9:$BH$15,2,0),HLOOKUP(VALUE(RIGHT($E39,4))+Z$2,Vychodiská!$J$9:$BH$15,2,0)))*-1+($G39*IF(LEN($E39)=4,HLOOKUP($E39+Z$2,Vychodiská!$J$9:$BH$15,3,0),HLOOKUP(VALUE(RIGHT($E39,4))+Z$2,Vychodiská!$J$9:$BH$15,3,0)))*-1+($H39*IF(LEN($E39)=4,HLOOKUP($E39+Z$2,Vychodiská!$J$9:$BH$15,4,0),HLOOKUP(VALUE(RIGHT($E39,4))+Z$2,Vychodiská!$J$9:$BH$15,4,0)))*-1+($I39*IF(LEN($E39)=4,HLOOKUP($E39+Z$2,Vychodiská!$J$9:$BH$15,5,0),HLOOKUP(VALUE(RIGHT($E39,4))+Z$2,Vychodiská!$J$9:$BH$15,5,0)))*-1+($J39*IF(LEN($E39)=4,HLOOKUP($E39+Z$2,Vychodiská!$J$9:$BH$15,6,0),HLOOKUP(VALUE(RIGHT($E39,4))+Z$2,Vychodiská!$J$9:$BH$15,6,0)))*-1+($K39*IF(LEN($E39)=4,HLOOKUP($E39+Z$2,Vychodiská!$J$9:$BH$15,7,0),HLOOKUP(VALUE(RIGHT($E39,4))+Z$2,Vychodiská!$J$9:$BH$15,7,0)))*-1</f>
        <v>0</v>
      </c>
      <c r="AA39" s="62">
        <f>($F39*IF(LEN($E39)=4,HLOOKUP($E39+AA$2,Vychodiská!$J$9:$BH$15,2,0),HLOOKUP(VALUE(RIGHT($E39,4))+AA$2,Vychodiská!$J$9:$BH$15,2,0)))*-1+($G39*IF(LEN($E39)=4,HLOOKUP($E39+AA$2,Vychodiská!$J$9:$BH$15,3,0),HLOOKUP(VALUE(RIGHT($E39,4))+AA$2,Vychodiská!$J$9:$BH$15,3,0)))*-1+($H39*IF(LEN($E39)=4,HLOOKUP($E39+AA$2,Vychodiská!$J$9:$BH$15,4,0),HLOOKUP(VALUE(RIGHT($E39,4))+AA$2,Vychodiská!$J$9:$BH$15,4,0)))*-1+($I39*IF(LEN($E39)=4,HLOOKUP($E39+AA$2,Vychodiská!$J$9:$BH$15,5,0),HLOOKUP(VALUE(RIGHT($E39,4))+AA$2,Vychodiská!$J$9:$BH$15,5,0)))*-1+($J39*IF(LEN($E39)=4,HLOOKUP($E39+AA$2,Vychodiská!$J$9:$BH$15,6,0),HLOOKUP(VALUE(RIGHT($E39,4))+AA$2,Vychodiská!$J$9:$BH$15,6,0)))*-1+($K39*IF(LEN($E39)=4,HLOOKUP($E39+AA$2,Vychodiská!$J$9:$BH$15,7,0),HLOOKUP(VALUE(RIGHT($E39,4))+AA$2,Vychodiská!$J$9:$BH$15,7,0)))*-1</f>
        <v>0</v>
      </c>
      <c r="AB39" s="62">
        <f>($F39*IF(LEN($E39)=4,HLOOKUP($E39+AB$2,Vychodiská!$J$9:$BH$15,2,0),HLOOKUP(VALUE(RIGHT($E39,4))+AB$2,Vychodiská!$J$9:$BH$15,2,0)))*-1+($G39*IF(LEN($E39)=4,HLOOKUP($E39+AB$2,Vychodiská!$J$9:$BH$15,3,0),HLOOKUP(VALUE(RIGHT($E39,4))+AB$2,Vychodiská!$J$9:$BH$15,3,0)))*-1+($H39*IF(LEN($E39)=4,HLOOKUP($E39+AB$2,Vychodiská!$J$9:$BH$15,4,0),HLOOKUP(VALUE(RIGHT($E39,4))+AB$2,Vychodiská!$J$9:$BH$15,4,0)))*-1+($I39*IF(LEN($E39)=4,HLOOKUP($E39+AB$2,Vychodiská!$J$9:$BH$15,5,0),HLOOKUP(VALUE(RIGHT($E39,4))+AB$2,Vychodiská!$J$9:$BH$15,5,0)))*-1+($J39*IF(LEN($E39)=4,HLOOKUP($E39+AB$2,Vychodiská!$J$9:$BH$15,6,0),HLOOKUP(VALUE(RIGHT($E39,4))+AB$2,Vychodiská!$J$9:$BH$15,6,0)))*-1+($K39*IF(LEN($E39)=4,HLOOKUP($E39+AB$2,Vychodiská!$J$9:$BH$15,7,0),HLOOKUP(VALUE(RIGHT($E39,4))+AB$2,Vychodiská!$J$9:$BH$15,7,0)))*-1</f>
        <v>0</v>
      </c>
      <c r="AC39" s="62">
        <f>($F39*IF(LEN($E39)=4,HLOOKUP($E39+AC$2,Vychodiská!$J$9:$BH$15,2,0),HLOOKUP(VALUE(RIGHT($E39,4))+AC$2,Vychodiská!$J$9:$BH$15,2,0)))*-1+($G39*IF(LEN($E39)=4,HLOOKUP($E39+AC$2,Vychodiská!$J$9:$BH$15,3,0),HLOOKUP(VALUE(RIGHT($E39,4))+AC$2,Vychodiská!$J$9:$BH$15,3,0)))*-1+($H39*IF(LEN($E39)=4,HLOOKUP($E39+AC$2,Vychodiská!$J$9:$BH$15,4,0),HLOOKUP(VALUE(RIGHT($E39,4))+AC$2,Vychodiská!$J$9:$BH$15,4,0)))*-1+($I39*IF(LEN($E39)=4,HLOOKUP($E39+AC$2,Vychodiská!$J$9:$BH$15,5,0),HLOOKUP(VALUE(RIGHT($E39,4))+AC$2,Vychodiská!$J$9:$BH$15,5,0)))*-1+($J39*IF(LEN($E39)=4,HLOOKUP($E39+AC$2,Vychodiská!$J$9:$BH$15,6,0),HLOOKUP(VALUE(RIGHT($E39,4))+AC$2,Vychodiská!$J$9:$BH$15,6,0)))*-1+($K39*IF(LEN($E39)=4,HLOOKUP($E39+AC$2,Vychodiská!$J$9:$BH$15,7,0),HLOOKUP(VALUE(RIGHT($E39,4))+AC$2,Vychodiská!$J$9:$BH$15,7,0)))*-1</f>
        <v>0</v>
      </c>
      <c r="AD39" s="62">
        <f>($F39*IF(LEN($E39)=4,HLOOKUP($E39+AD$2,Vychodiská!$J$9:$BH$15,2,0),HLOOKUP(VALUE(RIGHT($E39,4))+AD$2,Vychodiská!$J$9:$BH$15,2,0)))*-1+($G39*IF(LEN($E39)=4,HLOOKUP($E39+AD$2,Vychodiská!$J$9:$BH$15,3,0),HLOOKUP(VALUE(RIGHT($E39,4))+AD$2,Vychodiská!$J$9:$BH$15,3,0)))*-1+($H39*IF(LEN($E39)=4,HLOOKUP($E39+AD$2,Vychodiská!$J$9:$BH$15,4,0),HLOOKUP(VALUE(RIGHT($E39,4))+AD$2,Vychodiská!$J$9:$BH$15,4,0)))*-1+($I39*IF(LEN($E39)=4,HLOOKUP($E39+AD$2,Vychodiská!$J$9:$BH$15,5,0),HLOOKUP(VALUE(RIGHT($E39,4))+AD$2,Vychodiská!$J$9:$BH$15,5,0)))*-1+($J39*IF(LEN($E39)=4,HLOOKUP($E39+AD$2,Vychodiská!$J$9:$BH$15,6,0),HLOOKUP(VALUE(RIGHT($E39,4))+AD$2,Vychodiská!$J$9:$BH$15,6,0)))*-1+($K39*IF(LEN($E39)=4,HLOOKUP($E39+AD$2,Vychodiská!$J$9:$BH$15,7,0),HLOOKUP(VALUE(RIGHT($E39,4))+AD$2,Vychodiská!$J$9:$BH$15,7,0)))*-1</f>
        <v>0</v>
      </c>
      <c r="AE39" s="62">
        <f>($F39*IF(LEN($E39)=4,HLOOKUP($E39+AE$2,Vychodiská!$J$9:$BH$15,2,0),HLOOKUP(VALUE(RIGHT($E39,4))+AE$2,Vychodiská!$J$9:$BH$15,2,0)))*-1+($G39*IF(LEN($E39)=4,HLOOKUP($E39+AE$2,Vychodiská!$J$9:$BH$15,3,0),HLOOKUP(VALUE(RIGHT($E39,4))+AE$2,Vychodiská!$J$9:$BH$15,3,0)))*-1+($H39*IF(LEN($E39)=4,HLOOKUP($E39+AE$2,Vychodiská!$J$9:$BH$15,4,0),HLOOKUP(VALUE(RIGHT($E39,4))+AE$2,Vychodiská!$J$9:$BH$15,4,0)))*-1+($I39*IF(LEN($E39)=4,HLOOKUP($E39+AE$2,Vychodiská!$J$9:$BH$15,5,0),HLOOKUP(VALUE(RIGHT($E39,4))+AE$2,Vychodiská!$J$9:$BH$15,5,0)))*-1+($J39*IF(LEN($E39)=4,HLOOKUP($E39+AE$2,Vychodiská!$J$9:$BH$15,6,0),HLOOKUP(VALUE(RIGHT($E39,4))+AE$2,Vychodiská!$J$9:$BH$15,6,0)))*-1+($K39*IF(LEN($E39)=4,HLOOKUP($E39+AE$2,Vychodiská!$J$9:$BH$15,7,0),HLOOKUP(VALUE(RIGHT($E39,4))+AE$2,Vychodiská!$J$9:$BH$15,7,0)))*-1</f>
        <v>0</v>
      </c>
      <c r="AF39" s="62">
        <f>($F39*IF(LEN($E39)=4,HLOOKUP($E39+AF$2,Vychodiská!$J$9:$BH$15,2,0),HLOOKUP(VALUE(RIGHT($E39,4))+AF$2,Vychodiská!$J$9:$BH$15,2,0)))*-1+($G39*IF(LEN($E39)=4,HLOOKUP($E39+AF$2,Vychodiská!$J$9:$BH$15,3,0),HLOOKUP(VALUE(RIGHT($E39,4))+AF$2,Vychodiská!$J$9:$BH$15,3,0)))*-1+($H39*IF(LEN($E39)=4,HLOOKUP($E39+AF$2,Vychodiská!$J$9:$BH$15,4,0),HLOOKUP(VALUE(RIGHT($E39,4))+AF$2,Vychodiská!$J$9:$BH$15,4,0)))*-1+($I39*IF(LEN($E39)=4,HLOOKUP($E39+AF$2,Vychodiská!$J$9:$BH$15,5,0),HLOOKUP(VALUE(RIGHT($E39,4))+AF$2,Vychodiská!$J$9:$BH$15,5,0)))*-1+($J39*IF(LEN($E39)=4,HLOOKUP($E39+AF$2,Vychodiská!$J$9:$BH$15,6,0),HLOOKUP(VALUE(RIGHT($E39,4))+AF$2,Vychodiská!$J$9:$BH$15,6,0)))*-1+($K39*IF(LEN($E39)=4,HLOOKUP($E39+AF$2,Vychodiská!$J$9:$BH$15,7,0),HLOOKUP(VALUE(RIGHT($E39,4))+AF$2,Vychodiská!$J$9:$BH$15,7,0)))*-1</f>
        <v>0</v>
      </c>
      <c r="AG39" s="62">
        <f>($F39*IF(LEN($E39)=4,HLOOKUP($E39+AG$2,Vychodiská!$J$9:$BH$15,2,0),HLOOKUP(VALUE(RIGHT($E39,4))+AG$2,Vychodiská!$J$9:$BH$15,2,0)))*-1+($G39*IF(LEN($E39)=4,HLOOKUP($E39+AG$2,Vychodiská!$J$9:$BH$15,3,0),HLOOKUP(VALUE(RIGHT($E39,4))+AG$2,Vychodiská!$J$9:$BH$15,3,0)))*-1+($H39*IF(LEN($E39)=4,HLOOKUP($E39+AG$2,Vychodiská!$J$9:$BH$15,4,0),HLOOKUP(VALUE(RIGHT($E39,4))+AG$2,Vychodiská!$J$9:$BH$15,4,0)))*-1+($I39*IF(LEN($E39)=4,HLOOKUP($E39+AG$2,Vychodiská!$J$9:$BH$15,5,0),HLOOKUP(VALUE(RIGHT($E39,4))+AG$2,Vychodiská!$J$9:$BH$15,5,0)))*-1+($J39*IF(LEN($E39)=4,HLOOKUP($E39+AG$2,Vychodiská!$J$9:$BH$15,6,0),HLOOKUP(VALUE(RIGHT($E39,4))+AG$2,Vychodiská!$J$9:$BH$15,6,0)))*-1+($K39*IF(LEN($E39)=4,HLOOKUP($E39+AG$2,Vychodiská!$J$9:$BH$15,7,0),HLOOKUP(VALUE(RIGHT($E39,4))+AG$2,Vychodiská!$J$9:$BH$15,7,0)))*-1</f>
        <v>0</v>
      </c>
      <c r="AH39" s="62">
        <f>($F39*IF(LEN($E39)=4,HLOOKUP($E39+AH$2,Vychodiská!$J$9:$BH$15,2,0),HLOOKUP(VALUE(RIGHT($E39,4))+AH$2,Vychodiská!$J$9:$BH$15,2,0)))*-1+($G39*IF(LEN($E39)=4,HLOOKUP($E39+AH$2,Vychodiská!$J$9:$BH$15,3,0),HLOOKUP(VALUE(RIGHT($E39,4))+AH$2,Vychodiská!$J$9:$BH$15,3,0)))*-1+($H39*IF(LEN($E39)=4,HLOOKUP($E39+AH$2,Vychodiská!$J$9:$BH$15,4,0),HLOOKUP(VALUE(RIGHT($E39,4))+AH$2,Vychodiská!$J$9:$BH$15,4,0)))*-1+($I39*IF(LEN($E39)=4,HLOOKUP($E39+AH$2,Vychodiská!$J$9:$BH$15,5,0),HLOOKUP(VALUE(RIGHT($E39,4))+AH$2,Vychodiská!$J$9:$BH$15,5,0)))*-1+($J39*IF(LEN($E39)=4,HLOOKUP($E39+AH$2,Vychodiská!$J$9:$BH$15,6,0),HLOOKUP(VALUE(RIGHT($E39,4))+AH$2,Vychodiská!$J$9:$BH$15,6,0)))*-1+($K39*IF(LEN($E39)=4,HLOOKUP($E39+AH$2,Vychodiská!$J$9:$BH$15,7,0),HLOOKUP(VALUE(RIGHT($E39,4))+AH$2,Vychodiská!$J$9:$BH$15,7,0)))*-1</f>
        <v>0</v>
      </c>
      <c r="AI39" s="62">
        <f>($F39*IF(LEN($E39)=4,HLOOKUP($E39+AI$2,Vychodiská!$J$9:$BH$15,2,0),HLOOKUP(VALUE(RIGHT($E39,4))+AI$2,Vychodiská!$J$9:$BH$15,2,0)))*-1+($G39*IF(LEN($E39)=4,HLOOKUP($E39+AI$2,Vychodiská!$J$9:$BH$15,3,0),HLOOKUP(VALUE(RIGHT($E39,4))+AI$2,Vychodiská!$J$9:$BH$15,3,0)))*-1+($H39*IF(LEN($E39)=4,HLOOKUP($E39+AI$2,Vychodiská!$J$9:$BH$15,4,0),HLOOKUP(VALUE(RIGHT($E39,4))+AI$2,Vychodiská!$J$9:$BH$15,4,0)))*-1+($I39*IF(LEN($E39)=4,HLOOKUP($E39+AI$2,Vychodiská!$J$9:$BH$15,5,0),HLOOKUP(VALUE(RIGHT($E39,4))+AI$2,Vychodiská!$J$9:$BH$15,5,0)))*-1+($J39*IF(LEN($E39)=4,HLOOKUP($E39+AI$2,Vychodiská!$J$9:$BH$15,6,0),HLOOKUP(VALUE(RIGHT($E39,4))+AI$2,Vychodiská!$J$9:$BH$15,6,0)))*-1+($K39*IF(LEN($E39)=4,HLOOKUP($E39+AI$2,Vychodiská!$J$9:$BH$15,7,0),HLOOKUP(VALUE(RIGHT($E39,4))+AI$2,Vychodiská!$J$9:$BH$15,7,0)))*-1</f>
        <v>0</v>
      </c>
      <c r="AJ39" s="62">
        <f>($F39*IF(LEN($E39)=4,HLOOKUP($E39+AJ$2,Vychodiská!$J$9:$BH$15,2,0),HLOOKUP(VALUE(RIGHT($E39,4))+AJ$2,Vychodiská!$J$9:$BH$15,2,0)))*-1+($G39*IF(LEN($E39)=4,HLOOKUP($E39+AJ$2,Vychodiská!$J$9:$BH$15,3,0),HLOOKUP(VALUE(RIGHT($E39,4))+AJ$2,Vychodiská!$J$9:$BH$15,3,0)))*-1+($H39*IF(LEN($E39)=4,HLOOKUP($E39+AJ$2,Vychodiská!$J$9:$BH$15,4,0),HLOOKUP(VALUE(RIGHT($E39,4))+AJ$2,Vychodiská!$J$9:$BH$15,4,0)))*-1+($I39*IF(LEN($E39)=4,HLOOKUP($E39+AJ$2,Vychodiská!$J$9:$BH$15,5,0),HLOOKUP(VALUE(RIGHT($E39,4))+AJ$2,Vychodiská!$J$9:$BH$15,5,0)))*-1+($J39*IF(LEN($E39)=4,HLOOKUP($E39+AJ$2,Vychodiská!$J$9:$BH$15,6,0),HLOOKUP(VALUE(RIGHT($E39,4))+AJ$2,Vychodiská!$J$9:$BH$15,6,0)))*-1+($K39*IF(LEN($E39)=4,HLOOKUP($E39+AJ$2,Vychodiská!$J$9:$BH$15,7,0),HLOOKUP(VALUE(RIGHT($E39,4))+AJ$2,Vychodiská!$J$9:$BH$15,7,0)))*-1</f>
        <v>0</v>
      </c>
      <c r="AK39" s="62">
        <f>($F39*IF(LEN($E39)=4,HLOOKUP($E39+AK$2,Vychodiská!$J$9:$BH$15,2,0),HLOOKUP(VALUE(RIGHT($E39,4))+AK$2,Vychodiská!$J$9:$BH$15,2,0)))*-1+($G39*IF(LEN($E39)=4,HLOOKUP($E39+AK$2,Vychodiská!$J$9:$BH$15,3,0),HLOOKUP(VALUE(RIGHT($E39,4))+AK$2,Vychodiská!$J$9:$BH$15,3,0)))*-1+($H39*IF(LEN($E39)=4,HLOOKUP($E39+AK$2,Vychodiská!$J$9:$BH$15,4,0),HLOOKUP(VALUE(RIGHT($E39,4))+AK$2,Vychodiská!$J$9:$BH$15,4,0)))*-1+($I39*IF(LEN($E39)=4,HLOOKUP($E39+AK$2,Vychodiská!$J$9:$BH$15,5,0),HLOOKUP(VALUE(RIGHT($E39,4))+AK$2,Vychodiská!$J$9:$BH$15,5,0)))*-1+($J39*IF(LEN($E39)=4,HLOOKUP($E39+AK$2,Vychodiská!$J$9:$BH$15,6,0),HLOOKUP(VALUE(RIGHT($E39,4))+AK$2,Vychodiská!$J$9:$BH$15,6,0)))*-1+($K39*IF(LEN($E39)=4,HLOOKUP($E39+AK$2,Vychodiská!$J$9:$BH$15,7,0),HLOOKUP(VALUE(RIGHT($E39,4))+AK$2,Vychodiská!$J$9:$BH$15,7,0)))*-1</f>
        <v>0</v>
      </c>
      <c r="AL39" s="62">
        <f>($F39*IF(LEN($E39)=4,HLOOKUP($E39+AL$2,Vychodiská!$J$9:$BH$15,2,0),HLOOKUP(VALUE(RIGHT($E39,4))+AL$2,Vychodiská!$J$9:$BH$15,2,0)))*-1+($G39*IF(LEN($E39)=4,HLOOKUP($E39+AL$2,Vychodiská!$J$9:$BH$15,3,0),HLOOKUP(VALUE(RIGHT($E39,4))+AL$2,Vychodiská!$J$9:$BH$15,3,0)))*-1+($H39*IF(LEN($E39)=4,HLOOKUP($E39+AL$2,Vychodiská!$J$9:$BH$15,4,0),HLOOKUP(VALUE(RIGHT($E39,4))+AL$2,Vychodiská!$J$9:$BH$15,4,0)))*-1+($I39*IF(LEN($E39)=4,HLOOKUP($E39+AL$2,Vychodiská!$J$9:$BH$15,5,0),HLOOKUP(VALUE(RIGHT($E39,4))+AL$2,Vychodiská!$J$9:$BH$15,5,0)))*-1+($J39*IF(LEN($E39)=4,HLOOKUP($E39+AL$2,Vychodiská!$J$9:$BH$15,6,0),HLOOKUP(VALUE(RIGHT($E39,4))+AL$2,Vychodiská!$J$9:$BH$15,6,0)))*-1+($K39*IF(LEN($E39)=4,HLOOKUP($E39+AL$2,Vychodiská!$J$9:$BH$15,7,0),HLOOKUP(VALUE(RIGHT($E39,4))+AL$2,Vychodiská!$J$9:$BH$15,7,0)))*-1</f>
        <v>0</v>
      </c>
      <c r="AM39" s="62">
        <f>($F39*IF(LEN($E39)=4,HLOOKUP($E39+AM$2,Vychodiská!$J$9:$BH$15,2,0),HLOOKUP(VALUE(RIGHT($E39,4))+AM$2,Vychodiská!$J$9:$BH$15,2,0)))*-1+($G39*IF(LEN($E39)=4,HLOOKUP($E39+AM$2,Vychodiská!$J$9:$BH$15,3,0),HLOOKUP(VALUE(RIGHT($E39,4))+AM$2,Vychodiská!$J$9:$BH$15,3,0)))*-1+($H39*IF(LEN($E39)=4,HLOOKUP($E39+AM$2,Vychodiská!$J$9:$BH$15,4,0),HLOOKUP(VALUE(RIGHT($E39,4))+AM$2,Vychodiská!$J$9:$BH$15,4,0)))*-1+($I39*IF(LEN($E39)=4,HLOOKUP($E39+AM$2,Vychodiská!$J$9:$BH$15,5,0),HLOOKUP(VALUE(RIGHT($E39,4))+AM$2,Vychodiská!$J$9:$BH$15,5,0)))*-1+($J39*IF(LEN($E39)=4,HLOOKUP($E39+AM$2,Vychodiská!$J$9:$BH$15,6,0),HLOOKUP(VALUE(RIGHT($E39,4))+AM$2,Vychodiská!$J$9:$BH$15,6,0)))*-1+($K39*IF(LEN($E39)=4,HLOOKUP($E39+AM$2,Vychodiská!$J$9:$BH$15,7,0),HLOOKUP(VALUE(RIGHT($E39,4))+AM$2,Vychodiská!$J$9:$BH$15,7,0)))*-1</f>
        <v>0</v>
      </c>
      <c r="AN39" s="62">
        <f>($F39*IF(LEN($E39)=4,HLOOKUP($E39+AN$2,Vychodiská!$J$9:$BH$15,2,0),HLOOKUP(VALUE(RIGHT($E39,4))+AN$2,Vychodiská!$J$9:$BH$15,2,0)))*-1+($G39*IF(LEN($E39)=4,HLOOKUP($E39+AN$2,Vychodiská!$J$9:$BH$15,3,0),HLOOKUP(VALUE(RIGHT($E39,4))+AN$2,Vychodiská!$J$9:$BH$15,3,0)))*-1+($H39*IF(LEN($E39)=4,HLOOKUP($E39+AN$2,Vychodiská!$J$9:$BH$15,4,0),HLOOKUP(VALUE(RIGHT($E39,4))+AN$2,Vychodiská!$J$9:$BH$15,4,0)))*-1+($I39*IF(LEN($E39)=4,HLOOKUP($E39+AN$2,Vychodiská!$J$9:$BH$15,5,0),HLOOKUP(VALUE(RIGHT($E39,4))+AN$2,Vychodiská!$J$9:$BH$15,5,0)))*-1+($J39*IF(LEN($E39)=4,HLOOKUP($E39+AN$2,Vychodiská!$J$9:$BH$15,6,0),HLOOKUP(VALUE(RIGHT($E39,4))+AN$2,Vychodiská!$J$9:$BH$15,6,0)))*-1+($K39*IF(LEN($E39)=4,HLOOKUP($E39+AN$2,Vychodiská!$J$9:$BH$15,7,0),HLOOKUP(VALUE(RIGHT($E39,4))+AN$2,Vychodiská!$J$9:$BH$15,7,0)))*-1</f>
        <v>0</v>
      </c>
      <c r="AO39" s="62">
        <f>($F39*IF(LEN($E39)=4,HLOOKUP($E39+AO$2,Vychodiská!$J$9:$BH$15,2,0),HLOOKUP(VALUE(RIGHT($E39,4))+AO$2,Vychodiská!$J$9:$BH$15,2,0)))*-1+($G39*IF(LEN($E39)=4,HLOOKUP($E39+AO$2,Vychodiská!$J$9:$BH$15,3,0),HLOOKUP(VALUE(RIGHT($E39,4))+AO$2,Vychodiská!$J$9:$BH$15,3,0)))*-1+($H39*IF(LEN($E39)=4,HLOOKUP($E39+AO$2,Vychodiská!$J$9:$BH$15,4,0),HLOOKUP(VALUE(RIGHT($E39,4))+AO$2,Vychodiská!$J$9:$BH$15,4,0)))*-1+($I39*IF(LEN($E39)=4,HLOOKUP($E39+AO$2,Vychodiská!$J$9:$BH$15,5,0),HLOOKUP(VALUE(RIGHT($E39,4))+AO$2,Vychodiská!$J$9:$BH$15,5,0)))*-1+($J39*IF(LEN($E39)=4,HLOOKUP($E39+AO$2,Vychodiská!$J$9:$BH$15,6,0),HLOOKUP(VALUE(RIGHT($E39,4))+AO$2,Vychodiská!$J$9:$BH$15,6,0)))*-1+($K39*IF(LEN($E39)=4,HLOOKUP($E39+AO$2,Vychodiská!$J$9:$BH$15,7,0),HLOOKUP(VALUE(RIGHT($E39,4))+AO$2,Vychodiská!$J$9:$BH$15,7,0)))*-1</f>
        <v>0</v>
      </c>
      <c r="AP39" s="62">
        <f t="shared" ref="AP39:AP44" si="58">L39</f>
        <v>0</v>
      </c>
      <c r="AQ39" s="62">
        <f>SUM($L39:M39)</f>
        <v>0</v>
      </c>
      <c r="AR39" s="62">
        <f>SUM($L39:N39)</f>
        <v>0</v>
      </c>
      <c r="AS39" s="62">
        <f>SUM($L39:O39)</f>
        <v>0</v>
      </c>
      <c r="AT39" s="62">
        <f>SUM($L39:P39)</f>
        <v>0</v>
      </c>
      <c r="AU39" s="62">
        <f>SUM($L39:Q39)</f>
        <v>0</v>
      </c>
      <c r="AV39" s="62">
        <f>SUM($L39:R39)</f>
        <v>0</v>
      </c>
      <c r="AW39" s="62">
        <f>SUM($L39:S39)</f>
        <v>0</v>
      </c>
      <c r="AX39" s="62">
        <f>SUM($L39:T39)</f>
        <v>0</v>
      </c>
      <c r="AY39" s="62">
        <f>SUM($L39:U39)</f>
        <v>0</v>
      </c>
      <c r="AZ39" s="62">
        <f>SUM($L39:V39)</f>
        <v>0</v>
      </c>
      <c r="BA39" s="62">
        <f>SUM($L39:W39)</f>
        <v>0</v>
      </c>
      <c r="BB39" s="62">
        <f>SUM($L39:X39)</f>
        <v>0</v>
      </c>
      <c r="BC39" s="62">
        <f>SUM($L39:Y39)</f>
        <v>0</v>
      </c>
      <c r="BD39" s="62">
        <f>SUM($L39:Z39)</f>
        <v>0</v>
      </c>
      <c r="BE39" s="62">
        <f>SUM($L39:AA39)</f>
        <v>0</v>
      </c>
      <c r="BF39" s="62">
        <f>SUM($L39:AB39)</f>
        <v>0</v>
      </c>
      <c r="BG39" s="62">
        <f>SUM($L39:AC39)</f>
        <v>0</v>
      </c>
      <c r="BH39" s="62">
        <f>SUM($L39:AD39)</f>
        <v>0</v>
      </c>
      <c r="BI39" s="62">
        <f>SUM($L39:AE39)</f>
        <v>0</v>
      </c>
      <c r="BJ39" s="62">
        <f>SUM($L39:AF39)</f>
        <v>0</v>
      </c>
      <c r="BK39" s="62">
        <f>SUM($L39:AG39)</f>
        <v>0</v>
      </c>
      <c r="BL39" s="62">
        <f>SUM($L39:AH39)</f>
        <v>0</v>
      </c>
      <c r="BM39" s="62">
        <f>SUM($L39:AI39)</f>
        <v>0</v>
      </c>
      <c r="BN39" s="62">
        <f>SUM($L39:AJ39)</f>
        <v>0</v>
      </c>
      <c r="BO39" s="62">
        <f>SUM($L39:AK39)</f>
        <v>0</v>
      </c>
      <c r="BP39" s="62">
        <f>SUM($L39:AL39)</f>
        <v>0</v>
      </c>
      <c r="BQ39" s="62">
        <f>SUM($L39:AM39)</f>
        <v>0</v>
      </c>
      <c r="BR39" s="62">
        <f>SUM($L39:AN39)</f>
        <v>0</v>
      </c>
      <c r="BS39" s="63">
        <f>SUM($L39:AO39)</f>
        <v>0</v>
      </c>
      <c r="BT39" s="65">
        <f>IF(CZ39=0,0,L39/((1+Vychodiská!$C$178)^emisie_ostatné!CZ39))</f>
        <v>0</v>
      </c>
      <c r="BU39" s="62">
        <f>IF(DA39=0,0,M39/((1+Vychodiská!$C$178)^emisie_ostatné!DA39))</f>
        <v>0</v>
      </c>
      <c r="BV39" s="62">
        <f>IF(DB39=0,0,N39/((1+Vychodiská!$C$178)^emisie_ostatné!DB39))</f>
        <v>0</v>
      </c>
      <c r="BW39" s="62">
        <f>IF(DC39=0,0,O39/((1+Vychodiská!$C$178)^emisie_ostatné!DC39))</f>
        <v>0</v>
      </c>
      <c r="BX39" s="62">
        <f>IF(DD39=0,0,P39/((1+Vychodiská!$C$178)^emisie_ostatné!DD39))</f>
        <v>0</v>
      </c>
      <c r="BY39" s="62">
        <f>IF(DE39=0,0,Q39/((1+Vychodiská!$C$178)^emisie_ostatné!DE39))</f>
        <v>0</v>
      </c>
      <c r="BZ39" s="62">
        <f>IF(DF39=0,0,R39/((1+Vychodiská!$C$178)^emisie_ostatné!DF39))</f>
        <v>0</v>
      </c>
      <c r="CA39" s="62">
        <f>IF(DG39=0,0,S39/((1+Vychodiská!$C$178)^emisie_ostatné!DG39))</f>
        <v>0</v>
      </c>
      <c r="CB39" s="62">
        <f>IF(DH39=0,0,T39/((1+Vychodiská!$C$178)^emisie_ostatné!DH39))</f>
        <v>0</v>
      </c>
      <c r="CC39" s="62">
        <f>IF(DI39=0,0,U39/((1+Vychodiská!$C$178)^emisie_ostatné!DI39))</f>
        <v>0</v>
      </c>
      <c r="CD39" s="62">
        <f>IF(DJ39=0,0,V39/((1+Vychodiská!$C$178)^emisie_ostatné!DJ39))</f>
        <v>0</v>
      </c>
      <c r="CE39" s="62">
        <f>IF(DK39=0,0,W39/((1+Vychodiská!$C$178)^emisie_ostatné!DK39))</f>
        <v>0</v>
      </c>
      <c r="CF39" s="62">
        <f>IF(DL39=0,0,X39/((1+Vychodiská!$C$178)^emisie_ostatné!DL39))</f>
        <v>0</v>
      </c>
      <c r="CG39" s="62">
        <f>IF(DM39=0,0,Y39/((1+Vychodiská!$C$178)^emisie_ostatné!DM39))</f>
        <v>0</v>
      </c>
      <c r="CH39" s="62">
        <f>IF(DN39=0,0,Z39/((1+Vychodiská!$C$178)^emisie_ostatné!DN39))</f>
        <v>0</v>
      </c>
      <c r="CI39" s="62">
        <f>IF(DO39=0,0,AA39/((1+Vychodiská!$C$178)^emisie_ostatné!DO39))</f>
        <v>0</v>
      </c>
      <c r="CJ39" s="62">
        <f>IF(DP39=0,0,AB39/((1+Vychodiská!$C$178)^emisie_ostatné!DP39))</f>
        <v>0</v>
      </c>
      <c r="CK39" s="62">
        <f>IF(DQ39=0,0,AC39/((1+Vychodiská!$C$178)^emisie_ostatné!DQ39))</f>
        <v>0</v>
      </c>
      <c r="CL39" s="62">
        <f>IF(DR39=0,0,AD39/((1+Vychodiská!$C$178)^emisie_ostatné!DR39))</f>
        <v>0</v>
      </c>
      <c r="CM39" s="62">
        <f>IF(DS39=0,0,AE39/((1+Vychodiská!$C$178)^emisie_ostatné!DS39))</f>
        <v>0</v>
      </c>
      <c r="CN39" s="62">
        <f>IF(DT39=0,0,AF39/((1+Vychodiská!$C$178)^emisie_ostatné!DT39))</f>
        <v>0</v>
      </c>
      <c r="CO39" s="62">
        <f>IF(DU39=0,0,AG39/((1+Vychodiská!$C$178)^emisie_ostatné!DU39))</f>
        <v>0</v>
      </c>
      <c r="CP39" s="62">
        <f>IF(DV39=0,0,AH39/((1+Vychodiská!$C$178)^emisie_ostatné!DV39))</f>
        <v>0</v>
      </c>
      <c r="CQ39" s="62">
        <f>IF(DW39=0,0,AI39/((1+Vychodiská!$C$178)^emisie_ostatné!DW39))</f>
        <v>0</v>
      </c>
      <c r="CR39" s="62">
        <f>IF(DX39=0,0,AJ39/((1+Vychodiská!$C$178)^emisie_ostatné!DX39))</f>
        <v>0</v>
      </c>
      <c r="CS39" s="62">
        <f>IF(DY39=0,0,AK39/((1+Vychodiská!$C$178)^emisie_ostatné!DY39))</f>
        <v>0</v>
      </c>
      <c r="CT39" s="62">
        <f>IF(DZ39=0,0,AL39/((1+Vychodiská!$C$178)^emisie_ostatné!DZ39))</f>
        <v>0</v>
      </c>
      <c r="CU39" s="62">
        <f>IF(EA39=0,0,AM39/((1+Vychodiská!$C$178)^emisie_ostatné!EA39))</f>
        <v>0</v>
      </c>
      <c r="CV39" s="62">
        <f>IF(EB39=0,0,AN39/((1+Vychodiská!$C$178)^emisie_ostatné!EB39))</f>
        <v>0</v>
      </c>
      <c r="CW39" s="63">
        <f>IF(EC39=0,0,AO39/((1+Vychodiská!$C$178)^emisie_ostatné!EC39))</f>
        <v>0</v>
      </c>
      <c r="CX39" s="66">
        <f t="shared" ref="CX39:CX44" si="59">SUM(BT39:CW39)</f>
        <v>0</v>
      </c>
    </row>
    <row r="40" spans="1:102" ht="33" x14ac:dyDescent="0.45">
      <c r="A40" s="59">
        <f>Investície!A40</f>
        <v>38</v>
      </c>
      <c r="B40" s="60" t="str">
        <f>Investície!B40</f>
        <v>MHTH, a.s. - závod Zvolen</v>
      </c>
      <c r="C40" s="60" t="str">
        <f>Investície!C40</f>
        <v>Horúcovodná prípojka Lieskovská cesta</v>
      </c>
      <c r="D40" s="61">
        <f>INDEX(Data!$M:$M,MATCH(emisie_ostatné!A40,Data!$A:$A,0))</f>
        <v>30</v>
      </c>
      <c r="E40" s="61" t="str">
        <f>INDEX(Data!$J:$J,MATCH(emisie_ostatné!A40,Data!$A:$A,0))</f>
        <v>2026-2028</v>
      </c>
      <c r="F40" s="61">
        <f>INDEX(Data!$O:$O,MATCH(emisie_ostatné!A40,Data!$A:$A,0))</f>
        <v>0</v>
      </c>
      <c r="G40" s="61">
        <f>INDEX(Data!$P:$P,MATCH(emisie_ostatné!A40,Data!$A:$A,0))</f>
        <v>-6.3250000000000001E-2</v>
      </c>
      <c r="H40" s="61">
        <f>INDEX(Data!$Q:$Q,MATCH(emisie_ostatné!A40,Data!$A:$A,0))</f>
        <v>-1.7900000000000001E-5</v>
      </c>
      <c r="I40" s="61">
        <f>INDEX(Data!$R:$R,MATCH(emisie_ostatné!A40,Data!$A:$A,0))</f>
        <v>0</v>
      </c>
      <c r="J40" s="61">
        <f>INDEX(Data!$S:$S,MATCH(emisie_ostatné!A40,Data!$A:$A,0))</f>
        <v>-5.71E-4</v>
      </c>
      <c r="K40" s="63">
        <f>INDEX(Data!$T:$T,MATCH(emisie_ostatné!A40,Data!$A:$A,0))</f>
        <v>0</v>
      </c>
      <c r="L40" s="62">
        <f>($F40*IF(LEN($E40)=4,HLOOKUP($E40+L$2,Vychodiská!$J$9:$BH$15,2,0),HLOOKUP(VALUE(RIGHT($E40,4))+L$2,Vychodiská!$J$9:$BH$15,2,0)))*-1+($G40*IF(LEN($E40)=4,HLOOKUP($E40+L$2,Vychodiská!$J$9:$BH$15,3,0),HLOOKUP(VALUE(RIGHT($E40,4))+L$2,Vychodiská!$J$9:$BH$15,3,0)))*-1+($H40*IF(LEN($E40)=4,HLOOKUP($E40+L$2,Vychodiská!$J$9:$BH$15,4,0),HLOOKUP(VALUE(RIGHT($E40,4))+L$2,Vychodiská!$J$9:$BH$15,4,0)))*-1+($I40*IF(LEN($E40)=4,HLOOKUP($E40+L$2,Vychodiská!$J$9:$BH$15,5,0),HLOOKUP(VALUE(RIGHT($E40,4))+L$2,Vychodiská!$J$9:$BH$15,5,0)))*-1+($J40*IF(LEN($E40)=4,HLOOKUP($E40+L$2,Vychodiská!$J$9:$BH$15,6,0),HLOOKUP(VALUE(RIGHT($E40,4))+L$2,Vychodiská!$J$9:$BH$15,6,0)))*-1+($K40*IF(LEN($E40)=4,HLOOKUP($E40+L$2,Vychodiská!$J$9:$BH$15,7,0),HLOOKUP(VALUE(RIGHT($E40,4))+L$2,Vychodiská!$J$9:$BH$15,7,0)))*-1</f>
        <v>2054.1318231858259</v>
      </c>
      <c r="M40" s="62">
        <f>($F40*IF(LEN($E40)=4,HLOOKUP($E40+M$2,Vychodiská!$J$9:$BH$15,2,0),HLOOKUP(VALUE(RIGHT($E40,4))+M$2,Vychodiská!$J$9:$BH$15,2,0)))*-1+($G40*IF(LEN($E40)=4,HLOOKUP($E40+M$2,Vychodiská!$J$9:$BH$15,3,0),HLOOKUP(VALUE(RIGHT($E40,4))+M$2,Vychodiská!$J$9:$BH$15,3,0)))*-1+($H40*IF(LEN($E40)=4,HLOOKUP($E40+M$2,Vychodiská!$J$9:$BH$15,4,0),HLOOKUP(VALUE(RIGHT($E40,4))+M$2,Vychodiská!$J$9:$BH$15,4,0)))*-1+($I40*IF(LEN($E40)=4,HLOOKUP($E40+M$2,Vychodiská!$J$9:$BH$15,5,0),HLOOKUP(VALUE(RIGHT($E40,4))+M$2,Vychodiská!$J$9:$BH$15,5,0)))*-1+($J40*IF(LEN($E40)=4,HLOOKUP($E40+M$2,Vychodiská!$J$9:$BH$15,6,0),HLOOKUP(VALUE(RIGHT($E40,4))+M$2,Vychodiská!$J$9:$BH$15,6,0)))*-1+($K40*IF(LEN($E40)=4,HLOOKUP($E40+M$2,Vychodiská!$J$9:$BH$15,7,0),HLOOKUP(VALUE(RIGHT($E40,4))+M$2,Vychodiská!$J$9:$BH$15,7,0)))*-1</f>
        <v>2078.5759918817375</v>
      </c>
      <c r="N40" s="62">
        <f>($F40*IF(LEN($E40)=4,HLOOKUP($E40+N$2,Vychodiská!$J$9:$BH$15,2,0),HLOOKUP(VALUE(RIGHT($E40,4))+N$2,Vychodiská!$J$9:$BH$15,2,0)))*-1+($G40*IF(LEN($E40)=4,HLOOKUP($E40+N$2,Vychodiská!$J$9:$BH$15,3,0),HLOOKUP(VALUE(RIGHT($E40,4))+N$2,Vychodiská!$J$9:$BH$15,3,0)))*-1+($H40*IF(LEN($E40)=4,HLOOKUP($E40+N$2,Vychodiská!$J$9:$BH$15,4,0),HLOOKUP(VALUE(RIGHT($E40,4))+N$2,Vychodiská!$J$9:$BH$15,4,0)))*-1+($I40*IF(LEN($E40)=4,HLOOKUP($E40+N$2,Vychodiská!$J$9:$BH$15,5,0),HLOOKUP(VALUE(RIGHT($E40,4))+N$2,Vychodiská!$J$9:$BH$15,5,0)))*-1+($J40*IF(LEN($E40)=4,HLOOKUP($E40+N$2,Vychodiská!$J$9:$BH$15,6,0),HLOOKUP(VALUE(RIGHT($E40,4))+N$2,Vychodiská!$J$9:$BH$15,6,0)))*-1+($K40*IF(LEN($E40)=4,HLOOKUP($E40+N$2,Vychodiská!$J$9:$BH$15,7,0),HLOOKUP(VALUE(RIGHT($E40,4))+N$2,Vychodiská!$J$9:$BH$15,7,0)))*-1</f>
        <v>2096.0360302135441</v>
      </c>
      <c r="O40" s="62">
        <f>($F40*IF(LEN($E40)=4,HLOOKUP($E40+O$2,Vychodiská!$J$9:$BH$15,2,0),HLOOKUP(VALUE(RIGHT($E40,4))+O$2,Vychodiská!$J$9:$BH$15,2,0)))*-1+($G40*IF(LEN($E40)=4,HLOOKUP($E40+O$2,Vychodiská!$J$9:$BH$15,3,0),HLOOKUP(VALUE(RIGHT($E40,4))+O$2,Vychodiská!$J$9:$BH$15,3,0)))*-1+($H40*IF(LEN($E40)=4,HLOOKUP($E40+O$2,Vychodiská!$J$9:$BH$15,4,0),HLOOKUP(VALUE(RIGHT($E40,4))+O$2,Vychodiská!$J$9:$BH$15,4,0)))*-1+($I40*IF(LEN($E40)=4,HLOOKUP($E40+O$2,Vychodiská!$J$9:$BH$15,5,0),HLOOKUP(VALUE(RIGHT($E40,4))+O$2,Vychodiská!$J$9:$BH$15,5,0)))*-1+($J40*IF(LEN($E40)=4,HLOOKUP($E40+O$2,Vychodiská!$J$9:$BH$15,6,0),HLOOKUP(VALUE(RIGHT($E40,4))+O$2,Vychodiská!$J$9:$BH$15,6,0)))*-1+($K40*IF(LEN($E40)=4,HLOOKUP($E40+O$2,Vychodiská!$J$9:$BH$15,7,0),HLOOKUP(VALUE(RIGHT($E40,4))+O$2,Vychodiská!$J$9:$BH$15,7,0)))*-1</f>
        <v>2113.6427328673381</v>
      </c>
      <c r="P40" s="62">
        <f>($F40*IF(LEN($E40)=4,HLOOKUP($E40+P$2,Vychodiská!$J$9:$BH$15,2,0),HLOOKUP(VALUE(RIGHT($E40,4))+P$2,Vychodiská!$J$9:$BH$15,2,0)))*-1+($G40*IF(LEN($E40)=4,HLOOKUP($E40+P$2,Vychodiská!$J$9:$BH$15,3,0),HLOOKUP(VALUE(RIGHT($E40,4))+P$2,Vychodiská!$J$9:$BH$15,3,0)))*-1+($H40*IF(LEN($E40)=4,HLOOKUP($E40+P$2,Vychodiská!$J$9:$BH$15,4,0),HLOOKUP(VALUE(RIGHT($E40,4))+P$2,Vychodiská!$J$9:$BH$15,4,0)))*-1+($I40*IF(LEN($E40)=4,HLOOKUP($E40+P$2,Vychodiská!$J$9:$BH$15,5,0),HLOOKUP(VALUE(RIGHT($E40,4))+P$2,Vychodiská!$J$9:$BH$15,5,0)))*-1+($J40*IF(LEN($E40)=4,HLOOKUP($E40+P$2,Vychodiská!$J$9:$BH$15,6,0),HLOOKUP(VALUE(RIGHT($E40,4))+P$2,Vychodiská!$J$9:$BH$15,6,0)))*-1+($K40*IF(LEN($E40)=4,HLOOKUP($E40+P$2,Vychodiská!$J$9:$BH$15,7,0),HLOOKUP(VALUE(RIGHT($E40,4))+P$2,Vychodiská!$J$9:$BH$15,7,0)))*-1</f>
        <v>2131.397331823423</v>
      </c>
      <c r="Q40" s="62">
        <f>($F40*IF(LEN($E40)=4,HLOOKUP($E40+Q$2,Vychodiská!$J$9:$BH$15,2,0),HLOOKUP(VALUE(RIGHT($E40,4))+Q$2,Vychodiská!$J$9:$BH$15,2,0)))*-1+($G40*IF(LEN($E40)=4,HLOOKUP($E40+Q$2,Vychodiská!$J$9:$BH$15,3,0),HLOOKUP(VALUE(RIGHT($E40,4))+Q$2,Vychodiská!$J$9:$BH$15,3,0)))*-1+($H40*IF(LEN($E40)=4,HLOOKUP($E40+Q$2,Vychodiská!$J$9:$BH$15,4,0),HLOOKUP(VALUE(RIGHT($E40,4))+Q$2,Vychodiská!$J$9:$BH$15,4,0)))*-1+($I40*IF(LEN($E40)=4,HLOOKUP($E40+Q$2,Vychodiská!$J$9:$BH$15,5,0),HLOOKUP(VALUE(RIGHT($E40,4))+Q$2,Vychodiská!$J$9:$BH$15,5,0)))*-1+($J40*IF(LEN($E40)=4,HLOOKUP($E40+Q$2,Vychodiská!$J$9:$BH$15,6,0),HLOOKUP(VALUE(RIGHT($E40,4))+Q$2,Vychodiská!$J$9:$BH$15,6,0)))*-1+($K40*IF(LEN($E40)=4,HLOOKUP($E40+Q$2,Vychodiská!$J$9:$BH$15,7,0),HLOOKUP(VALUE(RIGHT($E40,4))+Q$2,Vychodiská!$J$9:$BH$15,7,0)))*-1</f>
        <v>2149.3010694107402</v>
      </c>
      <c r="R40" s="62">
        <f>($F40*IF(LEN($E40)=4,HLOOKUP($E40+R$2,Vychodiská!$J$9:$BH$15,2,0),HLOOKUP(VALUE(RIGHT($E40,4))+R$2,Vychodiská!$J$9:$BH$15,2,0)))*-1+($G40*IF(LEN($E40)=4,HLOOKUP($E40+R$2,Vychodiská!$J$9:$BH$15,3,0),HLOOKUP(VALUE(RIGHT($E40,4))+R$2,Vychodiská!$J$9:$BH$15,3,0)))*-1+($H40*IF(LEN($E40)=4,HLOOKUP($E40+R$2,Vychodiská!$J$9:$BH$15,4,0),HLOOKUP(VALUE(RIGHT($E40,4))+R$2,Vychodiská!$J$9:$BH$15,4,0)))*-1+($I40*IF(LEN($E40)=4,HLOOKUP($E40+R$2,Vychodiská!$J$9:$BH$15,5,0),HLOOKUP(VALUE(RIGHT($E40,4))+R$2,Vychodiská!$J$9:$BH$15,5,0)))*-1+($J40*IF(LEN($E40)=4,HLOOKUP($E40+R$2,Vychodiská!$J$9:$BH$15,6,0),HLOOKUP(VALUE(RIGHT($E40,4))+R$2,Vychodiská!$J$9:$BH$15,6,0)))*-1+($K40*IF(LEN($E40)=4,HLOOKUP($E40+R$2,Vychodiská!$J$9:$BH$15,7,0),HLOOKUP(VALUE(RIGHT($E40,4))+R$2,Vychodiská!$J$9:$BH$15,7,0)))*-1</f>
        <v>2167.3551983937905</v>
      </c>
      <c r="S40" s="62">
        <f>($F40*IF(LEN($E40)=4,HLOOKUP($E40+S$2,Vychodiská!$J$9:$BH$15,2,0),HLOOKUP(VALUE(RIGHT($E40,4))+S$2,Vychodiská!$J$9:$BH$15,2,0)))*-1+($G40*IF(LEN($E40)=4,HLOOKUP($E40+S$2,Vychodiská!$J$9:$BH$15,3,0),HLOOKUP(VALUE(RIGHT($E40,4))+S$2,Vychodiská!$J$9:$BH$15,3,0)))*-1+($H40*IF(LEN($E40)=4,HLOOKUP($E40+S$2,Vychodiská!$J$9:$BH$15,4,0),HLOOKUP(VALUE(RIGHT($E40,4))+S$2,Vychodiská!$J$9:$BH$15,4,0)))*-1+($I40*IF(LEN($E40)=4,HLOOKUP($E40+S$2,Vychodiská!$J$9:$BH$15,5,0),HLOOKUP(VALUE(RIGHT($E40,4))+S$2,Vychodiská!$J$9:$BH$15,5,0)))*-1+($J40*IF(LEN($E40)=4,HLOOKUP($E40+S$2,Vychodiská!$J$9:$BH$15,6,0),HLOOKUP(VALUE(RIGHT($E40,4))+S$2,Vychodiská!$J$9:$BH$15,6,0)))*-1+($K40*IF(LEN($E40)=4,HLOOKUP($E40+S$2,Vychodiská!$J$9:$BH$15,7,0),HLOOKUP(VALUE(RIGHT($E40,4))+S$2,Vychodiská!$J$9:$BH$15,7,0)))*-1</f>
        <v>2185.5609820602976</v>
      </c>
      <c r="T40" s="62">
        <f>($F40*IF(LEN($E40)=4,HLOOKUP($E40+T$2,Vychodiská!$J$9:$BH$15,2,0),HLOOKUP(VALUE(RIGHT($E40,4))+T$2,Vychodiská!$J$9:$BH$15,2,0)))*-1+($G40*IF(LEN($E40)=4,HLOOKUP($E40+T$2,Vychodiská!$J$9:$BH$15,3,0),HLOOKUP(VALUE(RIGHT($E40,4))+T$2,Vychodiská!$J$9:$BH$15,3,0)))*-1+($H40*IF(LEN($E40)=4,HLOOKUP($E40+T$2,Vychodiská!$J$9:$BH$15,4,0),HLOOKUP(VALUE(RIGHT($E40,4))+T$2,Vychodiská!$J$9:$BH$15,4,0)))*-1+($I40*IF(LEN($E40)=4,HLOOKUP($E40+T$2,Vychodiská!$J$9:$BH$15,5,0),HLOOKUP(VALUE(RIGHT($E40,4))+T$2,Vychodiská!$J$9:$BH$15,5,0)))*-1+($J40*IF(LEN($E40)=4,HLOOKUP($E40+T$2,Vychodiská!$J$9:$BH$15,6,0),HLOOKUP(VALUE(RIGHT($E40,4))+T$2,Vychodiská!$J$9:$BH$15,6,0)))*-1+($K40*IF(LEN($E40)=4,HLOOKUP($E40+T$2,Vychodiská!$J$9:$BH$15,7,0),HLOOKUP(VALUE(RIGHT($E40,4))+T$2,Vychodiská!$J$9:$BH$15,7,0)))*-1</f>
        <v>2203.9196943096049</v>
      </c>
      <c r="U40" s="62">
        <f>($F40*IF(LEN($E40)=4,HLOOKUP($E40+U$2,Vychodiská!$J$9:$BH$15,2,0),HLOOKUP(VALUE(RIGHT($E40,4))+U$2,Vychodiská!$J$9:$BH$15,2,0)))*-1+($G40*IF(LEN($E40)=4,HLOOKUP($E40+U$2,Vychodiská!$J$9:$BH$15,3,0),HLOOKUP(VALUE(RIGHT($E40,4))+U$2,Vychodiská!$J$9:$BH$15,3,0)))*-1+($H40*IF(LEN($E40)=4,HLOOKUP($E40+U$2,Vychodiská!$J$9:$BH$15,4,0),HLOOKUP(VALUE(RIGHT($E40,4))+U$2,Vychodiská!$J$9:$BH$15,4,0)))*-1+($I40*IF(LEN($E40)=4,HLOOKUP($E40+U$2,Vychodiská!$J$9:$BH$15,5,0),HLOOKUP(VALUE(RIGHT($E40,4))+U$2,Vychodiská!$J$9:$BH$15,5,0)))*-1+($J40*IF(LEN($E40)=4,HLOOKUP($E40+U$2,Vychodiská!$J$9:$BH$15,6,0),HLOOKUP(VALUE(RIGHT($E40,4))+U$2,Vychodiská!$J$9:$BH$15,6,0)))*-1+($K40*IF(LEN($E40)=4,HLOOKUP($E40+U$2,Vychodiská!$J$9:$BH$15,7,0),HLOOKUP(VALUE(RIGHT($E40,4))+U$2,Vychodiská!$J$9:$BH$15,7,0)))*-1</f>
        <v>2222.432619741805</v>
      </c>
      <c r="V40" s="62">
        <f>($F40*IF(LEN($E40)=4,HLOOKUP($E40+V$2,Vychodiská!$J$9:$BH$15,2,0),HLOOKUP(VALUE(RIGHT($E40,4))+V$2,Vychodiská!$J$9:$BH$15,2,0)))*-1+($G40*IF(LEN($E40)=4,HLOOKUP($E40+V$2,Vychodiská!$J$9:$BH$15,3,0),HLOOKUP(VALUE(RIGHT($E40,4))+V$2,Vychodiská!$J$9:$BH$15,3,0)))*-1+($H40*IF(LEN($E40)=4,HLOOKUP($E40+V$2,Vychodiská!$J$9:$BH$15,4,0),HLOOKUP(VALUE(RIGHT($E40,4))+V$2,Vychodiská!$J$9:$BH$15,4,0)))*-1+($I40*IF(LEN($E40)=4,HLOOKUP($E40+V$2,Vychodiská!$J$9:$BH$15,5,0),HLOOKUP(VALUE(RIGHT($E40,4))+V$2,Vychodiská!$J$9:$BH$15,5,0)))*-1+($J40*IF(LEN($E40)=4,HLOOKUP($E40+V$2,Vychodiská!$J$9:$BH$15,6,0),HLOOKUP(VALUE(RIGHT($E40,4))+V$2,Vychodiská!$J$9:$BH$15,6,0)))*-1+($K40*IF(LEN($E40)=4,HLOOKUP($E40+V$2,Vychodiská!$J$9:$BH$15,7,0),HLOOKUP(VALUE(RIGHT($E40,4))+V$2,Vychodiská!$J$9:$BH$15,7,0)))*-1</f>
        <v>2241.1010537476363</v>
      </c>
      <c r="W40" s="62">
        <f>($F40*IF(LEN($E40)=4,HLOOKUP($E40+W$2,Vychodiská!$J$9:$BH$15,2,0),HLOOKUP(VALUE(RIGHT($E40,4))+W$2,Vychodiská!$J$9:$BH$15,2,0)))*-1+($G40*IF(LEN($E40)=4,HLOOKUP($E40+W$2,Vychodiská!$J$9:$BH$15,3,0),HLOOKUP(VALUE(RIGHT($E40,4))+W$2,Vychodiská!$J$9:$BH$15,3,0)))*-1+($H40*IF(LEN($E40)=4,HLOOKUP($E40+W$2,Vychodiská!$J$9:$BH$15,4,0),HLOOKUP(VALUE(RIGHT($E40,4))+W$2,Vychodiská!$J$9:$BH$15,4,0)))*-1+($I40*IF(LEN($E40)=4,HLOOKUP($E40+W$2,Vychodiská!$J$9:$BH$15,5,0),HLOOKUP(VALUE(RIGHT($E40,4))+W$2,Vychodiská!$J$9:$BH$15,5,0)))*-1+($J40*IF(LEN($E40)=4,HLOOKUP($E40+W$2,Vychodiská!$J$9:$BH$15,6,0),HLOOKUP(VALUE(RIGHT($E40,4))+W$2,Vychodiská!$J$9:$BH$15,6,0)))*-1+($K40*IF(LEN($E40)=4,HLOOKUP($E40+W$2,Vychodiská!$J$9:$BH$15,7,0),HLOOKUP(VALUE(RIGHT($E40,4))+W$2,Vychodiská!$J$9:$BH$15,7,0)))*-1</f>
        <v>2259.9263025991163</v>
      </c>
      <c r="X40" s="62">
        <f>($F40*IF(LEN($E40)=4,HLOOKUP($E40+X$2,Vychodiská!$J$9:$BH$15,2,0),HLOOKUP(VALUE(RIGHT($E40,4))+X$2,Vychodiská!$J$9:$BH$15,2,0)))*-1+($G40*IF(LEN($E40)=4,HLOOKUP($E40+X$2,Vychodiská!$J$9:$BH$15,3,0),HLOOKUP(VALUE(RIGHT($E40,4))+X$2,Vychodiská!$J$9:$BH$15,3,0)))*-1+($H40*IF(LEN($E40)=4,HLOOKUP($E40+X$2,Vychodiská!$J$9:$BH$15,4,0),HLOOKUP(VALUE(RIGHT($E40,4))+X$2,Vychodiská!$J$9:$BH$15,4,0)))*-1+($I40*IF(LEN($E40)=4,HLOOKUP($E40+X$2,Vychodiská!$J$9:$BH$15,5,0),HLOOKUP(VALUE(RIGHT($E40,4))+X$2,Vychodiská!$J$9:$BH$15,5,0)))*-1+($J40*IF(LEN($E40)=4,HLOOKUP($E40+X$2,Vychodiská!$J$9:$BH$15,6,0),HLOOKUP(VALUE(RIGHT($E40,4))+X$2,Vychodiská!$J$9:$BH$15,6,0)))*-1+($K40*IF(LEN($E40)=4,HLOOKUP($E40+X$2,Vychodiská!$J$9:$BH$15,7,0),HLOOKUP(VALUE(RIGHT($E40,4))+X$2,Vychodiská!$J$9:$BH$15,7,0)))*-1</f>
        <v>2275.7457867173102</v>
      </c>
      <c r="Y40" s="62">
        <f>($F40*IF(LEN($E40)=4,HLOOKUP($E40+Y$2,Vychodiská!$J$9:$BH$15,2,0),HLOOKUP(VALUE(RIGHT($E40,4))+Y$2,Vychodiská!$J$9:$BH$15,2,0)))*-1+($G40*IF(LEN($E40)=4,HLOOKUP($E40+Y$2,Vychodiská!$J$9:$BH$15,3,0),HLOOKUP(VALUE(RIGHT($E40,4))+Y$2,Vychodiská!$J$9:$BH$15,3,0)))*-1+($H40*IF(LEN($E40)=4,HLOOKUP($E40+Y$2,Vychodiská!$J$9:$BH$15,4,0),HLOOKUP(VALUE(RIGHT($E40,4))+Y$2,Vychodiská!$J$9:$BH$15,4,0)))*-1+($I40*IF(LEN($E40)=4,HLOOKUP($E40+Y$2,Vychodiská!$J$9:$BH$15,5,0),HLOOKUP(VALUE(RIGHT($E40,4))+Y$2,Vychodiská!$J$9:$BH$15,5,0)))*-1+($J40*IF(LEN($E40)=4,HLOOKUP($E40+Y$2,Vychodiská!$J$9:$BH$15,6,0),HLOOKUP(VALUE(RIGHT($E40,4))+Y$2,Vychodiská!$J$9:$BH$15,6,0)))*-1+($K40*IF(LEN($E40)=4,HLOOKUP($E40+Y$2,Vychodiská!$J$9:$BH$15,7,0),HLOOKUP(VALUE(RIGHT($E40,4))+Y$2,Vychodiská!$J$9:$BH$15,7,0)))*-1</f>
        <v>2291.676007224331</v>
      </c>
      <c r="Z40" s="62">
        <f>($F40*IF(LEN($E40)=4,HLOOKUP($E40+Z$2,Vychodiská!$J$9:$BH$15,2,0),HLOOKUP(VALUE(RIGHT($E40,4))+Z$2,Vychodiská!$J$9:$BH$15,2,0)))*-1+($G40*IF(LEN($E40)=4,HLOOKUP($E40+Z$2,Vychodiská!$J$9:$BH$15,3,0),HLOOKUP(VALUE(RIGHT($E40,4))+Z$2,Vychodiská!$J$9:$BH$15,3,0)))*-1+($H40*IF(LEN($E40)=4,HLOOKUP($E40+Z$2,Vychodiská!$J$9:$BH$15,4,0),HLOOKUP(VALUE(RIGHT($E40,4))+Z$2,Vychodiská!$J$9:$BH$15,4,0)))*-1+($I40*IF(LEN($E40)=4,HLOOKUP($E40+Z$2,Vychodiská!$J$9:$BH$15,5,0),HLOOKUP(VALUE(RIGHT($E40,4))+Z$2,Vychodiská!$J$9:$BH$15,5,0)))*-1+($J40*IF(LEN($E40)=4,HLOOKUP($E40+Z$2,Vychodiská!$J$9:$BH$15,6,0),HLOOKUP(VALUE(RIGHT($E40,4))+Z$2,Vychodiská!$J$9:$BH$15,6,0)))*-1+($K40*IF(LEN($E40)=4,HLOOKUP($E40+Z$2,Vychodiská!$J$9:$BH$15,7,0),HLOOKUP(VALUE(RIGHT($E40,4))+Z$2,Vychodiská!$J$9:$BH$15,7,0)))*-1</f>
        <v>2307.7177392749013</v>
      </c>
      <c r="AA40" s="62">
        <f>($F40*IF(LEN($E40)=4,HLOOKUP($E40+AA$2,Vychodiská!$J$9:$BH$15,2,0),HLOOKUP(VALUE(RIGHT($E40,4))+AA$2,Vychodiská!$J$9:$BH$15,2,0)))*-1+($G40*IF(LEN($E40)=4,HLOOKUP($E40+AA$2,Vychodiská!$J$9:$BH$15,3,0),HLOOKUP(VALUE(RIGHT($E40,4))+AA$2,Vychodiská!$J$9:$BH$15,3,0)))*-1+($H40*IF(LEN($E40)=4,HLOOKUP($E40+AA$2,Vychodiská!$J$9:$BH$15,4,0),HLOOKUP(VALUE(RIGHT($E40,4))+AA$2,Vychodiská!$J$9:$BH$15,4,0)))*-1+($I40*IF(LEN($E40)=4,HLOOKUP($E40+AA$2,Vychodiská!$J$9:$BH$15,5,0),HLOOKUP(VALUE(RIGHT($E40,4))+AA$2,Vychodiská!$J$9:$BH$15,5,0)))*-1+($J40*IF(LEN($E40)=4,HLOOKUP($E40+AA$2,Vychodiská!$J$9:$BH$15,6,0),HLOOKUP(VALUE(RIGHT($E40,4))+AA$2,Vychodiská!$J$9:$BH$15,6,0)))*-1+($K40*IF(LEN($E40)=4,HLOOKUP($E40+AA$2,Vychodiská!$J$9:$BH$15,7,0),HLOOKUP(VALUE(RIGHT($E40,4))+AA$2,Vychodiská!$J$9:$BH$15,7,0)))*-1</f>
        <v>2323.8717634498253</v>
      </c>
      <c r="AB40" s="62">
        <f>($F40*IF(LEN($E40)=4,HLOOKUP($E40+AB$2,Vychodiská!$J$9:$BH$15,2,0),HLOOKUP(VALUE(RIGHT($E40,4))+AB$2,Vychodiská!$J$9:$BH$15,2,0)))*-1+($G40*IF(LEN($E40)=4,HLOOKUP($E40+AB$2,Vychodiská!$J$9:$BH$15,3,0),HLOOKUP(VALUE(RIGHT($E40,4))+AB$2,Vychodiská!$J$9:$BH$15,3,0)))*-1+($H40*IF(LEN($E40)=4,HLOOKUP($E40+AB$2,Vychodiská!$J$9:$BH$15,4,0),HLOOKUP(VALUE(RIGHT($E40,4))+AB$2,Vychodiská!$J$9:$BH$15,4,0)))*-1+($I40*IF(LEN($E40)=4,HLOOKUP($E40+AB$2,Vychodiská!$J$9:$BH$15,5,0),HLOOKUP(VALUE(RIGHT($E40,4))+AB$2,Vychodiská!$J$9:$BH$15,5,0)))*-1+($J40*IF(LEN($E40)=4,HLOOKUP($E40+AB$2,Vychodiská!$J$9:$BH$15,6,0),HLOOKUP(VALUE(RIGHT($E40,4))+AB$2,Vychodiská!$J$9:$BH$15,6,0)))*-1+($K40*IF(LEN($E40)=4,HLOOKUP($E40+AB$2,Vychodiská!$J$9:$BH$15,7,0),HLOOKUP(VALUE(RIGHT($E40,4))+AB$2,Vychodiská!$J$9:$BH$15,7,0)))*-1</f>
        <v>2340.1388657939738</v>
      </c>
      <c r="AC40" s="62">
        <f>($F40*IF(LEN($E40)=4,HLOOKUP($E40+AC$2,Vychodiská!$J$9:$BH$15,2,0),HLOOKUP(VALUE(RIGHT($E40,4))+AC$2,Vychodiská!$J$9:$BH$15,2,0)))*-1+($G40*IF(LEN($E40)=4,HLOOKUP($E40+AC$2,Vychodiská!$J$9:$BH$15,3,0),HLOOKUP(VALUE(RIGHT($E40,4))+AC$2,Vychodiská!$J$9:$BH$15,3,0)))*-1+($H40*IF(LEN($E40)=4,HLOOKUP($E40+AC$2,Vychodiská!$J$9:$BH$15,4,0),HLOOKUP(VALUE(RIGHT($E40,4))+AC$2,Vychodiská!$J$9:$BH$15,4,0)))*-1+($I40*IF(LEN($E40)=4,HLOOKUP($E40+AC$2,Vychodiská!$J$9:$BH$15,5,0),HLOOKUP(VALUE(RIGHT($E40,4))+AC$2,Vychodiská!$J$9:$BH$15,5,0)))*-1+($J40*IF(LEN($E40)=4,HLOOKUP($E40+AC$2,Vychodiská!$J$9:$BH$15,6,0),HLOOKUP(VALUE(RIGHT($E40,4))+AC$2,Vychodiská!$J$9:$BH$15,6,0)))*-1+($K40*IF(LEN($E40)=4,HLOOKUP($E40+AC$2,Vychodiská!$J$9:$BH$15,7,0),HLOOKUP(VALUE(RIGHT($E40,4))+AC$2,Vychodiská!$J$9:$BH$15,7,0)))*-1</f>
        <v>2356.5198378545315</v>
      </c>
      <c r="AD40" s="62">
        <f>($F40*IF(LEN($E40)=4,HLOOKUP($E40+AD$2,Vychodiská!$J$9:$BH$15,2,0),HLOOKUP(VALUE(RIGHT($E40,4))+AD$2,Vychodiská!$J$9:$BH$15,2,0)))*-1+($G40*IF(LEN($E40)=4,HLOOKUP($E40+AD$2,Vychodiská!$J$9:$BH$15,3,0),HLOOKUP(VALUE(RIGHT($E40,4))+AD$2,Vychodiská!$J$9:$BH$15,3,0)))*-1+($H40*IF(LEN($E40)=4,HLOOKUP($E40+AD$2,Vychodiská!$J$9:$BH$15,4,0),HLOOKUP(VALUE(RIGHT($E40,4))+AD$2,Vychodiská!$J$9:$BH$15,4,0)))*-1+($I40*IF(LEN($E40)=4,HLOOKUP($E40+AD$2,Vychodiská!$J$9:$BH$15,5,0),HLOOKUP(VALUE(RIGHT($E40,4))+AD$2,Vychodiská!$J$9:$BH$15,5,0)))*-1+($J40*IF(LEN($E40)=4,HLOOKUP($E40+AD$2,Vychodiská!$J$9:$BH$15,6,0),HLOOKUP(VALUE(RIGHT($E40,4))+AD$2,Vychodiská!$J$9:$BH$15,6,0)))*-1+($K40*IF(LEN($E40)=4,HLOOKUP($E40+AD$2,Vychodiská!$J$9:$BH$15,7,0),HLOOKUP(VALUE(RIGHT($E40,4))+AD$2,Vychodiská!$J$9:$BH$15,7,0)))*-1</f>
        <v>2373.0154767195127</v>
      </c>
      <c r="AE40" s="62">
        <f>($F40*IF(LEN($E40)=4,HLOOKUP($E40+AE$2,Vychodiská!$J$9:$BH$15,2,0),HLOOKUP(VALUE(RIGHT($E40,4))+AE$2,Vychodiská!$J$9:$BH$15,2,0)))*-1+($G40*IF(LEN($E40)=4,HLOOKUP($E40+AE$2,Vychodiská!$J$9:$BH$15,3,0),HLOOKUP(VALUE(RIGHT($E40,4))+AE$2,Vychodiská!$J$9:$BH$15,3,0)))*-1+($H40*IF(LEN($E40)=4,HLOOKUP($E40+AE$2,Vychodiská!$J$9:$BH$15,4,0),HLOOKUP(VALUE(RIGHT($E40,4))+AE$2,Vychodiská!$J$9:$BH$15,4,0)))*-1+($I40*IF(LEN($E40)=4,HLOOKUP($E40+AE$2,Vychodiská!$J$9:$BH$15,5,0),HLOOKUP(VALUE(RIGHT($E40,4))+AE$2,Vychodiská!$J$9:$BH$15,5,0)))*-1+($J40*IF(LEN($E40)=4,HLOOKUP($E40+AE$2,Vychodiská!$J$9:$BH$15,6,0),HLOOKUP(VALUE(RIGHT($E40,4))+AE$2,Vychodiská!$J$9:$BH$15,6,0)))*-1+($K40*IF(LEN($E40)=4,HLOOKUP($E40+AE$2,Vychodiská!$J$9:$BH$15,7,0),HLOOKUP(VALUE(RIGHT($E40,4))+AE$2,Vychodiská!$J$9:$BH$15,7,0)))*-1</f>
        <v>2389.6265850565487</v>
      </c>
      <c r="AF40" s="62">
        <f>($F40*IF(LEN($E40)=4,HLOOKUP($E40+AF$2,Vychodiská!$J$9:$BH$15,2,0),HLOOKUP(VALUE(RIGHT($E40,4))+AF$2,Vychodiská!$J$9:$BH$15,2,0)))*-1+($G40*IF(LEN($E40)=4,HLOOKUP($E40+AF$2,Vychodiská!$J$9:$BH$15,3,0),HLOOKUP(VALUE(RIGHT($E40,4))+AF$2,Vychodiská!$J$9:$BH$15,3,0)))*-1+($H40*IF(LEN($E40)=4,HLOOKUP($E40+AF$2,Vychodiská!$J$9:$BH$15,4,0),HLOOKUP(VALUE(RIGHT($E40,4))+AF$2,Vychodiská!$J$9:$BH$15,4,0)))*-1+($I40*IF(LEN($E40)=4,HLOOKUP($E40+AF$2,Vychodiská!$J$9:$BH$15,5,0),HLOOKUP(VALUE(RIGHT($E40,4))+AF$2,Vychodiská!$J$9:$BH$15,5,0)))*-1+($J40*IF(LEN($E40)=4,HLOOKUP($E40+AF$2,Vychodiská!$J$9:$BH$15,6,0),HLOOKUP(VALUE(RIGHT($E40,4))+AF$2,Vychodiská!$J$9:$BH$15,6,0)))*-1+($K40*IF(LEN($E40)=4,HLOOKUP($E40+AF$2,Vychodiská!$J$9:$BH$15,7,0),HLOOKUP(VALUE(RIGHT($E40,4))+AF$2,Vychodiská!$J$9:$BH$15,7,0)))*-1</f>
        <v>2406.3539711519447</v>
      </c>
      <c r="AG40" s="62">
        <f>($F40*IF(LEN($E40)=4,HLOOKUP($E40+AG$2,Vychodiská!$J$9:$BH$15,2,0),HLOOKUP(VALUE(RIGHT($E40,4))+AG$2,Vychodiská!$J$9:$BH$15,2,0)))*-1+($G40*IF(LEN($E40)=4,HLOOKUP($E40+AG$2,Vychodiská!$J$9:$BH$15,3,0),HLOOKUP(VALUE(RIGHT($E40,4))+AG$2,Vychodiská!$J$9:$BH$15,3,0)))*-1+($H40*IF(LEN($E40)=4,HLOOKUP($E40+AG$2,Vychodiská!$J$9:$BH$15,4,0),HLOOKUP(VALUE(RIGHT($E40,4))+AG$2,Vychodiská!$J$9:$BH$15,4,0)))*-1+($I40*IF(LEN($E40)=4,HLOOKUP($E40+AG$2,Vychodiská!$J$9:$BH$15,5,0),HLOOKUP(VALUE(RIGHT($E40,4))+AG$2,Vychodiská!$J$9:$BH$15,5,0)))*-1+($J40*IF(LEN($E40)=4,HLOOKUP($E40+AG$2,Vychodiská!$J$9:$BH$15,6,0),HLOOKUP(VALUE(RIGHT($E40,4))+AG$2,Vychodiská!$J$9:$BH$15,6,0)))*-1+($K40*IF(LEN($E40)=4,HLOOKUP($E40+AG$2,Vychodiská!$J$9:$BH$15,7,0),HLOOKUP(VALUE(RIGHT($E40,4))+AG$2,Vychodiská!$J$9:$BH$15,7,0)))*-1</f>
        <v>2423.1984489500082</v>
      </c>
      <c r="AH40" s="62">
        <f>($F40*IF(LEN($E40)=4,HLOOKUP($E40+AH$2,Vychodiská!$J$9:$BH$15,2,0),HLOOKUP(VALUE(RIGHT($E40,4))+AH$2,Vychodiská!$J$9:$BH$15,2,0)))*-1+($G40*IF(LEN($E40)=4,HLOOKUP($E40+AH$2,Vychodiská!$J$9:$BH$15,3,0),HLOOKUP(VALUE(RIGHT($E40,4))+AH$2,Vychodiská!$J$9:$BH$15,3,0)))*-1+($H40*IF(LEN($E40)=4,HLOOKUP($E40+AH$2,Vychodiská!$J$9:$BH$15,4,0),HLOOKUP(VALUE(RIGHT($E40,4))+AH$2,Vychodiská!$J$9:$BH$15,4,0)))*-1+($I40*IF(LEN($E40)=4,HLOOKUP($E40+AH$2,Vychodiská!$J$9:$BH$15,5,0),HLOOKUP(VALUE(RIGHT($E40,4))+AH$2,Vychodiská!$J$9:$BH$15,5,0)))*-1+($J40*IF(LEN($E40)=4,HLOOKUP($E40+AH$2,Vychodiská!$J$9:$BH$15,6,0),HLOOKUP(VALUE(RIGHT($E40,4))+AH$2,Vychodiská!$J$9:$BH$15,6,0)))*-1+($K40*IF(LEN($E40)=4,HLOOKUP($E40+AH$2,Vychodiská!$J$9:$BH$15,7,0),HLOOKUP(VALUE(RIGHT($E40,4))+AH$2,Vychodiská!$J$9:$BH$15,7,0)))*-1</f>
        <v>2445.2495548354536</v>
      </c>
      <c r="AI40" s="62">
        <f>($F40*IF(LEN($E40)=4,HLOOKUP($E40+AI$2,Vychodiská!$J$9:$BH$15,2,0),HLOOKUP(VALUE(RIGHT($E40,4))+AI$2,Vychodiská!$J$9:$BH$15,2,0)))*-1+($G40*IF(LEN($E40)=4,HLOOKUP($E40+AI$2,Vychodiská!$J$9:$BH$15,3,0),HLOOKUP(VALUE(RIGHT($E40,4))+AI$2,Vychodiská!$J$9:$BH$15,3,0)))*-1+($H40*IF(LEN($E40)=4,HLOOKUP($E40+AI$2,Vychodiská!$J$9:$BH$15,4,0),HLOOKUP(VALUE(RIGHT($E40,4))+AI$2,Vychodiská!$J$9:$BH$15,4,0)))*-1+($I40*IF(LEN($E40)=4,HLOOKUP($E40+AI$2,Vychodiská!$J$9:$BH$15,5,0),HLOOKUP(VALUE(RIGHT($E40,4))+AI$2,Vychodiská!$J$9:$BH$15,5,0)))*-1+($J40*IF(LEN($E40)=4,HLOOKUP($E40+AI$2,Vychodiská!$J$9:$BH$15,6,0),HLOOKUP(VALUE(RIGHT($E40,4))+AI$2,Vychodiská!$J$9:$BH$15,6,0)))*-1+($K40*IF(LEN($E40)=4,HLOOKUP($E40+AI$2,Vychodiská!$J$9:$BH$15,7,0),HLOOKUP(VALUE(RIGHT($E40,4))+AI$2,Vychodiská!$J$9:$BH$15,7,0)))*-1</f>
        <v>2467.5013257844562</v>
      </c>
      <c r="AJ40" s="62">
        <f>($F40*IF(LEN($E40)=4,HLOOKUP($E40+AJ$2,Vychodiská!$J$9:$BH$15,2,0),HLOOKUP(VALUE(RIGHT($E40,4))+AJ$2,Vychodiská!$J$9:$BH$15,2,0)))*-1+($G40*IF(LEN($E40)=4,HLOOKUP($E40+AJ$2,Vychodiská!$J$9:$BH$15,3,0),HLOOKUP(VALUE(RIGHT($E40,4))+AJ$2,Vychodiská!$J$9:$BH$15,3,0)))*-1+($H40*IF(LEN($E40)=4,HLOOKUP($E40+AJ$2,Vychodiská!$J$9:$BH$15,4,0),HLOOKUP(VALUE(RIGHT($E40,4))+AJ$2,Vychodiská!$J$9:$BH$15,4,0)))*-1+($I40*IF(LEN($E40)=4,HLOOKUP($E40+AJ$2,Vychodiská!$J$9:$BH$15,5,0),HLOOKUP(VALUE(RIGHT($E40,4))+AJ$2,Vychodiská!$J$9:$BH$15,5,0)))*-1+($J40*IF(LEN($E40)=4,HLOOKUP($E40+AJ$2,Vychodiská!$J$9:$BH$15,6,0),HLOOKUP(VALUE(RIGHT($E40,4))+AJ$2,Vychodiská!$J$9:$BH$15,6,0)))*-1+($K40*IF(LEN($E40)=4,HLOOKUP($E40+AJ$2,Vychodiská!$J$9:$BH$15,7,0),HLOOKUP(VALUE(RIGHT($E40,4))+AJ$2,Vychodiská!$J$9:$BH$15,7,0)))*-1</f>
        <v>2489.9555878490951</v>
      </c>
      <c r="AK40" s="62">
        <f>($F40*IF(LEN($E40)=4,HLOOKUP($E40+AK$2,Vychodiská!$J$9:$BH$15,2,0),HLOOKUP(VALUE(RIGHT($E40,4))+AK$2,Vychodiská!$J$9:$BH$15,2,0)))*-1+($G40*IF(LEN($E40)=4,HLOOKUP($E40+AK$2,Vychodiská!$J$9:$BH$15,3,0),HLOOKUP(VALUE(RIGHT($E40,4))+AK$2,Vychodiská!$J$9:$BH$15,3,0)))*-1+($H40*IF(LEN($E40)=4,HLOOKUP($E40+AK$2,Vychodiská!$J$9:$BH$15,4,0),HLOOKUP(VALUE(RIGHT($E40,4))+AK$2,Vychodiská!$J$9:$BH$15,4,0)))*-1+($I40*IF(LEN($E40)=4,HLOOKUP($E40+AK$2,Vychodiská!$J$9:$BH$15,5,0),HLOOKUP(VALUE(RIGHT($E40,4))+AK$2,Vychodiská!$J$9:$BH$15,5,0)))*-1+($J40*IF(LEN($E40)=4,HLOOKUP($E40+AK$2,Vychodiská!$J$9:$BH$15,6,0),HLOOKUP(VALUE(RIGHT($E40,4))+AK$2,Vychodiská!$J$9:$BH$15,6,0)))*-1+($K40*IF(LEN($E40)=4,HLOOKUP($E40+AK$2,Vychodiská!$J$9:$BH$15,7,0),HLOOKUP(VALUE(RIGHT($E40,4))+AK$2,Vychodiská!$J$9:$BH$15,7,0)))*-1</f>
        <v>2512.6141836985221</v>
      </c>
      <c r="AL40" s="62">
        <f>($F40*IF(LEN($E40)=4,HLOOKUP($E40+AL$2,Vychodiská!$J$9:$BH$15,2,0),HLOOKUP(VALUE(RIGHT($E40,4))+AL$2,Vychodiská!$J$9:$BH$15,2,0)))*-1+($G40*IF(LEN($E40)=4,HLOOKUP($E40+AL$2,Vychodiská!$J$9:$BH$15,3,0),HLOOKUP(VALUE(RIGHT($E40,4))+AL$2,Vychodiská!$J$9:$BH$15,3,0)))*-1+($H40*IF(LEN($E40)=4,HLOOKUP($E40+AL$2,Vychodiská!$J$9:$BH$15,4,0),HLOOKUP(VALUE(RIGHT($E40,4))+AL$2,Vychodiská!$J$9:$BH$15,4,0)))*-1+($I40*IF(LEN($E40)=4,HLOOKUP($E40+AL$2,Vychodiská!$J$9:$BH$15,5,0),HLOOKUP(VALUE(RIGHT($E40,4))+AL$2,Vychodiská!$J$9:$BH$15,5,0)))*-1+($J40*IF(LEN($E40)=4,HLOOKUP($E40+AL$2,Vychodiská!$J$9:$BH$15,6,0),HLOOKUP(VALUE(RIGHT($E40,4))+AL$2,Vychodiská!$J$9:$BH$15,6,0)))*-1+($K40*IF(LEN($E40)=4,HLOOKUP($E40+AL$2,Vychodiská!$J$9:$BH$15,7,0),HLOOKUP(VALUE(RIGHT($E40,4))+AL$2,Vychodiská!$J$9:$BH$15,7,0)))*-1</f>
        <v>2535.4789727701791</v>
      </c>
      <c r="AM40" s="62">
        <f>($F40*IF(LEN($E40)=4,HLOOKUP($E40+AM$2,Vychodiská!$J$9:$BH$15,2,0),HLOOKUP(VALUE(RIGHT($E40,4))+AM$2,Vychodiská!$J$9:$BH$15,2,0)))*-1+($G40*IF(LEN($E40)=4,HLOOKUP($E40+AM$2,Vychodiská!$J$9:$BH$15,3,0),HLOOKUP(VALUE(RIGHT($E40,4))+AM$2,Vychodiská!$J$9:$BH$15,3,0)))*-1+($H40*IF(LEN($E40)=4,HLOOKUP($E40+AM$2,Vychodiská!$J$9:$BH$15,4,0),HLOOKUP(VALUE(RIGHT($E40,4))+AM$2,Vychodiská!$J$9:$BH$15,4,0)))*-1+($I40*IF(LEN($E40)=4,HLOOKUP($E40+AM$2,Vychodiská!$J$9:$BH$15,5,0),HLOOKUP(VALUE(RIGHT($E40,4))+AM$2,Vychodiská!$J$9:$BH$15,5,0)))*-1+($J40*IF(LEN($E40)=4,HLOOKUP($E40+AM$2,Vychodiská!$J$9:$BH$15,6,0),HLOOKUP(VALUE(RIGHT($E40,4))+AM$2,Vychodiská!$J$9:$BH$15,6,0)))*-1+($K40*IF(LEN($E40)=4,HLOOKUP($E40+AM$2,Vychodiská!$J$9:$BH$15,7,0),HLOOKUP(VALUE(RIGHT($E40,4))+AM$2,Vychodiská!$J$9:$BH$15,7,0)))*-1</f>
        <v>2558.5518314223877</v>
      </c>
      <c r="AN40" s="62">
        <f>($F40*IF(LEN($E40)=4,HLOOKUP($E40+AN$2,Vychodiská!$J$9:$BH$15,2,0),HLOOKUP(VALUE(RIGHT($E40,4))+AN$2,Vychodiská!$J$9:$BH$15,2,0)))*-1+($G40*IF(LEN($E40)=4,HLOOKUP($E40+AN$2,Vychodiská!$J$9:$BH$15,3,0),HLOOKUP(VALUE(RIGHT($E40,4))+AN$2,Vychodiská!$J$9:$BH$15,3,0)))*-1+($H40*IF(LEN($E40)=4,HLOOKUP($E40+AN$2,Vychodiská!$J$9:$BH$15,4,0),HLOOKUP(VALUE(RIGHT($E40,4))+AN$2,Vychodiská!$J$9:$BH$15,4,0)))*-1+($I40*IF(LEN($E40)=4,HLOOKUP($E40+AN$2,Vychodiská!$J$9:$BH$15,5,0),HLOOKUP(VALUE(RIGHT($E40,4))+AN$2,Vychodiská!$J$9:$BH$15,5,0)))*-1+($J40*IF(LEN($E40)=4,HLOOKUP($E40+AN$2,Vychodiská!$J$9:$BH$15,6,0),HLOOKUP(VALUE(RIGHT($E40,4))+AN$2,Vychodiská!$J$9:$BH$15,6,0)))*-1+($K40*IF(LEN($E40)=4,HLOOKUP($E40+AN$2,Vychodiská!$J$9:$BH$15,7,0),HLOOKUP(VALUE(RIGHT($E40,4))+AN$2,Vychodiská!$J$9:$BH$15,7,0)))*-1</f>
        <v>2581.8346530883323</v>
      </c>
      <c r="AO40" s="62">
        <f>($F40*IF(LEN($E40)=4,HLOOKUP($E40+AO$2,Vychodiská!$J$9:$BH$15,2,0),HLOOKUP(VALUE(RIGHT($E40,4))+AO$2,Vychodiská!$J$9:$BH$15,2,0)))*-1+($G40*IF(LEN($E40)=4,HLOOKUP($E40+AO$2,Vychodiská!$J$9:$BH$15,3,0),HLOOKUP(VALUE(RIGHT($E40,4))+AO$2,Vychodiská!$J$9:$BH$15,3,0)))*-1+($H40*IF(LEN($E40)=4,HLOOKUP($E40+AO$2,Vychodiská!$J$9:$BH$15,4,0),HLOOKUP(VALUE(RIGHT($E40,4))+AO$2,Vychodiská!$J$9:$BH$15,4,0)))*-1+($I40*IF(LEN($E40)=4,HLOOKUP($E40+AO$2,Vychodiská!$J$9:$BH$15,5,0),HLOOKUP(VALUE(RIGHT($E40,4))+AO$2,Vychodiská!$J$9:$BH$15,5,0)))*-1+($J40*IF(LEN($E40)=4,HLOOKUP($E40+AO$2,Vychodiská!$J$9:$BH$15,6,0),HLOOKUP(VALUE(RIGHT($E40,4))+AO$2,Vychodiská!$J$9:$BH$15,6,0)))*-1+($K40*IF(LEN($E40)=4,HLOOKUP($E40+AO$2,Vychodiská!$J$9:$BH$15,7,0),HLOOKUP(VALUE(RIGHT($E40,4))+AO$2,Vychodiská!$J$9:$BH$15,7,0)))*-1</f>
        <v>2605.3293484314358</v>
      </c>
      <c r="AP40" s="62">
        <f t="shared" si="58"/>
        <v>2054.1318231858259</v>
      </c>
      <c r="AQ40" s="62">
        <f>SUM($L40:M40)</f>
        <v>4132.7078150675634</v>
      </c>
      <c r="AR40" s="62">
        <f>SUM($L40:N40)</f>
        <v>6228.7438452811075</v>
      </c>
      <c r="AS40" s="62">
        <f>SUM($L40:O40)</f>
        <v>8342.3865781484456</v>
      </c>
      <c r="AT40" s="62">
        <f>SUM($L40:P40)</f>
        <v>10473.783909971869</v>
      </c>
      <c r="AU40" s="62">
        <f>SUM($L40:Q40)</f>
        <v>12623.084979382609</v>
      </c>
      <c r="AV40" s="62">
        <f>SUM($L40:R40)</f>
        <v>14790.4401777764</v>
      </c>
      <c r="AW40" s="62">
        <f>SUM($L40:S40)</f>
        <v>16976.001159836698</v>
      </c>
      <c r="AX40" s="62">
        <f>SUM($L40:T40)</f>
        <v>19179.920854146301</v>
      </c>
      <c r="AY40" s="62">
        <f>SUM($L40:U40)</f>
        <v>21402.353473888106</v>
      </c>
      <c r="AZ40" s="62">
        <f>SUM($L40:V40)</f>
        <v>23643.454527635742</v>
      </c>
      <c r="BA40" s="62">
        <f>SUM($L40:W40)</f>
        <v>25903.380830234859</v>
      </c>
      <c r="BB40" s="62">
        <f>SUM($L40:X40)</f>
        <v>28179.12661695217</v>
      </c>
      <c r="BC40" s="62">
        <f>SUM($L40:Y40)</f>
        <v>30470.8026241765</v>
      </c>
      <c r="BD40" s="62">
        <f>SUM($L40:Z40)</f>
        <v>32778.520363451404</v>
      </c>
      <c r="BE40" s="62">
        <f>SUM($L40:AA40)</f>
        <v>35102.392126901228</v>
      </c>
      <c r="BF40" s="62">
        <f>SUM($L40:AB40)</f>
        <v>37442.530992695203</v>
      </c>
      <c r="BG40" s="62">
        <f>SUM($L40:AC40)</f>
        <v>39799.050830549735</v>
      </c>
      <c r="BH40" s="62">
        <f>SUM($L40:AD40)</f>
        <v>42172.066307269248</v>
      </c>
      <c r="BI40" s="62">
        <f>SUM($L40:AE40)</f>
        <v>44561.692892325795</v>
      </c>
      <c r="BJ40" s="62">
        <f>SUM($L40:AF40)</f>
        <v>46968.046863477743</v>
      </c>
      <c r="BK40" s="62">
        <f>SUM($L40:AG40)</f>
        <v>49391.245312427753</v>
      </c>
      <c r="BL40" s="62">
        <f>SUM($L40:AH40)</f>
        <v>51836.494867263209</v>
      </c>
      <c r="BM40" s="62">
        <f>SUM($L40:AI40)</f>
        <v>54303.996193047664</v>
      </c>
      <c r="BN40" s="62">
        <f>SUM($L40:AJ40)</f>
        <v>56793.951780896758</v>
      </c>
      <c r="BO40" s="62">
        <f>SUM($L40:AK40)</f>
        <v>59306.565964595276</v>
      </c>
      <c r="BP40" s="62">
        <f>SUM($L40:AL40)</f>
        <v>61842.044937365456</v>
      </c>
      <c r="BQ40" s="62">
        <f>SUM($L40:AM40)</f>
        <v>64400.596768787844</v>
      </c>
      <c r="BR40" s="62">
        <f>SUM($L40:AN40)</f>
        <v>66982.431421876172</v>
      </c>
      <c r="BS40" s="63">
        <f>SUM($L40:AO40)</f>
        <v>69587.760770307606</v>
      </c>
      <c r="BT40" s="65">
        <f>IF(CZ40=0,0,L40/((1+Vychodiská!$C$178)^emisie_ostatné!CZ40))</f>
        <v>0</v>
      </c>
      <c r="BU40" s="62">
        <f>IF(DA40=0,0,M40/((1+Vychodiská!$C$178)^emisie_ostatné!DA40))</f>
        <v>0</v>
      </c>
      <c r="BV40" s="62">
        <f>IF(DB40=0,0,N40/((1+Vychodiská!$C$178)^emisie_ostatné!DB40))</f>
        <v>0</v>
      </c>
      <c r="BW40" s="62">
        <f>IF(DC40=0,0,O40/((1+Vychodiská!$C$178)^emisie_ostatné!DC40))</f>
        <v>0</v>
      </c>
      <c r="BX40" s="62">
        <f>IF(DD40=0,0,P40/((1+Vychodiská!$C$178)^emisie_ostatné!DD40))</f>
        <v>0</v>
      </c>
      <c r="BY40" s="62">
        <f>IF(DE40=0,0,Q40/((1+Vychodiská!$C$178)^emisie_ostatné!DE40))</f>
        <v>0</v>
      </c>
      <c r="BZ40" s="62">
        <f>IF(DF40=0,0,R40/((1+Vychodiská!$C$178)^emisie_ostatné!DF40))</f>
        <v>0</v>
      </c>
      <c r="CA40" s="62">
        <f>IF(DG40=0,0,S40/((1+Vychodiská!$C$178)^emisie_ostatné!DG40))</f>
        <v>0</v>
      </c>
      <c r="CB40" s="62">
        <f>IF(DH40=0,0,T40/((1+Vychodiská!$C$178)^emisie_ostatné!DH40))</f>
        <v>0</v>
      </c>
      <c r="CC40" s="62">
        <f>IF(DI40=0,0,U40/((1+Vychodiská!$C$178)^emisie_ostatné!DI40))</f>
        <v>0</v>
      </c>
      <c r="CD40" s="62">
        <f>IF(DJ40=0,0,V40/((1+Vychodiská!$C$178)^emisie_ostatné!DJ40))</f>
        <v>0</v>
      </c>
      <c r="CE40" s="62">
        <f>IF(DK40=0,0,W40/((1+Vychodiská!$C$178)^emisie_ostatné!DK40))</f>
        <v>0</v>
      </c>
      <c r="CF40" s="62">
        <f>IF(DL40=0,0,X40/((1+Vychodiská!$C$178)^emisie_ostatné!DL40))</f>
        <v>0</v>
      </c>
      <c r="CG40" s="62">
        <f>IF(DM40=0,0,Y40/((1+Vychodiská!$C$178)^emisie_ostatné!DM40))</f>
        <v>0</v>
      </c>
      <c r="CH40" s="62">
        <f>IF(DN40=0,0,Z40/((1+Vychodiská!$C$178)^emisie_ostatné!DN40))</f>
        <v>0</v>
      </c>
      <c r="CI40" s="62">
        <f>IF(DO40=0,0,AA40/((1+Vychodiská!$C$178)^emisie_ostatné!DO40))</f>
        <v>0</v>
      </c>
      <c r="CJ40" s="62">
        <f>IF(DP40=0,0,AB40/((1+Vychodiská!$C$178)^emisie_ostatné!DP40))</f>
        <v>0</v>
      </c>
      <c r="CK40" s="62">
        <f>IF(DQ40=0,0,AC40/((1+Vychodiská!$C$178)^emisie_ostatné!DQ40))</f>
        <v>0</v>
      </c>
      <c r="CL40" s="62">
        <f>IF(DR40=0,0,AD40/((1+Vychodiská!$C$178)^emisie_ostatné!DR40))</f>
        <v>0</v>
      </c>
      <c r="CM40" s="62">
        <f>IF(DS40=0,0,AE40/((1+Vychodiská!$C$178)^emisie_ostatné!DS40))</f>
        <v>0</v>
      </c>
      <c r="CN40" s="62">
        <f>IF(DT40=0,0,AF40/((1+Vychodiská!$C$178)^emisie_ostatné!DT40))</f>
        <v>0</v>
      </c>
      <c r="CO40" s="62">
        <f>IF(DU40=0,0,AG40/((1+Vychodiská!$C$178)^emisie_ostatné!DU40))</f>
        <v>0</v>
      </c>
      <c r="CP40" s="62">
        <f>IF(DV40=0,0,AH40/((1+Vychodiská!$C$178)^emisie_ostatné!DV40))</f>
        <v>0</v>
      </c>
      <c r="CQ40" s="62">
        <f>IF(DW40=0,0,AI40/((1+Vychodiská!$C$178)^emisie_ostatné!DW40))</f>
        <v>0</v>
      </c>
      <c r="CR40" s="62">
        <f>IF(DX40=0,0,AJ40/((1+Vychodiská!$C$178)^emisie_ostatné!DX40))</f>
        <v>0</v>
      </c>
      <c r="CS40" s="62">
        <f>IF(DY40=0,0,AK40/((1+Vychodiská!$C$178)^emisie_ostatné!DY40))</f>
        <v>0</v>
      </c>
      <c r="CT40" s="62">
        <f>IF(DZ40=0,0,AL40/((1+Vychodiská!$C$178)^emisie_ostatné!DZ40))</f>
        <v>0</v>
      </c>
      <c r="CU40" s="62">
        <f>IF(EA40=0,0,AM40/((1+Vychodiská!$C$178)^emisie_ostatné!EA40))</f>
        <v>0</v>
      </c>
      <c r="CV40" s="62">
        <f>IF(EB40=0,0,AN40/((1+Vychodiská!$C$178)^emisie_ostatné!EB40))</f>
        <v>0</v>
      </c>
      <c r="CW40" s="63">
        <f>IF(EC40=0,0,AO40/((1+Vychodiská!$C$178)^emisie_ostatné!EC40))</f>
        <v>0</v>
      </c>
      <c r="CX40" s="66">
        <f t="shared" si="59"/>
        <v>0</v>
      </c>
    </row>
    <row r="41" spans="1:102" ht="33" x14ac:dyDescent="0.45">
      <c r="A41" s="59">
        <f>Investície!A41</f>
        <v>39</v>
      </c>
      <c r="B41" s="60" t="str">
        <f>Investície!B41</f>
        <v>MHTH, a.s. - závod Zvolen</v>
      </c>
      <c r="C41" s="60" t="str">
        <f>Investície!C41</f>
        <v>Rekonštrukcia Administratívnej budovy TpA</v>
      </c>
      <c r="D41" s="61">
        <f>INDEX(Data!$M:$M,MATCH(emisie_ostatné!A41,Data!$A:$A,0))</f>
        <v>40</v>
      </c>
      <c r="E41" s="61" t="str">
        <f>INDEX(Data!$J:$J,MATCH(emisie_ostatné!A41,Data!$A:$A,0))</f>
        <v>2024-2025</v>
      </c>
      <c r="F41" s="61">
        <f>INDEX(Data!$O:$O,MATCH(emisie_ostatné!A41,Data!$A:$A,0))</f>
        <v>0</v>
      </c>
      <c r="G41" s="61">
        <f>INDEX(Data!$P:$P,MATCH(emisie_ostatné!A41,Data!$A:$A,0))</f>
        <v>0</v>
      </c>
      <c r="H41" s="61">
        <f>INDEX(Data!$Q:$Q,MATCH(emisie_ostatné!A41,Data!$A:$A,0))</f>
        <v>0</v>
      </c>
      <c r="I41" s="61">
        <f>INDEX(Data!$R:$R,MATCH(emisie_ostatné!A41,Data!$A:$A,0))</f>
        <v>0</v>
      </c>
      <c r="J41" s="61">
        <f>INDEX(Data!$S:$S,MATCH(emisie_ostatné!A41,Data!$A:$A,0))</f>
        <v>0</v>
      </c>
      <c r="K41" s="63">
        <f>INDEX(Data!$T:$T,MATCH(emisie_ostatné!A41,Data!$A:$A,0))</f>
        <v>0</v>
      </c>
      <c r="L41" s="62">
        <f>($F41*IF(LEN($E41)=4,HLOOKUP($E41+L$2,Vychodiská!$J$9:$BH$15,2,0),HLOOKUP(VALUE(RIGHT($E41,4))+L$2,Vychodiská!$J$9:$BH$15,2,0)))*-1+($G41*IF(LEN($E41)=4,HLOOKUP($E41+L$2,Vychodiská!$J$9:$BH$15,3,0),HLOOKUP(VALUE(RIGHT($E41,4))+L$2,Vychodiská!$J$9:$BH$15,3,0)))*-1+($H41*IF(LEN($E41)=4,HLOOKUP($E41+L$2,Vychodiská!$J$9:$BH$15,4,0),HLOOKUP(VALUE(RIGHT($E41,4))+L$2,Vychodiská!$J$9:$BH$15,4,0)))*-1+($I41*IF(LEN($E41)=4,HLOOKUP($E41+L$2,Vychodiská!$J$9:$BH$15,5,0),HLOOKUP(VALUE(RIGHT($E41,4))+L$2,Vychodiská!$J$9:$BH$15,5,0)))*-1+($J41*IF(LEN($E41)=4,HLOOKUP($E41+L$2,Vychodiská!$J$9:$BH$15,6,0),HLOOKUP(VALUE(RIGHT($E41,4))+L$2,Vychodiská!$J$9:$BH$15,6,0)))*-1+($K41*IF(LEN($E41)=4,HLOOKUP($E41+L$2,Vychodiská!$J$9:$BH$15,7,0),HLOOKUP(VALUE(RIGHT($E41,4))+L$2,Vychodiská!$J$9:$BH$15,7,0)))*-1</f>
        <v>0</v>
      </c>
      <c r="M41" s="62">
        <f>($F41*IF(LEN($E41)=4,HLOOKUP($E41+M$2,Vychodiská!$J$9:$BH$15,2,0),HLOOKUP(VALUE(RIGHT($E41,4))+M$2,Vychodiská!$J$9:$BH$15,2,0)))*-1+($G41*IF(LEN($E41)=4,HLOOKUP($E41+M$2,Vychodiská!$J$9:$BH$15,3,0),HLOOKUP(VALUE(RIGHT($E41,4))+M$2,Vychodiská!$J$9:$BH$15,3,0)))*-1+($H41*IF(LEN($E41)=4,HLOOKUP($E41+M$2,Vychodiská!$J$9:$BH$15,4,0),HLOOKUP(VALUE(RIGHT($E41,4))+M$2,Vychodiská!$J$9:$BH$15,4,0)))*-1+($I41*IF(LEN($E41)=4,HLOOKUP($E41+M$2,Vychodiská!$J$9:$BH$15,5,0),HLOOKUP(VALUE(RIGHT($E41,4))+M$2,Vychodiská!$J$9:$BH$15,5,0)))*-1+($J41*IF(LEN($E41)=4,HLOOKUP($E41+M$2,Vychodiská!$J$9:$BH$15,6,0),HLOOKUP(VALUE(RIGHT($E41,4))+M$2,Vychodiská!$J$9:$BH$15,6,0)))*-1+($K41*IF(LEN($E41)=4,HLOOKUP($E41+M$2,Vychodiská!$J$9:$BH$15,7,0),HLOOKUP(VALUE(RIGHT($E41,4))+M$2,Vychodiská!$J$9:$BH$15,7,0)))*-1</f>
        <v>0</v>
      </c>
      <c r="N41" s="62">
        <f>($F41*IF(LEN($E41)=4,HLOOKUP($E41+N$2,Vychodiská!$J$9:$BH$15,2,0),HLOOKUP(VALUE(RIGHT($E41,4))+N$2,Vychodiská!$J$9:$BH$15,2,0)))*-1+($G41*IF(LEN($E41)=4,HLOOKUP($E41+N$2,Vychodiská!$J$9:$BH$15,3,0),HLOOKUP(VALUE(RIGHT($E41,4))+N$2,Vychodiská!$J$9:$BH$15,3,0)))*-1+($H41*IF(LEN($E41)=4,HLOOKUP($E41+N$2,Vychodiská!$J$9:$BH$15,4,0),HLOOKUP(VALUE(RIGHT($E41,4))+N$2,Vychodiská!$J$9:$BH$15,4,0)))*-1+($I41*IF(LEN($E41)=4,HLOOKUP($E41+N$2,Vychodiská!$J$9:$BH$15,5,0),HLOOKUP(VALUE(RIGHT($E41,4))+N$2,Vychodiská!$J$9:$BH$15,5,0)))*-1+($J41*IF(LEN($E41)=4,HLOOKUP($E41+N$2,Vychodiská!$J$9:$BH$15,6,0),HLOOKUP(VALUE(RIGHT($E41,4))+N$2,Vychodiská!$J$9:$BH$15,6,0)))*-1+($K41*IF(LEN($E41)=4,HLOOKUP($E41+N$2,Vychodiská!$J$9:$BH$15,7,0),HLOOKUP(VALUE(RIGHT($E41,4))+N$2,Vychodiská!$J$9:$BH$15,7,0)))*-1</f>
        <v>0</v>
      </c>
      <c r="O41" s="62">
        <f>($F41*IF(LEN($E41)=4,HLOOKUP($E41+O$2,Vychodiská!$J$9:$BH$15,2,0),HLOOKUP(VALUE(RIGHT($E41,4))+O$2,Vychodiská!$J$9:$BH$15,2,0)))*-1+($G41*IF(LEN($E41)=4,HLOOKUP($E41+O$2,Vychodiská!$J$9:$BH$15,3,0),HLOOKUP(VALUE(RIGHT($E41,4))+O$2,Vychodiská!$J$9:$BH$15,3,0)))*-1+($H41*IF(LEN($E41)=4,HLOOKUP($E41+O$2,Vychodiská!$J$9:$BH$15,4,0),HLOOKUP(VALUE(RIGHT($E41,4))+O$2,Vychodiská!$J$9:$BH$15,4,0)))*-1+($I41*IF(LEN($E41)=4,HLOOKUP($E41+O$2,Vychodiská!$J$9:$BH$15,5,0),HLOOKUP(VALUE(RIGHT($E41,4))+O$2,Vychodiská!$J$9:$BH$15,5,0)))*-1+($J41*IF(LEN($E41)=4,HLOOKUP($E41+O$2,Vychodiská!$J$9:$BH$15,6,0),HLOOKUP(VALUE(RIGHT($E41,4))+O$2,Vychodiská!$J$9:$BH$15,6,0)))*-1+($K41*IF(LEN($E41)=4,HLOOKUP($E41+O$2,Vychodiská!$J$9:$BH$15,7,0),HLOOKUP(VALUE(RIGHT($E41,4))+O$2,Vychodiská!$J$9:$BH$15,7,0)))*-1</f>
        <v>0</v>
      </c>
      <c r="P41" s="62">
        <f>($F41*IF(LEN($E41)=4,HLOOKUP($E41+P$2,Vychodiská!$J$9:$BH$15,2,0),HLOOKUP(VALUE(RIGHT($E41,4))+P$2,Vychodiská!$J$9:$BH$15,2,0)))*-1+($G41*IF(LEN($E41)=4,HLOOKUP($E41+P$2,Vychodiská!$J$9:$BH$15,3,0),HLOOKUP(VALUE(RIGHT($E41,4))+P$2,Vychodiská!$J$9:$BH$15,3,0)))*-1+($H41*IF(LEN($E41)=4,HLOOKUP($E41+P$2,Vychodiská!$J$9:$BH$15,4,0),HLOOKUP(VALUE(RIGHT($E41,4))+P$2,Vychodiská!$J$9:$BH$15,4,0)))*-1+($I41*IF(LEN($E41)=4,HLOOKUP($E41+P$2,Vychodiská!$J$9:$BH$15,5,0),HLOOKUP(VALUE(RIGHT($E41,4))+P$2,Vychodiská!$J$9:$BH$15,5,0)))*-1+($J41*IF(LEN($E41)=4,HLOOKUP($E41+P$2,Vychodiská!$J$9:$BH$15,6,0),HLOOKUP(VALUE(RIGHT($E41,4))+P$2,Vychodiská!$J$9:$BH$15,6,0)))*-1+($K41*IF(LEN($E41)=4,HLOOKUP($E41+P$2,Vychodiská!$J$9:$BH$15,7,0),HLOOKUP(VALUE(RIGHT($E41,4))+P$2,Vychodiská!$J$9:$BH$15,7,0)))*-1</f>
        <v>0</v>
      </c>
      <c r="Q41" s="62">
        <f>($F41*IF(LEN($E41)=4,HLOOKUP($E41+Q$2,Vychodiská!$J$9:$BH$15,2,0),HLOOKUP(VALUE(RIGHT($E41,4))+Q$2,Vychodiská!$J$9:$BH$15,2,0)))*-1+($G41*IF(LEN($E41)=4,HLOOKUP($E41+Q$2,Vychodiská!$J$9:$BH$15,3,0),HLOOKUP(VALUE(RIGHT($E41,4))+Q$2,Vychodiská!$J$9:$BH$15,3,0)))*-1+($H41*IF(LEN($E41)=4,HLOOKUP($E41+Q$2,Vychodiská!$J$9:$BH$15,4,0),HLOOKUP(VALUE(RIGHT($E41,4))+Q$2,Vychodiská!$J$9:$BH$15,4,0)))*-1+($I41*IF(LEN($E41)=4,HLOOKUP($E41+Q$2,Vychodiská!$J$9:$BH$15,5,0),HLOOKUP(VALUE(RIGHT($E41,4))+Q$2,Vychodiská!$J$9:$BH$15,5,0)))*-1+($J41*IF(LEN($E41)=4,HLOOKUP($E41+Q$2,Vychodiská!$J$9:$BH$15,6,0),HLOOKUP(VALUE(RIGHT($E41,4))+Q$2,Vychodiská!$J$9:$BH$15,6,0)))*-1+($K41*IF(LEN($E41)=4,HLOOKUP($E41+Q$2,Vychodiská!$J$9:$BH$15,7,0),HLOOKUP(VALUE(RIGHT($E41,4))+Q$2,Vychodiská!$J$9:$BH$15,7,0)))*-1</f>
        <v>0</v>
      </c>
      <c r="R41" s="62">
        <f>($F41*IF(LEN($E41)=4,HLOOKUP($E41+R$2,Vychodiská!$J$9:$BH$15,2,0),HLOOKUP(VALUE(RIGHT($E41,4))+R$2,Vychodiská!$J$9:$BH$15,2,0)))*-1+($G41*IF(LEN($E41)=4,HLOOKUP($E41+R$2,Vychodiská!$J$9:$BH$15,3,0),HLOOKUP(VALUE(RIGHT($E41,4))+R$2,Vychodiská!$J$9:$BH$15,3,0)))*-1+($H41*IF(LEN($E41)=4,HLOOKUP($E41+R$2,Vychodiská!$J$9:$BH$15,4,0),HLOOKUP(VALUE(RIGHT($E41,4))+R$2,Vychodiská!$J$9:$BH$15,4,0)))*-1+($I41*IF(LEN($E41)=4,HLOOKUP($E41+R$2,Vychodiská!$J$9:$BH$15,5,0),HLOOKUP(VALUE(RIGHT($E41,4))+R$2,Vychodiská!$J$9:$BH$15,5,0)))*-1+($J41*IF(LEN($E41)=4,HLOOKUP($E41+R$2,Vychodiská!$J$9:$BH$15,6,0),HLOOKUP(VALUE(RIGHT($E41,4))+R$2,Vychodiská!$J$9:$BH$15,6,0)))*-1+($K41*IF(LEN($E41)=4,HLOOKUP($E41+R$2,Vychodiská!$J$9:$BH$15,7,0),HLOOKUP(VALUE(RIGHT($E41,4))+R$2,Vychodiská!$J$9:$BH$15,7,0)))*-1</f>
        <v>0</v>
      </c>
      <c r="S41" s="62">
        <f>($F41*IF(LEN($E41)=4,HLOOKUP($E41+S$2,Vychodiská!$J$9:$BH$15,2,0),HLOOKUP(VALUE(RIGHT($E41,4))+S$2,Vychodiská!$J$9:$BH$15,2,0)))*-1+($G41*IF(LEN($E41)=4,HLOOKUP($E41+S$2,Vychodiská!$J$9:$BH$15,3,0),HLOOKUP(VALUE(RIGHT($E41,4))+S$2,Vychodiská!$J$9:$BH$15,3,0)))*-1+($H41*IF(LEN($E41)=4,HLOOKUP($E41+S$2,Vychodiská!$J$9:$BH$15,4,0),HLOOKUP(VALUE(RIGHT($E41,4))+S$2,Vychodiská!$J$9:$BH$15,4,0)))*-1+($I41*IF(LEN($E41)=4,HLOOKUP($E41+S$2,Vychodiská!$J$9:$BH$15,5,0),HLOOKUP(VALUE(RIGHT($E41,4))+S$2,Vychodiská!$J$9:$BH$15,5,0)))*-1+($J41*IF(LEN($E41)=4,HLOOKUP($E41+S$2,Vychodiská!$J$9:$BH$15,6,0),HLOOKUP(VALUE(RIGHT($E41,4))+S$2,Vychodiská!$J$9:$BH$15,6,0)))*-1+($K41*IF(LEN($E41)=4,HLOOKUP($E41+S$2,Vychodiská!$J$9:$BH$15,7,0),HLOOKUP(VALUE(RIGHT($E41,4))+S$2,Vychodiská!$J$9:$BH$15,7,0)))*-1</f>
        <v>0</v>
      </c>
      <c r="T41" s="62">
        <f>($F41*IF(LEN($E41)=4,HLOOKUP($E41+T$2,Vychodiská!$J$9:$BH$15,2,0),HLOOKUP(VALUE(RIGHT($E41,4))+T$2,Vychodiská!$J$9:$BH$15,2,0)))*-1+($G41*IF(LEN($E41)=4,HLOOKUP($E41+T$2,Vychodiská!$J$9:$BH$15,3,0),HLOOKUP(VALUE(RIGHT($E41,4))+T$2,Vychodiská!$J$9:$BH$15,3,0)))*-1+($H41*IF(LEN($E41)=4,HLOOKUP($E41+T$2,Vychodiská!$J$9:$BH$15,4,0),HLOOKUP(VALUE(RIGHT($E41,4))+T$2,Vychodiská!$J$9:$BH$15,4,0)))*-1+($I41*IF(LEN($E41)=4,HLOOKUP($E41+T$2,Vychodiská!$J$9:$BH$15,5,0),HLOOKUP(VALUE(RIGHT($E41,4))+T$2,Vychodiská!$J$9:$BH$15,5,0)))*-1+($J41*IF(LEN($E41)=4,HLOOKUP($E41+T$2,Vychodiská!$J$9:$BH$15,6,0),HLOOKUP(VALUE(RIGHT($E41,4))+T$2,Vychodiská!$J$9:$BH$15,6,0)))*-1+($K41*IF(LEN($E41)=4,HLOOKUP($E41+T$2,Vychodiská!$J$9:$BH$15,7,0),HLOOKUP(VALUE(RIGHT($E41,4))+T$2,Vychodiská!$J$9:$BH$15,7,0)))*-1</f>
        <v>0</v>
      </c>
      <c r="U41" s="62">
        <f>($F41*IF(LEN($E41)=4,HLOOKUP($E41+U$2,Vychodiská!$J$9:$BH$15,2,0),HLOOKUP(VALUE(RIGHT($E41,4))+U$2,Vychodiská!$J$9:$BH$15,2,0)))*-1+($G41*IF(LEN($E41)=4,HLOOKUP($E41+U$2,Vychodiská!$J$9:$BH$15,3,0),HLOOKUP(VALUE(RIGHT($E41,4))+U$2,Vychodiská!$J$9:$BH$15,3,0)))*-1+($H41*IF(LEN($E41)=4,HLOOKUP($E41+U$2,Vychodiská!$J$9:$BH$15,4,0),HLOOKUP(VALUE(RIGHT($E41,4))+U$2,Vychodiská!$J$9:$BH$15,4,0)))*-1+($I41*IF(LEN($E41)=4,HLOOKUP($E41+U$2,Vychodiská!$J$9:$BH$15,5,0),HLOOKUP(VALUE(RIGHT($E41,4))+U$2,Vychodiská!$J$9:$BH$15,5,0)))*-1+($J41*IF(LEN($E41)=4,HLOOKUP($E41+U$2,Vychodiská!$J$9:$BH$15,6,0),HLOOKUP(VALUE(RIGHT($E41,4))+U$2,Vychodiská!$J$9:$BH$15,6,0)))*-1+($K41*IF(LEN($E41)=4,HLOOKUP($E41+U$2,Vychodiská!$J$9:$BH$15,7,0),HLOOKUP(VALUE(RIGHT($E41,4))+U$2,Vychodiská!$J$9:$BH$15,7,0)))*-1</f>
        <v>0</v>
      </c>
      <c r="V41" s="62">
        <f>($F41*IF(LEN($E41)=4,HLOOKUP($E41+V$2,Vychodiská!$J$9:$BH$15,2,0),HLOOKUP(VALUE(RIGHT($E41,4))+V$2,Vychodiská!$J$9:$BH$15,2,0)))*-1+($G41*IF(LEN($E41)=4,HLOOKUP($E41+V$2,Vychodiská!$J$9:$BH$15,3,0),HLOOKUP(VALUE(RIGHT($E41,4))+V$2,Vychodiská!$J$9:$BH$15,3,0)))*-1+($H41*IF(LEN($E41)=4,HLOOKUP($E41+V$2,Vychodiská!$J$9:$BH$15,4,0),HLOOKUP(VALUE(RIGHT($E41,4))+V$2,Vychodiská!$J$9:$BH$15,4,0)))*-1+($I41*IF(LEN($E41)=4,HLOOKUP($E41+V$2,Vychodiská!$J$9:$BH$15,5,0),HLOOKUP(VALUE(RIGHT($E41,4))+V$2,Vychodiská!$J$9:$BH$15,5,0)))*-1+($J41*IF(LEN($E41)=4,HLOOKUP($E41+V$2,Vychodiská!$J$9:$BH$15,6,0),HLOOKUP(VALUE(RIGHT($E41,4))+V$2,Vychodiská!$J$9:$BH$15,6,0)))*-1+($K41*IF(LEN($E41)=4,HLOOKUP($E41+V$2,Vychodiská!$J$9:$BH$15,7,0),HLOOKUP(VALUE(RIGHT($E41,4))+V$2,Vychodiská!$J$9:$BH$15,7,0)))*-1</f>
        <v>0</v>
      </c>
      <c r="W41" s="62">
        <f>($F41*IF(LEN($E41)=4,HLOOKUP($E41+W$2,Vychodiská!$J$9:$BH$15,2,0),HLOOKUP(VALUE(RIGHT($E41,4))+W$2,Vychodiská!$J$9:$BH$15,2,0)))*-1+($G41*IF(LEN($E41)=4,HLOOKUP($E41+W$2,Vychodiská!$J$9:$BH$15,3,0),HLOOKUP(VALUE(RIGHT($E41,4))+W$2,Vychodiská!$J$9:$BH$15,3,0)))*-1+($H41*IF(LEN($E41)=4,HLOOKUP($E41+W$2,Vychodiská!$J$9:$BH$15,4,0),HLOOKUP(VALUE(RIGHT($E41,4))+W$2,Vychodiská!$J$9:$BH$15,4,0)))*-1+($I41*IF(LEN($E41)=4,HLOOKUP($E41+W$2,Vychodiská!$J$9:$BH$15,5,0),HLOOKUP(VALUE(RIGHT($E41,4))+W$2,Vychodiská!$J$9:$BH$15,5,0)))*-1+($J41*IF(LEN($E41)=4,HLOOKUP($E41+W$2,Vychodiská!$J$9:$BH$15,6,0),HLOOKUP(VALUE(RIGHT($E41,4))+W$2,Vychodiská!$J$9:$BH$15,6,0)))*-1+($K41*IF(LEN($E41)=4,HLOOKUP($E41+W$2,Vychodiská!$J$9:$BH$15,7,0),HLOOKUP(VALUE(RIGHT($E41,4))+W$2,Vychodiská!$J$9:$BH$15,7,0)))*-1</f>
        <v>0</v>
      </c>
      <c r="X41" s="62">
        <f>($F41*IF(LEN($E41)=4,HLOOKUP($E41+X$2,Vychodiská!$J$9:$BH$15,2,0),HLOOKUP(VALUE(RIGHT($E41,4))+X$2,Vychodiská!$J$9:$BH$15,2,0)))*-1+($G41*IF(LEN($E41)=4,HLOOKUP($E41+X$2,Vychodiská!$J$9:$BH$15,3,0),HLOOKUP(VALUE(RIGHT($E41,4))+X$2,Vychodiská!$J$9:$BH$15,3,0)))*-1+($H41*IF(LEN($E41)=4,HLOOKUP($E41+X$2,Vychodiská!$J$9:$BH$15,4,0),HLOOKUP(VALUE(RIGHT($E41,4))+X$2,Vychodiská!$J$9:$BH$15,4,0)))*-1+($I41*IF(LEN($E41)=4,HLOOKUP($E41+X$2,Vychodiská!$J$9:$BH$15,5,0),HLOOKUP(VALUE(RIGHT($E41,4))+X$2,Vychodiská!$J$9:$BH$15,5,0)))*-1+($J41*IF(LEN($E41)=4,HLOOKUP($E41+X$2,Vychodiská!$J$9:$BH$15,6,0),HLOOKUP(VALUE(RIGHT($E41,4))+X$2,Vychodiská!$J$9:$BH$15,6,0)))*-1+($K41*IF(LEN($E41)=4,HLOOKUP($E41+X$2,Vychodiská!$J$9:$BH$15,7,0),HLOOKUP(VALUE(RIGHT($E41,4))+X$2,Vychodiská!$J$9:$BH$15,7,0)))*-1</f>
        <v>0</v>
      </c>
      <c r="Y41" s="62">
        <f>($F41*IF(LEN($E41)=4,HLOOKUP($E41+Y$2,Vychodiská!$J$9:$BH$15,2,0),HLOOKUP(VALUE(RIGHT($E41,4))+Y$2,Vychodiská!$J$9:$BH$15,2,0)))*-1+($G41*IF(LEN($E41)=4,HLOOKUP($E41+Y$2,Vychodiská!$J$9:$BH$15,3,0),HLOOKUP(VALUE(RIGHT($E41,4))+Y$2,Vychodiská!$J$9:$BH$15,3,0)))*-1+($H41*IF(LEN($E41)=4,HLOOKUP($E41+Y$2,Vychodiská!$J$9:$BH$15,4,0),HLOOKUP(VALUE(RIGHT($E41,4))+Y$2,Vychodiská!$J$9:$BH$15,4,0)))*-1+($I41*IF(LEN($E41)=4,HLOOKUP($E41+Y$2,Vychodiská!$J$9:$BH$15,5,0),HLOOKUP(VALUE(RIGHT($E41,4))+Y$2,Vychodiská!$J$9:$BH$15,5,0)))*-1+($J41*IF(LEN($E41)=4,HLOOKUP($E41+Y$2,Vychodiská!$J$9:$BH$15,6,0),HLOOKUP(VALUE(RIGHT($E41,4))+Y$2,Vychodiská!$J$9:$BH$15,6,0)))*-1+($K41*IF(LEN($E41)=4,HLOOKUP($E41+Y$2,Vychodiská!$J$9:$BH$15,7,0),HLOOKUP(VALUE(RIGHT($E41,4))+Y$2,Vychodiská!$J$9:$BH$15,7,0)))*-1</f>
        <v>0</v>
      </c>
      <c r="Z41" s="62">
        <f>($F41*IF(LEN($E41)=4,HLOOKUP($E41+Z$2,Vychodiská!$J$9:$BH$15,2,0),HLOOKUP(VALUE(RIGHT($E41,4))+Z$2,Vychodiská!$J$9:$BH$15,2,0)))*-1+($G41*IF(LEN($E41)=4,HLOOKUP($E41+Z$2,Vychodiská!$J$9:$BH$15,3,0),HLOOKUP(VALUE(RIGHT($E41,4))+Z$2,Vychodiská!$J$9:$BH$15,3,0)))*-1+($H41*IF(LEN($E41)=4,HLOOKUP($E41+Z$2,Vychodiská!$J$9:$BH$15,4,0),HLOOKUP(VALUE(RIGHT($E41,4))+Z$2,Vychodiská!$J$9:$BH$15,4,0)))*-1+($I41*IF(LEN($E41)=4,HLOOKUP($E41+Z$2,Vychodiská!$J$9:$BH$15,5,0),HLOOKUP(VALUE(RIGHT($E41,4))+Z$2,Vychodiská!$J$9:$BH$15,5,0)))*-1+($J41*IF(LEN($E41)=4,HLOOKUP($E41+Z$2,Vychodiská!$J$9:$BH$15,6,0),HLOOKUP(VALUE(RIGHT($E41,4))+Z$2,Vychodiská!$J$9:$BH$15,6,0)))*-1+($K41*IF(LEN($E41)=4,HLOOKUP($E41+Z$2,Vychodiská!$J$9:$BH$15,7,0),HLOOKUP(VALUE(RIGHT($E41,4))+Z$2,Vychodiská!$J$9:$BH$15,7,0)))*-1</f>
        <v>0</v>
      </c>
      <c r="AA41" s="62">
        <f>($F41*IF(LEN($E41)=4,HLOOKUP($E41+AA$2,Vychodiská!$J$9:$BH$15,2,0),HLOOKUP(VALUE(RIGHT($E41,4))+AA$2,Vychodiská!$J$9:$BH$15,2,0)))*-1+($G41*IF(LEN($E41)=4,HLOOKUP($E41+AA$2,Vychodiská!$J$9:$BH$15,3,0),HLOOKUP(VALUE(RIGHT($E41,4))+AA$2,Vychodiská!$J$9:$BH$15,3,0)))*-1+($H41*IF(LEN($E41)=4,HLOOKUP($E41+AA$2,Vychodiská!$J$9:$BH$15,4,0),HLOOKUP(VALUE(RIGHT($E41,4))+AA$2,Vychodiská!$J$9:$BH$15,4,0)))*-1+($I41*IF(LEN($E41)=4,HLOOKUP($E41+AA$2,Vychodiská!$J$9:$BH$15,5,0),HLOOKUP(VALUE(RIGHT($E41,4))+AA$2,Vychodiská!$J$9:$BH$15,5,0)))*-1+($J41*IF(LEN($E41)=4,HLOOKUP($E41+AA$2,Vychodiská!$J$9:$BH$15,6,0),HLOOKUP(VALUE(RIGHT($E41,4))+AA$2,Vychodiská!$J$9:$BH$15,6,0)))*-1+($K41*IF(LEN($E41)=4,HLOOKUP($E41+AA$2,Vychodiská!$J$9:$BH$15,7,0),HLOOKUP(VALUE(RIGHT($E41,4))+AA$2,Vychodiská!$J$9:$BH$15,7,0)))*-1</f>
        <v>0</v>
      </c>
      <c r="AB41" s="62">
        <f>($F41*IF(LEN($E41)=4,HLOOKUP($E41+AB$2,Vychodiská!$J$9:$BH$15,2,0),HLOOKUP(VALUE(RIGHT($E41,4))+AB$2,Vychodiská!$J$9:$BH$15,2,0)))*-1+($G41*IF(LEN($E41)=4,HLOOKUP($E41+AB$2,Vychodiská!$J$9:$BH$15,3,0),HLOOKUP(VALUE(RIGHT($E41,4))+AB$2,Vychodiská!$J$9:$BH$15,3,0)))*-1+($H41*IF(LEN($E41)=4,HLOOKUP($E41+AB$2,Vychodiská!$J$9:$BH$15,4,0),HLOOKUP(VALUE(RIGHT($E41,4))+AB$2,Vychodiská!$J$9:$BH$15,4,0)))*-1+($I41*IF(LEN($E41)=4,HLOOKUP($E41+AB$2,Vychodiská!$J$9:$BH$15,5,0),HLOOKUP(VALUE(RIGHT($E41,4))+AB$2,Vychodiská!$J$9:$BH$15,5,0)))*-1+($J41*IF(LEN($E41)=4,HLOOKUP($E41+AB$2,Vychodiská!$J$9:$BH$15,6,0),HLOOKUP(VALUE(RIGHT($E41,4))+AB$2,Vychodiská!$J$9:$BH$15,6,0)))*-1+($K41*IF(LEN($E41)=4,HLOOKUP($E41+AB$2,Vychodiská!$J$9:$BH$15,7,0),HLOOKUP(VALUE(RIGHT($E41,4))+AB$2,Vychodiská!$J$9:$BH$15,7,0)))*-1</f>
        <v>0</v>
      </c>
      <c r="AC41" s="62">
        <f>($F41*IF(LEN($E41)=4,HLOOKUP($E41+AC$2,Vychodiská!$J$9:$BH$15,2,0),HLOOKUP(VALUE(RIGHT($E41,4))+AC$2,Vychodiská!$J$9:$BH$15,2,0)))*-1+($G41*IF(LEN($E41)=4,HLOOKUP($E41+AC$2,Vychodiská!$J$9:$BH$15,3,0),HLOOKUP(VALUE(RIGHT($E41,4))+AC$2,Vychodiská!$J$9:$BH$15,3,0)))*-1+($H41*IF(LEN($E41)=4,HLOOKUP($E41+AC$2,Vychodiská!$J$9:$BH$15,4,0),HLOOKUP(VALUE(RIGHT($E41,4))+AC$2,Vychodiská!$J$9:$BH$15,4,0)))*-1+($I41*IF(LEN($E41)=4,HLOOKUP($E41+AC$2,Vychodiská!$J$9:$BH$15,5,0),HLOOKUP(VALUE(RIGHT($E41,4))+AC$2,Vychodiská!$J$9:$BH$15,5,0)))*-1+($J41*IF(LEN($E41)=4,HLOOKUP($E41+AC$2,Vychodiská!$J$9:$BH$15,6,0),HLOOKUP(VALUE(RIGHT($E41,4))+AC$2,Vychodiská!$J$9:$BH$15,6,0)))*-1+($K41*IF(LEN($E41)=4,HLOOKUP($E41+AC$2,Vychodiská!$J$9:$BH$15,7,0),HLOOKUP(VALUE(RIGHT($E41,4))+AC$2,Vychodiská!$J$9:$BH$15,7,0)))*-1</f>
        <v>0</v>
      </c>
      <c r="AD41" s="62">
        <f>($F41*IF(LEN($E41)=4,HLOOKUP($E41+AD$2,Vychodiská!$J$9:$BH$15,2,0),HLOOKUP(VALUE(RIGHT($E41,4))+AD$2,Vychodiská!$J$9:$BH$15,2,0)))*-1+($G41*IF(LEN($E41)=4,HLOOKUP($E41+AD$2,Vychodiská!$J$9:$BH$15,3,0),HLOOKUP(VALUE(RIGHT($E41,4))+AD$2,Vychodiská!$J$9:$BH$15,3,0)))*-1+($H41*IF(LEN($E41)=4,HLOOKUP($E41+AD$2,Vychodiská!$J$9:$BH$15,4,0),HLOOKUP(VALUE(RIGHT($E41,4))+AD$2,Vychodiská!$J$9:$BH$15,4,0)))*-1+($I41*IF(LEN($E41)=4,HLOOKUP($E41+AD$2,Vychodiská!$J$9:$BH$15,5,0),HLOOKUP(VALUE(RIGHT($E41,4))+AD$2,Vychodiská!$J$9:$BH$15,5,0)))*-1+($J41*IF(LEN($E41)=4,HLOOKUP($E41+AD$2,Vychodiská!$J$9:$BH$15,6,0),HLOOKUP(VALUE(RIGHT($E41,4))+AD$2,Vychodiská!$J$9:$BH$15,6,0)))*-1+($K41*IF(LEN($E41)=4,HLOOKUP($E41+AD$2,Vychodiská!$J$9:$BH$15,7,0),HLOOKUP(VALUE(RIGHT($E41,4))+AD$2,Vychodiská!$J$9:$BH$15,7,0)))*-1</f>
        <v>0</v>
      </c>
      <c r="AE41" s="62">
        <f>($F41*IF(LEN($E41)=4,HLOOKUP($E41+AE$2,Vychodiská!$J$9:$BH$15,2,0),HLOOKUP(VALUE(RIGHT($E41,4))+AE$2,Vychodiská!$J$9:$BH$15,2,0)))*-1+($G41*IF(LEN($E41)=4,HLOOKUP($E41+AE$2,Vychodiská!$J$9:$BH$15,3,0),HLOOKUP(VALUE(RIGHT($E41,4))+AE$2,Vychodiská!$J$9:$BH$15,3,0)))*-1+($H41*IF(LEN($E41)=4,HLOOKUP($E41+AE$2,Vychodiská!$J$9:$BH$15,4,0),HLOOKUP(VALUE(RIGHT($E41,4))+AE$2,Vychodiská!$J$9:$BH$15,4,0)))*-1+($I41*IF(LEN($E41)=4,HLOOKUP($E41+AE$2,Vychodiská!$J$9:$BH$15,5,0),HLOOKUP(VALUE(RIGHT($E41,4))+AE$2,Vychodiská!$J$9:$BH$15,5,0)))*-1+($J41*IF(LEN($E41)=4,HLOOKUP($E41+AE$2,Vychodiská!$J$9:$BH$15,6,0),HLOOKUP(VALUE(RIGHT($E41,4))+AE$2,Vychodiská!$J$9:$BH$15,6,0)))*-1+($K41*IF(LEN($E41)=4,HLOOKUP($E41+AE$2,Vychodiská!$J$9:$BH$15,7,0),HLOOKUP(VALUE(RIGHT($E41,4))+AE$2,Vychodiská!$J$9:$BH$15,7,0)))*-1</f>
        <v>0</v>
      </c>
      <c r="AF41" s="62">
        <f>($F41*IF(LEN($E41)=4,HLOOKUP($E41+AF$2,Vychodiská!$J$9:$BH$15,2,0),HLOOKUP(VALUE(RIGHT($E41,4))+AF$2,Vychodiská!$J$9:$BH$15,2,0)))*-1+($G41*IF(LEN($E41)=4,HLOOKUP($E41+AF$2,Vychodiská!$J$9:$BH$15,3,0),HLOOKUP(VALUE(RIGHT($E41,4))+AF$2,Vychodiská!$J$9:$BH$15,3,0)))*-1+($H41*IF(LEN($E41)=4,HLOOKUP($E41+AF$2,Vychodiská!$J$9:$BH$15,4,0),HLOOKUP(VALUE(RIGHT($E41,4))+AF$2,Vychodiská!$J$9:$BH$15,4,0)))*-1+($I41*IF(LEN($E41)=4,HLOOKUP($E41+AF$2,Vychodiská!$J$9:$BH$15,5,0),HLOOKUP(VALUE(RIGHT($E41,4))+AF$2,Vychodiská!$J$9:$BH$15,5,0)))*-1+($J41*IF(LEN($E41)=4,HLOOKUP($E41+AF$2,Vychodiská!$J$9:$BH$15,6,0),HLOOKUP(VALUE(RIGHT($E41,4))+AF$2,Vychodiská!$J$9:$BH$15,6,0)))*-1+($K41*IF(LEN($E41)=4,HLOOKUP($E41+AF$2,Vychodiská!$J$9:$BH$15,7,0),HLOOKUP(VALUE(RIGHT($E41,4))+AF$2,Vychodiská!$J$9:$BH$15,7,0)))*-1</f>
        <v>0</v>
      </c>
      <c r="AG41" s="62">
        <f>($F41*IF(LEN($E41)=4,HLOOKUP($E41+AG$2,Vychodiská!$J$9:$BH$15,2,0),HLOOKUP(VALUE(RIGHT($E41,4))+AG$2,Vychodiská!$J$9:$BH$15,2,0)))*-1+($G41*IF(LEN($E41)=4,HLOOKUP($E41+AG$2,Vychodiská!$J$9:$BH$15,3,0),HLOOKUP(VALUE(RIGHT($E41,4))+AG$2,Vychodiská!$J$9:$BH$15,3,0)))*-1+($H41*IF(LEN($E41)=4,HLOOKUP($E41+AG$2,Vychodiská!$J$9:$BH$15,4,0),HLOOKUP(VALUE(RIGHT($E41,4))+AG$2,Vychodiská!$J$9:$BH$15,4,0)))*-1+($I41*IF(LEN($E41)=4,HLOOKUP($E41+AG$2,Vychodiská!$J$9:$BH$15,5,0),HLOOKUP(VALUE(RIGHT($E41,4))+AG$2,Vychodiská!$J$9:$BH$15,5,0)))*-1+($J41*IF(LEN($E41)=4,HLOOKUP($E41+AG$2,Vychodiská!$J$9:$BH$15,6,0),HLOOKUP(VALUE(RIGHT($E41,4))+AG$2,Vychodiská!$J$9:$BH$15,6,0)))*-1+($K41*IF(LEN($E41)=4,HLOOKUP($E41+AG$2,Vychodiská!$J$9:$BH$15,7,0),HLOOKUP(VALUE(RIGHT($E41,4))+AG$2,Vychodiská!$J$9:$BH$15,7,0)))*-1</f>
        <v>0</v>
      </c>
      <c r="AH41" s="62">
        <f>($F41*IF(LEN($E41)=4,HLOOKUP($E41+AH$2,Vychodiská!$J$9:$BH$15,2,0),HLOOKUP(VALUE(RIGHT($E41,4))+AH$2,Vychodiská!$J$9:$BH$15,2,0)))*-1+($G41*IF(LEN($E41)=4,HLOOKUP($E41+AH$2,Vychodiská!$J$9:$BH$15,3,0),HLOOKUP(VALUE(RIGHT($E41,4))+AH$2,Vychodiská!$J$9:$BH$15,3,0)))*-1+($H41*IF(LEN($E41)=4,HLOOKUP($E41+AH$2,Vychodiská!$J$9:$BH$15,4,0),HLOOKUP(VALUE(RIGHT($E41,4))+AH$2,Vychodiská!$J$9:$BH$15,4,0)))*-1+($I41*IF(LEN($E41)=4,HLOOKUP($E41+AH$2,Vychodiská!$J$9:$BH$15,5,0),HLOOKUP(VALUE(RIGHT($E41,4))+AH$2,Vychodiská!$J$9:$BH$15,5,0)))*-1+($J41*IF(LEN($E41)=4,HLOOKUP($E41+AH$2,Vychodiská!$J$9:$BH$15,6,0),HLOOKUP(VALUE(RIGHT($E41,4))+AH$2,Vychodiská!$J$9:$BH$15,6,0)))*-1+($K41*IF(LEN($E41)=4,HLOOKUP($E41+AH$2,Vychodiská!$J$9:$BH$15,7,0),HLOOKUP(VALUE(RIGHT($E41,4))+AH$2,Vychodiská!$J$9:$BH$15,7,0)))*-1</f>
        <v>0</v>
      </c>
      <c r="AI41" s="62">
        <f>($F41*IF(LEN($E41)=4,HLOOKUP($E41+AI$2,Vychodiská!$J$9:$BH$15,2,0),HLOOKUP(VALUE(RIGHT($E41,4))+AI$2,Vychodiská!$J$9:$BH$15,2,0)))*-1+($G41*IF(LEN($E41)=4,HLOOKUP($E41+AI$2,Vychodiská!$J$9:$BH$15,3,0),HLOOKUP(VALUE(RIGHT($E41,4))+AI$2,Vychodiská!$J$9:$BH$15,3,0)))*-1+($H41*IF(LEN($E41)=4,HLOOKUP($E41+AI$2,Vychodiská!$J$9:$BH$15,4,0),HLOOKUP(VALUE(RIGHT($E41,4))+AI$2,Vychodiská!$J$9:$BH$15,4,0)))*-1+($I41*IF(LEN($E41)=4,HLOOKUP($E41+AI$2,Vychodiská!$J$9:$BH$15,5,0),HLOOKUP(VALUE(RIGHT($E41,4))+AI$2,Vychodiská!$J$9:$BH$15,5,0)))*-1+($J41*IF(LEN($E41)=4,HLOOKUP($E41+AI$2,Vychodiská!$J$9:$BH$15,6,0),HLOOKUP(VALUE(RIGHT($E41,4))+AI$2,Vychodiská!$J$9:$BH$15,6,0)))*-1+($K41*IF(LEN($E41)=4,HLOOKUP($E41+AI$2,Vychodiská!$J$9:$BH$15,7,0),HLOOKUP(VALUE(RIGHT($E41,4))+AI$2,Vychodiská!$J$9:$BH$15,7,0)))*-1</f>
        <v>0</v>
      </c>
      <c r="AJ41" s="62">
        <f>($F41*IF(LEN($E41)=4,HLOOKUP($E41+AJ$2,Vychodiská!$J$9:$BH$15,2,0),HLOOKUP(VALUE(RIGHT($E41,4))+AJ$2,Vychodiská!$J$9:$BH$15,2,0)))*-1+($G41*IF(LEN($E41)=4,HLOOKUP($E41+AJ$2,Vychodiská!$J$9:$BH$15,3,0),HLOOKUP(VALUE(RIGHT($E41,4))+AJ$2,Vychodiská!$J$9:$BH$15,3,0)))*-1+($H41*IF(LEN($E41)=4,HLOOKUP($E41+AJ$2,Vychodiská!$J$9:$BH$15,4,0),HLOOKUP(VALUE(RIGHT($E41,4))+AJ$2,Vychodiská!$J$9:$BH$15,4,0)))*-1+($I41*IF(LEN($E41)=4,HLOOKUP($E41+AJ$2,Vychodiská!$J$9:$BH$15,5,0),HLOOKUP(VALUE(RIGHT($E41,4))+AJ$2,Vychodiská!$J$9:$BH$15,5,0)))*-1+($J41*IF(LEN($E41)=4,HLOOKUP($E41+AJ$2,Vychodiská!$J$9:$BH$15,6,0),HLOOKUP(VALUE(RIGHT($E41,4))+AJ$2,Vychodiská!$J$9:$BH$15,6,0)))*-1+($K41*IF(LEN($E41)=4,HLOOKUP($E41+AJ$2,Vychodiská!$J$9:$BH$15,7,0),HLOOKUP(VALUE(RIGHT($E41,4))+AJ$2,Vychodiská!$J$9:$BH$15,7,0)))*-1</f>
        <v>0</v>
      </c>
      <c r="AK41" s="62">
        <f>($F41*IF(LEN($E41)=4,HLOOKUP($E41+AK$2,Vychodiská!$J$9:$BH$15,2,0),HLOOKUP(VALUE(RIGHT($E41,4))+AK$2,Vychodiská!$J$9:$BH$15,2,0)))*-1+($G41*IF(LEN($E41)=4,HLOOKUP($E41+AK$2,Vychodiská!$J$9:$BH$15,3,0),HLOOKUP(VALUE(RIGHT($E41,4))+AK$2,Vychodiská!$J$9:$BH$15,3,0)))*-1+($H41*IF(LEN($E41)=4,HLOOKUP($E41+AK$2,Vychodiská!$J$9:$BH$15,4,0),HLOOKUP(VALUE(RIGHT($E41,4))+AK$2,Vychodiská!$J$9:$BH$15,4,0)))*-1+($I41*IF(LEN($E41)=4,HLOOKUP($E41+AK$2,Vychodiská!$J$9:$BH$15,5,0),HLOOKUP(VALUE(RIGHT($E41,4))+AK$2,Vychodiská!$J$9:$BH$15,5,0)))*-1+($J41*IF(LEN($E41)=4,HLOOKUP($E41+AK$2,Vychodiská!$J$9:$BH$15,6,0),HLOOKUP(VALUE(RIGHT($E41,4))+AK$2,Vychodiská!$J$9:$BH$15,6,0)))*-1+($K41*IF(LEN($E41)=4,HLOOKUP($E41+AK$2,Vychodiská!$J$9:$BH$15,7,0),HLOOKUP(VALUE(RIGHT($E41,4))+AK$2,Vychodiská!$J$9:$BH$15,7,0)))*-1</f>
        <v>0</v>
      </c>
      <c r="AL41" s="62">
        <f>($F41*IF(LEN($E41)=4,HLOOKUP($E41+AL$2,Vychodiská!$J$9:$BH$15,2,0),HLOOKUP(VALUE(RIGHT($E41,4))+AL$2,Vychodiská!$J$9:$BH$15,2,0)))*-1+($G41*IF(LEN($E41)=4,HLOOKUP($E41+AL$2,Vychodiská!$J$9:$BH$15,3,0),HLOOKUP(VALUE(RIGHT($E41,4))+AL$2,Vychodiská!$J$9:$BH$15,3,0)))*-1+($H41*IF(LEN($E41)=4,HLOOKUP($E41+AL$2,Vychodiská!$J$9:$BH$15,4,0),HLOOKUP(VALUE(RIGHT($E41,4))+AL$2,Vychodiská!$J$9:$BH$15,4,0)))*-1+($I41*IF(LEN($E41)=4,HLOOKUP($E41+AL$2,Vychodiská!$J$9:$BH$15,5,0),HLOOKUP(VALUE(RIGHT($E41,4))+AL$2,Vychodiská!$J$9:$BH$15,5,0)))*-1+($J41*IF(LEN($E41)=4,HLOOKUP($E41+AL$2,Vychodiská!$J$9:$BH$15,6,0),HLOOKUP(VALUE(RIGHT($E41,4))+AL$2,Vychodiská!$J$9:$BH$15,6,0)))*-1+($K41*IF(LEN($E41)=4,HLOOKUP($E41+AL$2,Vychodiská!$J$9:$BH$15,7,0),HLOOKUP(VALUE(RIGHT($E41,4))+AL$2,Vychodiská!$J$9:$BH$15,7,0)))*-1</f>
        <v>0</v>
      </c>
      <c r="AM41" s="62">
        <f>($F41*IF(LEN($E41)=4,HLOOKUP($E41+AM$2,Vychodiská!$J$9:$BH$15,2,0),HLOOKUP(VALUE(RIGHT($E41,4))+AM$2,Vychodiská!$J$9:$BH$15,2,0)))*-1+($G41*IF(LEN($E41)=4,HLOOKUP($E41+AM$2,Vychodiská!$J$9:$BH$15,3,0),HLOOKUP(VALUE(RIGHT($E41,4))+AM$2,Vychodiská!$J$9:$BH$15,3,0)))*-1+($H41*IF(LEN($E41)=4,HLOOKUP($E41+AM$2,Vychodiská!$J$9:$BH$15,4,0),HLOOKUP(VALUE(RIGHT($E41,4))+AM$2,Vychodiská!$J$9:$BH$15,4,0)))*-1+($I41*IF(LEN($E41)=4,HLOOKUP($E41+AM$2,Vychodiská!$J$9:$BH$15,5,0),HLOOKUP(VALUE(RIGHT($E41,4))+AM$2,Vychodiská!$J$9:$BH$15,5,0)))*-1+($J41*IF(LEN($E41)=4,HLOOKUP($E41+AM$2,Vychodiská!$J$9:$BH$15,6,0),HLOOKUP(VALUE(RIGHT($E41,4))+AM$2,Vychodiská!$J$9:$BH$15,6,0)))*-1+($K41*IF(LEN($E41)=4,HLOOKUP($E41+AM$2,Vychodiská!$J$9:$BH$15,7,0),HLOOKUP(VALUE(RIGHT($E41,4))+AM$2,Vychodiská!$J$9:$BH$15,7,0)))*-1</f>
        <v>0</v>
      </c>
      <c r="AN41" s="62">
        <f>($F41*IF(LEN($E41)=4,HLOOKUP($E41+AN$2,Vychodiská!$J$9:$BH$15,2,0),HLOOKUP(VALUE(RIGHT($E41,4))+AN$2,Vychodiská!$J$9:$BH$15,2,0)))*-1+($G41*IF(LEN($E41)=4,HLOOKUP($E41+AN$2,Vychodiská!$J$9:$BH$15,3,0),HLOOKUP(VALUE(RIGHT($E41,4))+AN$2,Vychodiská!$J$9:$BH$15,3,0)))*-1+($H41*IF(LEN($E41)=4,HLOOKUP($E41+AN$2,Vychodiská!$J$9:$BH$15,4,0),HLOOKUP(VALUE(RIGHT($E41,4))+AN$2,Vychodiská!$J$9:$BH$15,4,0)))*-1+($I41*IF(LEN($E41)=4,HLOOKUP($E41+AN$2,Vychodiská!$J$9:$BH$15,5,0),HLOOKUP(VALUE(RIGHT($E41,4))+AN$2,Vychodiská!$J$9:$BH$15,5,0)))*-1+($J41*IF(LEN($E41)=4,HLOOKUP($E41+AN$2,Vychodiská!$J$9:$BH$15,6,0),HLOOKUP(VALUE(RIGHT($E41,4))+AN$2,Vychodiská!$J$9:$BH$15,6,0)))*-1+($K41*IF(LEN($E41)=4,HLOOKUP($E41+AN$2,Vychodiská!$J$9:$BH$15,7,0),HLOOKUP(VALUE(RIGHT($E41,4))+AN$2,Vychodiská!$J$9:$BH$15,7,0)))*-1</f>
        <v>0</v>
      </c>
      <c r="AO41" s="62">
        <f>($F41*IF(LEN($E41)=4,HLOOKUP($E41+AO$2,Vychodiská!$J$9:$BH$15,2,0),HLOOKUP(VALUE(RIGHT($E41,4))+AO$2,Vychodiská!$J$9:$BH$15,2,0)))*-1+($G41*IF(LEN($E41)=4,HLOOKUP($E41+AO$2,Vychodiská!$J$9:$BH$15,3,0),HLOOKUP(VALUE(RIGHT($E41,4))+AO$2,Vychodiská!$J$9:$BH$15,3,0)))*-1+($H41*IF(LEN($E41)=4,HLOOKUP($E41+AO$2,Vychodiská!$J$9:$BH$15,4,0),HLOOKUP(VALUE(RIGHT($E41,4))+AO$2,Vychodiská!$J$9:$BH$15,4,0)))*-1+($I41*IF(LEN($E41)=4,HLOOKUP($E41+AO$2,Vychodiská!$J$9:$BH$15,5,0),HLOOKUP(VALUE(RIGHT($E41,4))+AO$2,Vychodiská!$J$9:$BH$15,5,0)))*-1+($J41*IF(LEN($E41)=4,HLOOKUP($E41+AO$2,Vychodiská!$J$9:$BH$15,6,0),HLOOKUP(VALUE(RIGHT($E41,4))+AO$2,Vychodiská!$J$9:$BH$15,6,0)))*-1+($K41*IF(LEN($E41)=4,HLOOKUP($E41+AO$2,Vychodiská!$J$9:$BH$15,7,0),HLOOKUP(VALUE(RIGHT($E41,4))+AO$2,Vychodiská!$J$9:$BH$15,7,0)))*-1</f>
        <v>0</v>
      </c>
      <c r="AP41" s="62">
        <f t="shared" si="58"/>
        <v>0</v>
      </c>
      <c r="AQ41" s="62">
        <f>SUM($L41:M41)</f>
        <v>0</v>
      </c>
      <c r="AR41" s="62">
        <f>SUM($L41:N41)</f>
        <v>0</v>
      </c>
      <c r="AS41" s="62">
        <f>SUM($L41:O41)</f>
        <v>0</v>
      </c>
      <c r="AT41" s="62">
        <f>SUM($L41:P41)</f>
        <v>0</v>
      </c>
      <c r="AU41" s="62">
        <f>SUM($L41:Q41)</f>
        <v>0</v>
      </c>
      <c r="AV41" s="62">
        <f>SUM($L41:R41)</f>
        <v>0</v>
      </c>
      <c r="AW41" s="62">
        <f>SUM($L41:S41)</f>
        <v>0</v>
      </c>
      <c r="AX41" s="62">
        <f>SUM($L41:T41)</f>
        <v>0</v>
      </c>
      <c r="AY41" s="62">
        <f>SUM($L41:U41)</f>
        <v>0</v>
      </c>
      <c r="AZ41" s="62">
        <f>SUM($L41:V41)</f>
        <v>0</v>
      </c>
      <c r="BA41" s="62">
        <f>SUM($L41:W41)</f>
        <v>0</v>
      </c>
      <c r="BB41" s="62">
        <f>SUM($L41:X41)</f>
        <v>0</v>
      </c>
      <c r="BC41" s="62">
        <f>SUM($L41:Y41)</f>
        <v>0</v>
      </c>
      <c r="BD41" s="62">
        <f>SUM($L41:Z41)</f>
        <v>0</v>
      </c>
      <c r="BE41" s="62">
        <f>SUM($L41:AA41)</f>
        <v>0</v>
      </c>
      <c r="BF41" s="62">
        <f>SUM($L41:AB41)</f>
        <v>0</v>
      </c>
      <c r="BG41" s="62">
        <f>SUM($L41:AC41)</f>
        <v>0</v>
      </c>
      <c r="BH41" s="62">
        <f>SUM($L41:AD41)</f>
        <v>0</v>
      </c>
      <c r="BI41" s="62">
        <f>SUM($L41:AE41)</f>
        <v>0</v>
      </c>
      <c r="BJ41" s="62">
        <f>SUM($L41:AF41)</f>
        <v>0</v>
      </c>
      <c r="BK41" s="62">
        <f>SUM($L41:AG41)</f>
        <v>0</v>
      </c>
      <c r="BL41" s="62">
        <f>SUM($L41:AH41)</f>
        <v>0</v>
      </c>
      <c r="BM41" s="62">
        <f>SUM($L41:AI41)</f>
        <v>0</v>
      </c>
      <c r="BN41" s="62">
        <f>SUM($L41:AJ41)</f>
        <v>0</v>
      </c>
      <c r="BO41" s="62">
        <f>SUM($L41:AK41)</f>
        <v>0</v>
      </c>
      <c r="BP41" s="62">
        <f>SUM($L41:AL41)</f>
        <v>0</v>
      </c>
      <c r="BQ41" s="62">
        <f>SUM($L41:AM41)</f>
        <v>0</v>
      </c>
      <c r="BR41" s="62">
        <f>SUM($L41:AN41)</f>
        <v>0</v>
      </c>
      <c r="BS41" s="63">
        <f>SUM($L41:AO41)</f>
        <v>0</v>
      </c>
      <c r="BT41" s="65">
        <f>IF(CZ41=0,0,L41/((1+Vychodiská!$C$178)^emisie_ostatné!CZ41))</f>
        <v>0</v>
      </c>
      <c r="BU41" s="62">
        <f>IF(DA41=0,0,M41/((1+Vychodiská!$C$178)^emisie_ostatné!DA41))</f>
        <v>0</v>
      </c>
      <c r="BV41" s="62">
        <f>IF(DB41=0,0,N41/((1+Vychodiská!$C$178)^emisie_ostatné!DB41))</f>
        <v>0</v>
      </c>
      <c r="BW41" s="62">
        <f>IF(DC41=0,0,O41/((1+Vychodiská!$C$178)^emisie_ostatné!DC41))</f>
        <v>0</v>
      </c>
      <c r="BX41" s="62">
        <f>IF(DD41=0,0,P41/((1+Vychodiská!$C$178)^emisie_ostatné!DD41))</f>
        <v>0</v>
      </c>
      <c r="BY41" s="62">
        <f>IF(DE41=0,0,Q41/((1+Vychodiská!$C$178)^emisie_ostatné!DE41))</f>
        <v>0</v>
      </c>
      <c r="BZ41" s="62">
        <f>IF(DF41=0,0,R41/((1+Vychodiská!$C$178)^emisie_ostatné!DF41))</f>
        <v>0</v>
      </c>
      <c r="CA41" s="62">
        <f>IF(DG41=0,0,S41/((1+Vychodiská!$C$178)^emisie_ostatné!DG41))</f>
        <v>0</v>
      </c>
      <c r="CB41" s="62">
        <f>IF(DH41=0,0,T41/((1+Vychodiská!$C$178)^emisie_ostatné!DH41))</f>
        <v>0</v>
      </c>
      <c r="CC41" s="62">
        <f>IF(DI41=0,0,U41/((1+Vychodiská!$C$178)^emisie_ostatné!DI41))</f>
        <v>0</v>
      </c>
      <c r="CD41" s="62">
        <f>IF(DJ41=0,0,V41/((1+Vychodiská!$C$178)^emisie_ostatné!DJ41))</f>
        <v>0</v>
      </c>
      <c r="CE41" s="62">
        <f>IF(DK41=0,0,W41/((1+Vychodiská!$C$178)^emisie_ostatné!DK41))</f>
        <v>0</v>
      </c>
      <c r="CF41" s="62">
        <f>IF(DL41=0,0,X41/((1+Vychodiská!$C$178)^emisie_ostatné!DL41))</f>
        <v>0</v>
      </c>
      <c r="CG41" s="62">
        <f>IF(DM41=0,0,Y41/((1+Vychodiská!$C$178)^emisie_ostatné!DM41))</f>
        <v>0</v>
      </c>
      <c r="CH41" s="62">
        <f>IF(DN41=0,0,Z41/((1+Vychodiská!$C$178)^emisie_ostatné!DN41))</f>
        <v>0</v>
      </c>
      <c r="CI41" s="62">
        <f>IF(DO41=0,0,AA41/((1+Vychodiská!$C$178)^emisie_ostatné!DO41))</f>
        <v>0</v>
      </c>
      <c r="CJ41" s="62">
        <f>IF(DP41=0,0,AB41/((1+Vychodiská!$C$178)^emisie_ostatné!DP41))</f>
        <v>0</v>
      </c>
      <c r="CK41" s="62">
        <f>IF(DQ41=0,0,AC41/((1+Vychodiská!$C$178)^emisie_ostatné!DQ41))</f>
        <v>0</v>
      </c>
      <c r="CL41" s="62">
        <f>IF(DR41=0,0,AD41/((1+Vychodiská!$C$178)^emisie_ostatné!DR41))</f>
        <v>0</v>
      </c>
      <c r="CM41" s="62">
        <f>IF(DS41=0,0,AE41/((1+Vychodiská!$C$178)^emisie_ostatné!DS41))</f>
        <v>0</v>
      </c>
      <c r="CN41" s="62">
        <f>IF(DT41=0,0,AF41/((1+Vychodiská!$C$178)^emisie_ostatné!DT41))</f>
        <v>0</v>
      </c>
      <c r="CO41" s="62">
        <f>IF(DU41=0,0,AG41/((1+Vychodiská!$C$178)^emisie_ostatné!DU41))</f>
        <v>0</v>
      </c>
      <c r="CP41" s="62">
        <f>IF(DV41=0,0,AH41/((1+Vychodiská!$C$178)^emisie_ostatné!DV41))</f>
        <v>0</v>
      </c>
      <c r="CQ41" s="62">
        <f>IF(DW41=0,0,AI41/((1+Vychodiská!$C$178)^emisie_ostatné!DW41))</f>
        <v>0</v>
      </c>
      <c r="CR41" s="62">
        <f>IF(DX41=0,0,AJ41/((1+Vychodiská!$C$178)^emisie_ostatné!DX41))</f>
        <v>0</v>
      </c>
      <c r="CS41" s="62">
        <f>IF(DY41=0,0,AK41/((1+Vychodiská!$C$178)^emisie_ostatné!DY41))</f>
        <v>0</v>
      </c>
      <c r="CT41" s="62">
        <f>IF(DZ41=0,0,AL41/((1+Vychodiská!$C$178)^emisie_ostatné!DZ41))</f>
        <v>0</v>
      </c>
      <c r="CU41" s="62">
        <f>IF(EA41=0,0,AM41/((1+Vychodiská!$C$178)^emisie_ostatné!EA41))</f>
        <v>0</v>
      </c>
      <c r="CV41" s="62">
        <f>IF(EB41=0,0,AN41/((1+Vychodiská!$C$178)^emisie_ostatné!EB41))</f>
        <v>0</v>
      </c>
      <c r="CW41" s="63">
        <f>IF(EC41=0,0,AO41/((1+Vychodiská!$C$178)^emisie_ostatné!EC41))</f>
        <v>0</v>
      </c>
      <c r="CX41" s="66">
        <f t="shared" si="59"/>
        <v>0</v>
      </c>
    </row>
    <row r="42" spans="1:102" ht="33" x14ac:dyDescent="0.45">
      <c r="A42" s="59">
        <f>Investície!A42</f>
        <v>40</v>
      </c>
      <c r="B42" s="60" t="str">
        <f>Investície!B42</f>
        <v>MHTH, a.s. - závod Trnava</v>
      </c>
      <c r="C42" s="60" t="str">
        <f>Investície!C42</f>
        <v>Rozšírenie siete CZT – HV prípojka a OST pre VUJE, a.s. Trnava, Horúcovodné rozvody a OST ŽOS Trnava, a.s., a Horúcovodná prípojka a OST Stavmat Stavebniny, s.r.o. </v>
      </c>
      <c r="D42" s="61">
        <f>INDEX(Data!$M:$M,MATCH(emisie_ostatné!A42,Data!$A:$A,0))</f>
        <v>30</v>
      </c>
      <c r="E42" s="61" t="str">
        <f>INDEX(Data!$J:$J,MATCH(emisie_ostatné!A42,Data!$A:$A,0))</f>
        <v>2024-2025</v>
      </c>
      <c r="F42" s="61">
        <f>INDEX(Data!$O:$O,MATCH(emisie_ostatné!A42,Data!$A:$A,0))</f>
        <v>0</v>
      </c>
      <c r="G42" s="61">
        <f>INDEX(Data!$P:$P,MATCH(emisie_ostatné!A42,Data!$A:$A,0))</f>
        <v>0</v>
      </c>
      <c r="H42" s="61">
        <f>INDEX(Data!$Q:$Q,MATCH(emisie_ostatné!A42,Data!$A:$A,0))</f>
        <v>-6.9999999999999997E-7</v>
      </c>
      <c r="I42" s="61">
        <f>INDEX(Data!$R:$R,MATCH(emisie_ostatné!A42,Data!$A:$A,0))</f>
        <v>0</v>
      </c>
      <c r="J42" s="61">
        <f>INDEX(Data!$S:$S,MATCH(emisie_ostatné!A42,Data!$A:$A,0))</f>
        <v>-5.8000000000000004E-6</v>
      </c>
      <c r="K42" s="63">
        <f>INDEX(Data!$T:$T,MATCH(emisie_ostatné!A42,Data!$A:$A,0))</f>
        <v>0</v>
      </c>
      <c r="L42" s="62">
        <f>($F42*IF(LEN($E42)=4,HLOOKUP($E42+L$2,Vychodiská!$J$9:$BH$15,2,0),HLOOKUP(VALUE(RIGHT($E42,4))+L$2,Vychodiská!$J$9:$BH$15,2,0)))*-1+($G42*IF(LEN($E42)=4,HLOOKUP($E42+L$2,Vychodiská!$J$9:$BH$15,3,0),HLOOKUP(VALUE(RIGHT($E42,4))+L$2,Vychodiská!$J$9:$BH$15,3,0)))*-1+($H42*IF(LEN($E42)=4,HLOOKUP($E42+L$2,Vychodiská!$J$9:$BH$15,4,0),HLOOKUP(VALUE(RIGHT($E42,4))+L$2,Vychodiská!$J$9:$BH$15,4,0)))*-1+($I42*IF(LEN($E42)=4,HLOOKUP($E42+L$2,Vychodiská!$J$9:$BH$15,5,0),HLOOKUP(VALUE(RIGHT($E42,4))+L$2,Vychodiská!$J$9:$BH$15,5,0)))*-1+($J42*IF(LEN($E42)=4,HLOOKUP($E42+L$2,Vychodiská!$J$9:$BH$15,6,0),HLOOKUP(VALUE(RIGHT($E42,4))+L$2,Vychodiská!$J$9:$BH$15,6,0)))*-1+($K42*IF(LEN($E42)=4,HLOOKUP($E42+L$2,Vychodiská!$J$9:$BH$15,7,0),HLOOKUP(VALUE(RIGHT($E42,4))+L$2,Vychodiská!$J$9:$BH$15,7,0)))*-1</f>
        <v>0.74803030520514857</v>
      </c>
      <c r="M42" s="62">
        <f>($F42*IF(LEN($E42)=4,HLOOKUP($E42+M$2,Vychodiská!$J$9:$BH$15,2,0),HLOOKUP(VALUE(RIGHT($E42,4))+M$2,Vychodiská!$J$9:$BH$15,2,0)))*-1+($G42*IF(LEN($E42)=4,HLOOKUP($E42+M$2,Vychodiská!$J$9:$BH$15,3,0),HLOOKUP(VALUE(RIGHT($E42,4))+M$2,Vychodiská!$J$9:$BH$15,3,0)))*-1+($H42*IF(LEN($E42)=4,HLOOKUP($E42+M$2,Vychodiská!$J$9:$BH$15,4,0),HLOOKUP(VALUE(RIGHT($E42,4))+M$2,Vychodiská!$J$9:$BH$15,4,0)))*-1+($I42*IF(LEN($E42)=4,HLOOKUP($E42+M$2,Vychodiská!$J$9:$BH$15,5,0),HLOOKUP(VALUE(RIGHT($E42,4))+M$2,Vychodiská!$J$9:$BH$15,5,0)))*-1+($J42*IF(LEN($E42)=4,HLOOKUP($E42+M$2,Vychodiská!$J$9:$BH$15,6,0),HLOOKUP(VALUE(RIGHT($E42,4))+M$2,Vychodiská!$J$9:$BH$15,6,0)))*-1+($K42*IF(LEN($E42)=4,HLOOKUP($E42+M$2,Vychodiská!$J$9:$BH$15,7,0),HLOOKUP(VALUE(RIGHT($E42,4))+M$2,Vychodiská!$J$9:$BH$15,7,0)))*-1</f>
        <v>0.75902635069166413</v>
      </c>
      <c r="N42" s="62">
        <f>($F42*IF(LEN($E42)=4,HLOOKUP($E42+N$2,Vychodiská!$J$9:$BH$15,2,0),HLOOKUP(VALUE(RIGHT($E42,4))+N$2,Vychodiská!$J$9:$BH$15,2,0)))*-1+($G42*IF(LEN($E42)=4,HLOOKUP($E42+N$2,Vychodiská!$J$9:$BH$15,3,0),HLOOKUP(VALUE(RIGHT($E42,4))+N$2,Vychodiská!$J$9:$BH$15,3,0)))*-1+($H42*IF(LEN($E42)=4,HLOOKUP($E42+N$2,Vychodiská!$J$9:$BH$15,4,0),HLOOKUP(VALUE(RIGHT($E42,4))+N$2,Vychodiská!$J$9:$BH$15,4,0)))*-1+($I42*IF(LEN($E42)=4,HLOOKUP($E42+N$2,Vychodiská!$J$9:$BH$15,5,0),HLOOKUP(VALUE(RIGHT($E42,4))+N$2,Vychodiská!$J$9:$BH$15,5,0)))*-1+($J42*IF(LEN($E42)=4,HLOOKUP($E42+N$2,Vychodiská!$J$9:$BH$15,6,0),HLOOKUP(VALUE(RIGHT($E42,4))+N$2,Vychodiská!$J$9:$BH$15,6,0)))*-1+($K42*IF(LEN($E42)=4,HLOOKUP($E42+N$2,Vychodiská!$J$9:$BH$15,7,0),HLOOKUP(VALUE(RIGHT($E42,4))+N$2,Vychodiská!$J$9:$BH$15,7,0)))*-1</f>
        <v>0.76805876426489506</v>
      </c>
      <c r="O42" s="62">
        <f>($F42*IF(LEN($E42)=4,HLOOKUP($E42+O$2,Vychodiská!$J$9:$BH$15,2,0),HLOOKUP(VALUE(RIGHT($E42,4))+O$2,Vychodiská!$J$9:$BH$15,2,0)))*-1+($G42*IF(LEN($E42)=4,HLOOKUP($E42+O$2,Vychodiská!$J$9:$BH$15,3,0),HLOOKUP(VALUE(RIGHT($E42,4))+O$2,Vychodiská!$J$9:$BH$15,3,0)))*-1+($H42*IF(LEN($E42)=4,HLOOKUP($E42+O$2,Vychodiská!$J$9:$BH$15,4,0),HLOOKUP(VALUE(RIGHT($E42,4))+O$2,Vychodiská!$J$9:$BH$15,4,0)))*-1+($I42*IF(LEN($E42)=4,HLOOKUP($E42+O$2,Vychodiská!$J$9:$BH$15,5,0),HLOOKUP(VALUE(RIGHT($E42,4))+O$2,Vychodiská!$J$9:$BH$15,5,0)))*-1+($J42*IF(LEN($E42)=4,HLOOKUP($E42+O$2,Vychodiská!$J$9:$BH$15,6,0),HLOOKUP(VALUE(RIGHT($E42,4))+O$2,Vychodiská!$J$9:$BH$15,6,0)))*-1+($K42*IF(LEN($E42)=4,HLOOKUP($E42+O$2,Vychodiská!$J$9:$BH$15,7,0),HLOOKUP(VALUE(RIGHT($E42,4))+O$2,Vychodiská!$J$9:$BH$15,7,0)))*-1</f>
        <v>0.7771986635596474</v>
      </c>
      <c r="P42" s="62">
        <f>($F42*IF(LEN($E42)=4,HLOOKUP($E42+P$2,Vychodiská!$J$9:$BH$15,2,0),HLOOKUP(VALUE(RIGHT($E42,4))+P$2,Vychodiská!$J$9:$BH$15,2,0)))*-1+($G42*IF(LEN($E42)=4,HLOOKUP($E42+P$2,Vychodiská!$J$9:$BH$15,3,0),HLOOKUP(VALUE(RIGHT($E42,4))+P$2,Vychodiská!$J$9:$BH$15,3,0)))*-1+($H42*IF(LEN($E42)=4,HLOOKUP($E42+P$2,Vychodiská!$J$9:$BH$15,4,0),HLOOKUP(VALUE(RIGHT($E42,4))+P$2,Vychodiská!$J$9:$BH$15,4,0)))*-1+($I42*IF(LEN($E42)=4,HLOOKUP($E42+P$2,Vychodiská!$J$9:$BH$15,5,0),HLOOKUP(VALUE(RIGHT($E42,4))+P$2,Vychodiská!$J$9:$BH$15,5,0)))*-1+($J42*IF(LEN($E42)=4,HLOOKUP($E42+P$2,Vychodiská!$J$9:$BH$15,6,0),HLOOKUP(VALUE(RIGHT($E42,4))+P$2,Vychodiská!$J$9:$BH$15,6,0)))*-1+($K42*IF(LEN($E42)=4,HLOOKUP($E42+P$2,Vychodiská!$J$9:$BH$15,7,0),HLOOKUP(VALUE(RIGHT($E42,4))+P$2,Vychodiská!$J$9:$BH$15,7,0)))*-1</f>
        <v>0.78644732765600711</v>
      </c>
      <c r="Q42" s="62">
        <f>($F42*IF(LEN($E42)=4,HLOOKUP($E42+Q$2,Vychodiská!$J$9:$BH$15,2,0),HLOOKUP(VALUE(RIGHT($E42,4))+Q$2,Vychodiská!$J$9:$BH$15,2,0)))*-1+($G42*IF(LEN($E42)=4,HLOOKUP($E42+Q$2,Vychodiská!$J$9:$BH$15,3,0),HLOOKUP(VALUE(RIGHT($E42,4))+Q$2,Vychodiská!$J$9:$BH$15,3,0)))*-1+($H42*IF(LEN($E42)=4,HLOOKUP($E42+Q$2,Vychodiská!$J$9:$BH$15,4,0),HLOOKUP(VALUE(RIGHT($E42,4))+Q$2,Vychodiská!$J$9:$BH$15,4,0)))*-1+($I42*IF(LEN($E42)=4,HLOOKUP($E42+Q$2,Vychodiská!$J$9:$BH$15,5,0),HLOOKUP(VALUE(RIGHT($E42,4))+Q$2,Vychodiská!$J$9:$BH$15,5,0)))*-1+($J42*IF(LEN($E42)=4,HLOOKUP($E42+Q$2,Vychodiská!$J$9:$BH$15,6,0),HLOOKUP(VALUE(RIGHT($E42,4))+Q$2,Vychodiská!$J$9:$BH$15,6,0)))*-1+($K42*IF(LEN($E42)=4,HLOOKUP($E42+Q$2,Vychodiská!$J$9:$BH$15,7,0),HLOOKUP(VALUE(RIGHT($E42,4))+Q$2,Vychodiská!$J$9:$BH$15,7,0)))*-1</f>
        <v>0.79305348520831753</v>
      </c>
      <c r="R42" s="62">
        <f>($F42*IF(LEN($E42)=4,HLOOKUP($E42+R$2,Vychodiská!$J$9:$BH$15,2,0),HLOOKUP(VALUE(RIGHT($E42,4))+R$2,Vychodiská!$J$9:$BH$15,2,0)))*-1+($G42*IF(LEN($E42)=4,HLOOKUP($E42+R$2,Vychodiská!$J$9:$BH$15,3,0),HLOOKUP(VALUE(RIGHT($E42,4))+R$2,Vychodiská!$J$9:$BH$15,3,0)))*-1+($H42*IF(LEN($E42)=4,HLOOKUP($E42+R$2,Vychodiská!$J$9:$BH$15,4,0),HLOOKUP(VALUE(RIGHT($E42,4))+R$2,Vychodiská!$J$9:$BH$15,4,0)))*-1+($I42*IF(LEN($E42)=4,HLOOKUP($E42+R$2,Vychodiská!$J$9:$BH$15,5,0),HLOOKUP(VALUE(RIGHT($E42,4))+R$2,Vychodiská!$J$9:$BH$15,5,0)))*-1+($J42*IF(LEN($E42)=4,HLOOKUP($E42+R$2,Vychodiská!$J$9:$BH$15,6,0),HLOOKUP(VALUE(RIGHT($E42,4))+R$2,Vychodiská!$J$9:$BH$15,6,0)))*-1+($K42*IF(LEN($E42)=4,HLOOKUP($E42+R$2,Vychodiská!$J$9:$BH$15,7,0),HLOOKUP(VALUE(RIGHT($E42,4))+R$2,Vychodiská!$J$9:$BH$15,7,0)))*-1</f>
        <v>0.79971513448406728</v>
      </c>
      <c r="S42" s="62">
        <f>($F42*IF(LEN($E42)=4,HLOOKUP($E42+S$2,Vychodiská!$J$9:$BH$15,2,0),HLOOKUP(VALUE(RIGHT($E42,4))+S$2,Vychodiská!$J$9:$BH$15,2,0)))*-1+($G42*IF(LEN($E42)=4,HLOOKUP($E42+S$2,Vychodiská!$J$9:$BH$15,3,0),HLOOKUP(VALUE(RIGHT($E42,4))+S$2,Vychodiská!$J$9:$BH$15,3,0)))*-1+($H42*IF(LEN($E42)=4,HLOOKUP($E42+S$2,Vychodiská!$J$9:$BH$15,4,0),HLOOKUP(VALUE(RIGHT($E42,4))+S$2,Vychodiská!$J$9:$BH$15,4,0)))*-1+($I42*IF(LEN($E42)=4,HLOOKUP($E42+S$2,Vychodiská!$J$9:$BH$15,5,0),HLOOKUP(VALUE(RIGHT($E42,4))+S$2,Vychodiská!$J$9:$BH$15,5,0)))*-1+($J42*IF(LEN($E42)=4,HLOOKUP($E42+S$2,Vychodiská!$J$9:$BH$15,6,0),HLOOKUP(VALUE(RIGHT($E42,4))+S$2,Vychodiská!$J$9:$BH$15,6,0)))*-1+($K42*IF(LEN($E42)=4,HLOOKUP($E42+S$2,Vychodiská!$J$9:$BH$15,7,0),HLOOKUP(VALUE(RIGHT($E42,4))+S$2,Vychodiská!$J$9:$BH$15,7,0)))*-1</f>
        <v>0.80643274161373346</v>
      </c>
      <c r="T42" s="62">
        <f>($F42*IF(LEN($E42)=4,HLOOKUP($E42+T$2,Vychodiská!$J$9:$BH$15,2,0),HLOOKUP(VALUE(RIGHT($E42,4))+T$2,Vychodiská!$J$9:$BH$15,2,0)))*-1+($G42*IF(LEN($E42)=4,HLOOKUP($E42+T$2,Vychodiská!$J$9:$BH$15,3,0),HLOOKUP(VALUE(RIGHT($E42,4))+T$2,Vychodiská!$J$9:$BH$15,3,0)))*-1+($H42*IF(LEN($E42)=4,HLOOKUP($E42+T$2,Vychodiská!$J$9:$BH$15,4,0),HLOOKUP(VALUE(RIGHT($E42,4))+T$2,Vychodiská!$J$9:$BH$15,4,0)))*-1+($I42*IF(LEN($E42)=4,HLOOKUP($E42+T$2,Vychodiská!$J$9:$BH$15,5,0),HLOOKUP(VALUE(RIGHT($E42,4))+T$2,Vychodiská!$J$9:$BH$15,5,0)))*-1+($J42*IF(LEN($E42)=4,HLOOKUP($E42+T$2,Vychodiská!$J$9:$BH$15,6,0),HLOOKUP(VALUE(RIGHT($E42,4))+T$2,Vychodiská!$J$9:$BH$15,6,0)))*-1+($K42*IF(LEN($E42)=4,HLOOKUP($E42+T$2,Vychodiská!$J$9:$BH$15,7,0),HLOOKUP(VALUE(RIGHT($E42,4))+T$2,Vychodiská!$J$9:$BH$15,7,0)))*-1</f>
        <v>0.81320677664328878</v>
      </c>
      <c r="U42" s="62">
        <f>($F42*IF(LEN($E42)=4,HLOOKUP($E42+U$2,Vychodiská!$J$9:$BH$15,2,0),HLOOKUP(VALUE(RIGHT($E42,4))+U$2,Vychodiská!$J$9:$BH$15,2,0)))*-1+($G42*IF(LEN($E42)=4,HLOOKUP($E42+U$2,Vychodiská!$J$9:$BH$15,3,0),HLOOKUP(VALUE(RIGHT($E42,4))+U$2,Vychodiská!$J$9:$BH$15,3,0)))*-1+($H42*IF(LEN($E42)=4,HLOOKUP($E42+U$2,Vychodiská!$J$9:$BH$15,4,0),HLOOKUP(VALUE(RIGHT($E42,4))+U$2,Vychodiská!$J$9:$BH$15,4,0)))*-1+($I42*IF(LEN($E42)=4,HLOOKUP($E42+U$2,Vychodiská!$J$9:$BH$15,5,0),HLOOKUP(VALUE(RIGHT($E42,4))+U$2,Vychodiská!$J$9:$BH$15,5,0)))*-1+($J42*IF(LEN($E42)=4,HLOOKUP($E42+U$2,Vychodiská!$J$9:$BH$15,6,0),HLOOKUP(VALUE(RIGHT($E42,4))+U$2,Vychodiská!$J$9:$BH$15,6,0)))*-1+($K42*IF(LEN($E42)=4,HLOOKUP($E42+U$2,Vychodiská!$J$9:$BH$15,7,0),HLOOKUP(VALUE(RIGHT($E42,4))+U$2,Vychodiská!$J$9:$BH$15,7,0)))*-1</f>
        <v>0.82003771356709221</v>
      </c>
      <c r="V42" s="62">
        <f>($F42*IF(LEN($E42)=4,HLOOKUP($E42+V$2,Vychodiská!$J$9:$BH$15,2,0),HLOOKUP(VALUE(RIGHT($E42,4))+V$2,Vychodiská!$J$9:$BH$15,2,0)))*-1+($G42*IF(LEN($E42)=4,HLOOKUP($E42+V$2,Vychodiská!$J$9:$BH$15,3,0),HLOOKUP(VALUE(RIGHT($E42,4))+V$2,Vychodiská!$J$9:$BH$15,3,0)))*-1+($H42*IF(LEN($E42)=4,HLOOKUP($E42+V$2,Vychodiská!$J$9:$BH$15,4,0),HLOOKUP(VALUE(RIGHT($E42,4))+V$2,Vychodiská!$J$9:$BH$15,4,0)))*-1+($I42*IF(LEN($E42)=4,HLOOKUP($E42+V$2,Vychodiská!$J$9:$BH$15,5,0),HLOOKUP(VALUE(RIGHT($E42,4))+V$2,Vychodiská!$J$9:$BH$15,5,0)))*-1+($J42*IF(LEN($E42)=4,HLOOKUP($E42+V$2,Vychodiská!$J$9:$BH$15,6,0),HLOOKUP(VALUE(RIGHT($E42,4))+V$2,Vychodiská!$J$9:$BH$15,6,0)))*-1+($K42*IF(LEN($E42)=4,HLOOKUP($E42+V$2,Vychodiská!$J$9:$BH$15,7,0),HLOOKUP(VALUE(RIGHT($E42,4))+V$2,Vychodiská!$J$9:$BH$15,7,0)))*-1</f>
        <v>0.82692603036105572</v>
      </c>
      <c r="W42" s="62">
        <f>($F42*IF(LEN($E42)=4,HLOOKUP($E42+W$2,Vychodiská!$J$9:$BH$15,2,0),HLOOKUP(VALUE(RIGHT($E42,4))+W$2,Vychodiská!$J$9:$BH$15,2,0)))*-1+($G42*IF(LEN($E42)=4,HLOOKUP($E42+W$2,Vychodiská!$J$9:$BH$15,3,0),HLOOKUP(VALUE(RIGHT($E42,4))+W$2,Vychodiská!$J$9:$BH$15,3,0)))*-1+($H42*IF(LEN($E42)=4,HLOOKUP($E42+W$2,Vychodiská!$J$9:$BH$15,4,0),HLOOKUP(VALUE(RIGHT($E42,4))+W$2,Vychodiská!$J$9:$BH$15,4,0)))*-1+($I42*IF(LEN($E42)=4,HLOOKUP($E42+W$2,Vychodiská!$J$9:$BH$15,5,0),HLOOKUP(VALUE(RIGHT($E42,4))+W$2,Vychodiská!$J$9:$BH$15,5,0)))*-1+($J42*IF(LEN($E42)=4,HLOOKUP($E42+W$2,Vychodiská!$J$9:$BH$15,6,0),HLOOKUP(VALUE(RIGHT($E42,4))+W$2,Vychodiská!$J$9:$BH$15,6,0)))*-1+($K42*IF(LEN($E42)=4,HLOOKUP($E42+W$2,Vychodiská!$J$9:$BH$15,7,0),HLOOKUP(VALUE(RIGHT($E42,4))+W$2,Vychodiská!$J$9:$BH$15,7,0)))*-1</f>
        <v>0.83387220901608861</v>
      </c>
      <c r="X42" s="62">
        <f>($F42*IF(LEN($E42)=4,HLOOKUP($E42+X$2,Vychodiská!$J$9:$BH$15,2,0),HLOOKUP(VALUE(RIGHT($E42,4))+X$2,Vychodiská!$J$9:$BH$15,2,0)))*-1+($G42*IF(LEN($E42)=4,HLOOKUP($E42+X$2,Vychodiská!$J$9:$BH$15,3,0),HLOOKUP(VALUE(RIGHT($E42,4))+X$2,Vychodiská!$J$9:$BH$15,3,0)))*-1+($H42*IF(LEN($E42)=4,HLOOKUP($E42+X$2,Vychodiská!$J$9:$BH$15,4,0),HLOOKUP(VALUE(RIGHT($E42,4))+X$2,Vychodiská!$J$9:$BH$15,4,0)))*-1+($I42*IF(LEN($E42)=4,HLOOKUP($E42+X$2,Vychodiská!$J$9:$BH$15,5,0),HLOOKUP(VALUE(RIGHT($E42,4))+X$2,Vychodiská!$J$9:$BH$15,5,0)))*-1+($J42*IF(LEN($E42)=4,HLOOKUP($E42+X$2,Vychodiská!$J$9:$BH$15,6,0),HLOOKUP(VALUE(RIGHT($E42,4))+X$2,Vychodiská!$J$9:$BH$15,6,0)))*-1+($K42*IF(LEN($E42)=4,HLOOKUP($E42+X$2,Vychodiská!$J$9:$BH$15,7,0),HLOOKUP(VALUE(RIGHT($E42,4))+X$2,Vychodiská!$J$9:$BH$15,7,0)))*-1</f>
        <v>0.84087673557182385</v>
      </c>
      <c r="Y42" s="62">
        <f>($F42*IF(LEN($E42)=4,HLOOKUP($E42+Y$2,Vychodiská!$J$9:$BH$15,2,0),HLOOKUP(VALUE(RIGHT($E42,4))+Y$2,Vychodiská!$J$9:$BH$15,2,0)))*-1+($G42*IF(LEN($E42)=4,HLOOKUP($E42+Y$2,Vychodiská!$J$9:$BH$15,3,0),HLOOKUP(VALUE(RIGHT($E42,4))+Y$2,Vychodiská!$J$9:$BH$15,3,0)))*-1+($H42*IF(LEN($E42)=4,HLOOKUP($E42+Y$2,Vychodiská!$J$9:$BH$15,4,0),HLOOKUP(VALUE(RIGHT($E42,4))+Y$2,Vychodiská!$J$9:$BH$15,4,0)))*-1+($I42*IF(LEN($E42)=4,HLOOKUP($E42+Y$2,Vychodiská!$J$9:$BH$15,5,0),HLOOKUP(VALUE(RIGHT($E42,4))+Y$2,Vychodiská!$J$9:$BH$15,5,0)))*-1+($J42*IF(LEN($E42)=4,HLOOKUP($E42+Y$2,Vychodiská!$J$9:$BH$15,6,0),HLOOKUP(VALUE(RIGHT($E42,4))+Y$2,Vychodiská!$J$9:$BH$15,6,0)))*-1+($K42*IF(LEN($E42)=4,HLOOKUP($E42+Y$2,Vychodiská!$J$9:$BH$15,7,0),HLOOKUP(VALUE(RIGHT($E42,4))+Y$2,Vychodiská!$J$9:$BH$15,7,0)))*-1</f>
        <v>0.84794010015062693</v>
      </c>
      <c r="Z42" s="62">
        <f>($F42*IF(LEN($E42)=4,HLOOKUP($E42+Z$2,Vychodiská!$J$9:$BH$15,2,0),HLOOKUP(VALUE(RIGHT($E42,4))+Z$2,Vychodiská!$J$9:$BH$15,2,0)))*-1+($G42*IF(LEN($E42)=4,HLOOKUP($E42+Z$2,Vychodiská!$J$9:$BH$15,3,0),HLOOKUP(VALUE(RIGHT($E42,4))+Z$2,Vychodiská!$J$9:$BH$15,3,0)))*-1+($H42*IF(LEN($E42)=4,HLOOKUP($E42+Z$2,Vychodiská!$J$9:$BH$15,4,0),HLOOKUP(VALUE(RIGHT($E42,4))+Z$2,Vychodiská!$J$9:$BH$15,4,0)))*-1+($I42*IF(LEN($E42)=4,HLOOKUP($E42+Z$2,Vychodiská!$J$9:$BH$15,5,0),HLOOKUP(VALUE(RIGHT($E42,4))+Z$2,Vychodiská!$J$9:$BH$15,5,0)))*-1+($J42*IF(LEN($E42)=4,HLOOKUP($E42+Z$2,Vychodiská!$J$9:$BH$15,6,0),HLOOKUP(VALUE(RIGHT($E42,4))+Z$2,Vychodiská!$J$9:$BH$15,6,0)))*-1+($K42*IF(LEN($E42)=4,HLOOKUP($E42+Z$2,Vychodiská!$J$9:$BH$15,7,0),HLOOKUP(VALUE(RIGHT($E42,4))+Z$2,Vychodiská!$J$9:$BH$15,7,0)))*-1</f>
        <v>0.85506279699189214</v>
      </c>
      <c r="AA42" s="62">
        <f>($F42*IF(LEN($E42)=4,HLOOKUP($E42+AA$2,Vychodiská!$J$9:$BH$15,2,0),HLOOKUP(VALUE(RIGHT($E42,4))+AA$2,Vychodiská!$J$9:$BH$15,2,0)))*-1+($G42*IF(LEN($E42)=4,HLOOKUP($E42+AA$2,Vychodiská!$J$9:$BH$15,3,0),HLOOKUP(VALUE(RIGHT($E42,4))+AA$2,Vychodiská!$J$9:$BH$15,3,0)))*-1+($H42*IF(LEN($E42)=4,HLOOKUP($E42+AA$2,Vychodiská!$J$9:$BH$15,4,0),HLOOKUP(VALUE(RIGHT($E42,4))+AA$2,Vychodiská!$J$9:$BH$15,4,0)))*-1+($I42*IF(LEN($E42)=4,HLOOKUP($E42+AA$2,Vychodiská!$J$9:$BH$15,5,0),HLOOKUP(VALUE(RIGHT($E42,4))+AA$2,Vychodiská!$J$9:$BH$15,5,0)))*-1+($J42*IF(LEN($E42)=4,HLOOKUP($E42+AA$2,Vychodiská!$J$9:$BH$15,6,0),HLOOKUP(VALUE(RIGHT($E42,4))+AA$2,Vychodiská!$J$9:$BH$15,6,0)))*-1+($K42*IF(LEN($E42)=4,HLOOKUP($E42+AA$2,Vychodiská!$J$9:$BH$15,7,0),HLOOKUP(VALUE(RIGHT($E42,4))+AA$2,Vychodiská!$J$9:$BH$15,7,0)))*-1</f>
        <v>0.86104823657083529</v>
      </c>
      <c r="AB42" s="62">
        <f>($F42*IF(LEN($E42)=4,HLOOKUP($E42+AB$2,Vychodiská!$J$9:$BH$15,2,0),HLOOKUP(VALUE(RIGHT($E42,4))+AB$2,Vychodiská!$J$9:$BH$15,2,0)))*-1+($G42*IF(LEN($E42)=4,HLOOKUP($E42+AB$2,Vychodiská!$J$9:$BH$15,3,0),HLOOKUP(VALUE(RIGHT($E42,4))+AB$2,Vychodiská!$J$9:$BH$15,3,0)))*-1+($H42*IF(LEN($E42)=4,HLOOKUP($E42+AB$2,Vychodiská!$J$9:$BH$15,4,0),HLOOKUP(VALUE(RIGHT($E42,4))+AB$2,Vychodiská!$J$9:$BH$15,4,0)))*-1+($I42*IF(LEN($E42)=4,HLOOKUP($E42+AB$2,Vychodiská!$J$9:$BH$15,5,0),HLOOKUP(VALUE(RIGHT($E42,4))+AB$2,Vychodiská!$J$9:$BH$15,5,0)))*-1+($J42*IF(LEN($E42)=4,HLOOKUP($E42+AB$2,Vychodiská!$J$9:$BH$15,6,0),HLOOKUP(VALUE(RIGHT($E42,4))+AB$2,Vychodiská!$J$9:$BH$15,6,0)))*-1+($K42*IF(LEN($E42)=4,HLOOKUP($E42+AB$2,Vychodiská!$J$9:$BH$15,7,0),HLOOKUP(VALUE(RIGHT($E42,4))+AB$2,Vychodiská!$J$9:$BH$15,7,0)))*-1</f>
        <v>0.86707557422683101</v>
      </c>
      <c r="AC42" s="62">
        <f>($F42*IF(LEN($E42)=4,HLOOKUP($E42+AC$2,Vychodiská!$J$9:$BH$15,2,0),HLOOKUP(VALUE(RIGHT($E42,4))+AC$2,Vychodiská!$J$9:$BH$15,2,0)))*-1+($G42*IF(LEN($E42)=4,HLOOKUP($E42+AC$2,Vychodiská!$J$9:$BH$15,3,0),HLOOKUP(VALUE(RIGHT($E42,4))+AC$2,Vychodiská!$J$9:$BH$15,3,0)))*-1+($H42*IF(LEN($E42)=4,HLOOKUP($E42+AC$2,Vychodiská!$J$9:$BH$15,4,0),HLOOKUP(VALUE(RIGHT($E42,4))+AC$2,Vychodiská!$J$9:$BH$15,4,0)))*-1+($I42*IF(LEN($E42)=4,HLOOKUP($E42+AC$2,Vychodiská!$J$9:$BH$15,5,0),HLOOKUP(VALUE(RIGHT($E42,4))+AC$2,Vychodiská!$J$9:$BH$15,5,0)))*-1+($J42*IF(LEN($E42)=4,HLOOKUP($E42+AC$2,Vychodiská!$J$9:$BH$15,6,0),HLOOKUP(VALUE(RIGHT($E42,4))+AC$2,Vychodiská!$J$9:$BH$15,6,0)))*-1+($K42*IF(LEN($E42)=4,HLOOKUP($E42+AC$2,Vychodiská!$J$9:$BH$15,7,0),HLOOKUP(VALUE(RIGHT($E42,4))+AC$2,Vychodiská!$J$9:$BH$15,7,0)))*-1</f>
        <v>0.87314510324641881</v>
      </c>
      <c r="AD42" s="62">
        <f>($F42*IF(LEN($E42)=4,HLOOKUP($E42+AD$2,Vychodiská!$J$9:$BH$15,2,0),HLOOKUP(VALUE(RIGHT($E42,4))+AD$2,Vychodiská!$J$9:$BH$15,2,0)))*-1+($G42*IF(LEN($E42)=4,HLOOKUP($E42+AD$2,Vychodiská!$J$9:$BH$15,3,0),HLOOKUP(VALUE(RIGHT($E42,4))+AD$2,Vychodiská!$J$9:$BH$15,3,0)))*-1+($H42*IF(LEN($E42)=4,HLOOKUP($E42+AD$2,Vychodiská!$J$9:$BH$15,4,0),HLOOKUP(VALUE(RIGHT($E42,4))+AD$2,Vychodiská!$J$9:$BH$15,4,0)))*-1+($I42*IF(LEN($E42)=4,HLOOKUP($E42+AD$2,Vychodiská!$J$9:$BH$15,5,0),HLOOKUP(VALUE(RIGHT($E42,4))+AD$2,Vychodiská!$J$9:$BH$15,5,0)))*-1+($J42*IF(LEN($E42)=4,HLOOKUP($E42+AD$2,Vychodiská!$J$9:$BH$15,6,0),HLOOKUP(VALUE(RIGHT($E42,4))+AD$2,Vychodiská!$J$9:$BH$15,6,0)))*-1+($K42*IF(LEN($E42)=4,HLOOKUP($E42+AD$2,Vychodiská!$J$9:$BH$15,7,0),HLOOKUP(VALUE(RIGHT($E42,4))+AD$2,Vychodiská!$J$9:$BH$15,7,0)))*-1</f>
        <v>0.8792571189691436</v>
      </c>
      <c r="AE42" s="62">
        <f>($F42*IF(LEN($E42)=4,HLOOKUP($E42+AE$2,Vychodiská!$J$9:$BH$15,2,0),HLOOKUP(VALUE(RIGHT($E42,4))+AE$2,Vychodiská!$J$9:$BH$15,2,0)))*-1+($G42*IF(LEN($E42)=4,HLOOKUP($E42+AE$2,Vychodiská!$J$9:$BH$15,3,0),HLOOKUP(VALUE(RIGHT($E42,4))+AE$2,Vychodiská!$J$9:$BH$15,3,0)))*-1+($H42*IF(LEN($E42)=4,HLOOKUP($E42+AE$2,Vychodiská!$J$9:$BH$15,4,0),HLOOKUP(VALUE(RIGHT($E42,4))+AE$2,Vychodiská!$J$9:$BH$15,4,0)))*-1+($I42*IF(LEN($E42)=4,HLOOKUP($E42+AE$2,Vychodiská!$J$9:$BH$15,5,0),HLOOKUP(VALUE(RIGHT($E42,4))+AE$2,Vychodiská!$J$9:$BH$15,5,0)))*-1+($J42*IF(LEN($E42)=4,HLOOKUP($E42+AE$2,Vychodiská!$J$9:$BH$15,6,0),HLOOKUP(VALUE(RIGHT($E42,4))+AE$2,Vychodiská!$J$9:$BH$15,6,0)))*-1+($K42*IF(LEN($E42)=4,HLOOKUP($E42+AE$2,Vychodiská!$J$9:$BH$15,7,0),HLOOKUP(VALUE(RIGHT($E42,4))+AE$2,Vychodiská!$J$9:$BH$15,7,0)))*-1</f>
        <v>0.88541191880192749</v>
      </c>
      <c r="AF42" s="62">
        <f>($F42*IF(LEN($E42)=4,HLOOKUP($E42+AF$2,Vychodiská!$J$9:$BH$15,2,0),HLOOKUP(VALUE(RIGHT($E42,4))+AF$2,Vychodiská!$J$9:$BH$15,2,0)))*-1+($G42*IF(LEN($E42)=4,HLOOKUP($E42+AF$2,Vychodiská!$J$9:$BH$15,3,0),HLOOKUP(VALUE(RIGHT($E42,4))+AF$2,Vychodiská!$J$9:$BH$15,3,0)))*-1+($H42*IF(LEN($E42)=4,HLOOKUP($E42+AF$2,Vychodiská!$J$9:$BH$15,4,0),HLOOKUP(VALUE(RIGHT($E42,4))+AF$2,Vychodiská!$J$9:$BH$15,4,0)))*-1+($I42*IF(LEN($E42)=4,HLOOKUP($E42+AF$2,Vychodiská!$J$9:$BH$15,5,0),HLOOKUP(VALUE(RIGHT($E42,4))+AF$2,Vychodiská!$J$9:$BH$15,5,0)))*-1+($J42*IF(LEN($E42)=4,HLOOKUP($E42+AF$2,Vychodiská!$J$9:$BH$15,6,0),HLOOKUP(VALUE(RIGHT($E42,4))+AF$2,Vychodiská!$J$9:$BH$15,6,0)))*-1+($K42*IF(LEN($E42)=4,HLOOKUP($E42+AF$2,Vychodiská!$J$9:$BH$15,7,0),HLOOKUP(VALUE(RIGHT($E42,4))+AF$2,Vychodiská!$J$9:$BH$15,7,0)))*-1</f>
        <v>0.8916098022335408</v>
      </c>
      <c r="AG42" s="62">
        <f>($F42*IF(LEN($E42)=4,HLOOKUP($E42+AG$2,Vychodiská!$J$9:$BH$15,2,0),HLOOKUP(VALUE(RIGHT($E42,4))+AG$2,Vychodiská!$J$9:$BH$15,2,0)))*-1+($G42*IF(LEN($E42)=4,HLOOKUP($E42+AG$2,Vychodiská!$J$9:$BH$15,3,0),HLOOKUP(VALUE(RIGHT($E42,4))+AG$2,Vychodiská!$J$9:$BH$15,3,0)))*-1+($H42*IF(LEN($E42)=4,HLOOKUP($E42+AG$2,Vychodiská!$J$9:$BH$15,4,0),HLOOKUP(VALUE(RIGHT($E42,4))+AG$2,Vychodiská!$J$9:$BH$15,4,0)))*-1+($I42*IF(LEN($E42)=4,HLOOKUP($E42+AG$2,Vychodiská!$J$9:$BH$15,5,0),HLOOKUP(VALUE(RIGHT($E42,4))+AG$2,Vychodiská!$J$9:$BH$15,5,0)))*-1+($J42*IF(LEN($E42)=4,HLOOKUP($E42+AG$2,Vychodiská!$J$9:$BH$15,6,0),HLOOKUP(VALUE(RIGHT($E42,4))+AG$2,Vychodiská!$J$9:$BH$15,6,0)))*-1+($K42*IF(LEN($E42)=4,HLOOKUP($E42+AG$2,Vychodiská!$J$9:$BH$15,7,0),HLOOKUP(VALUE(RIGHT($E42,4))+AG$2,Vychodiská!$J$9:$BH$15,7,0)))*-1</f>
        <v>0.89785107084917548</v>
      </c>
      <c r="AH42" s="62">
        <f>($F42*IF(LEN($E42)=4,HLOOKUP($E42+AH$2,Vychodiská!$J$9:$BH$15,2,0),HLOOKUP(VALUE(RIGHT($E42,4))+AH$2,Vychodiská!$J$9:$BH$15,2,0)))*-1+($G42*IF(LEN($E42)=4,HLOOKUP($E42+AH$2,Vychodiská!$J$9:$BH$15,3,0),HLOOKUP(VALUE(RIGHT($E42,4))+AH$2,Vychodiská!$J$9:$BH$15,3,0)))*-1+($H42*IF(LEN($E42)=4,HLOOKUP($E42+AH$2,Vychodiská!$J$9:$BH$15,4,0),HLOOKUP(VALUE(RIGHT($E42,4))+AH$2,Vychodiská!$J$9:$BH$15,4,0)))*-1+($I42*IF(LEN($E42)=4,HLOOKUP($E42+AH$2,Vychodiská!$J$9:$BH$15,5,0),HLOOKUP(VALUE(RIGHT($E42,4))+AH$2,Vychodiská!$J$9:$BH$15,5,0)))*-1+($J42*IF(LEN($E42)=4,HLOOKUP($E42+AH$2,Vychodiská!$J$9:$BH$15,6,0),HLOOKUP(VALUE(RIGHT($E42,4))+AH$2,Vychodiská!$J$9:$BH$15,6,0)))*-1+($K42*IF(LEN($E42)=4,HLOOKUP($E42+AH$2,Vychodiská!$J$9:$BH$15,7,0),HLOOKUP(VALUE(RIGHT($E42,4))+AH$2,Vychodiská!$J$9:$BH$15,7,0)))*-1</f>
        <v>0.90413602834511952</v>
      </c>
      <c r="AI42" s="62">
        <f>($F42*IF(LEN($E42)=4,HLOOKUP($E42+AI$2,Vychodiská!$J$9:$BH$15,2,0),HLOOKUP(VALUE(RIGHT($E42,4))+AI$2,Vychodiská!$J$9:$BH$15,2,0)))*-1+($G42*IF(LEN($E42)=4,HLOOKUP($E42+AI$2,Vychodiská!$J$9:$BH$15,3,0),HLOOKUP(VALUE(RIGHT($E42,4))+AI$2,Vychodiská!$J$9:$BH$15,3,0)))*-1+($H42*IF(LEN($E42)=4,HLOOKUP($E42+AI$2,Vychodiská!$J$9:$BH$15,4,0),HLOOKUP(VALUE(RIGHT($E42,4))+AI$2,Vychodiská!$J$9:$BH$15,4,0)))*-1+($I42*IF(LEN($E42)=4,HLOOKUP($E42+AI$2,Vychodiská!$J$9:$BH$15,5,0),HLOOKUP(VALUE(RIGHT($E42,4))+AI$2,Vychodiská!$J$9:$BH$15,5,0)))*-1+($J42*IF(LEN($E42)=4,HLOOKUP($E42+AI$2,Vychodiská!$J$9:$BH$15,6,0),HLOOKUP(VALUE(RIGHT($E42,4))+AI$2,Vychodiská!$J$9:$BH$15,6,0)))*-1+($K42*IF(LEN($E42)=4,HLOOKUP($E42+AI$2,Vychodiská!$J$9:$BH$15,7,0),HLOOKUP(VALUE(RIGHT($E42,4))+AI$2,Vychodiská!$J$9:$BH$15,7,0)))*-1</f>
        <v>0.91046498054353531</v>
      </c>
      <c r="AJ42" s="62">
        <f>($F42*IF(LEN($E42)=4,HLOOKUP($E42+AJ$2,Vychodiská!$J$9:$BH$15,2,0),HLOOKUP(VALUE(RIGHT($E42,4))+AJ$2,Vychodiská!$J$9:$BH$15,2,0)))*-1+($G42*IF(LEN($E42)=4,HLOOKUP($E42+AJ$2,Vychodiská!$J$9:$BH$15,3,0),HLOOKUP(VALUE(RIGHT($E42,4))+AJ$2,Vychodiská!$J$9:$BH$15,3,0)))*-1+($H42*IF(LEN($E42)=4,HLOOKUP($E42+AJ$2,Vychodiská!$J$9:$BH$15,4,0),HLOOKUP(VALUE(RIGHT($E42,4))+AJ$2,Vychodiská!$J$9:$BH$15,4,0)))*-1+($I42*IF(LEN($E42)=4,HLOOKUP($E42+AJ$2,Vychodiská!$J$9:$BH$15,5,0),HLOOKUP(VALUE(RIGHT($E42,4))+AJ$2,Vychodiská!$J$9:$BH$15,5,0)))*-1+($J42*IF(LEN($E42)=4,HLOOKUP($E42+AJ$2,Vychodiská!$J$9:$BH$15,6,0),HLOOKUP(VALUE(RIGHT($E42,4))+AJ$2,Vychodiská!$J$9:$BH$15,6,0)))*-1+($K42*IF(LEN($E42)=4,HLOOKUP($E42+AJ$2,Vychodiská!$J$9:$BH$15,7,0),HLOOKUP(VALUE(RIGHT($E42,4))+AJ$2,Vychodiská!$J$9:$BH$15,7,0)))*-1</f>
        <v>0.91683823540734011</v>
      </c>
      <c r="AK42" s="62">
        <f>($F42*IF(LEN($E42)=4,HLOOKUP($E42+AK$2,Vychodiská!$J$9:$BH$15,2,0),HLOOKUP(VALUE(RIGHT($E42,4))+AK$2,Vychodiská!$J$9:$BH$15,2,0)))*-1+($G42*IF(LEN($E42)=4,HLOOKUP($E42+AK$2,Vychodiská!$J$9:$BH$15,3,0),HLOOKUP(VALUE(RIGHT($E42,4))+AK$2,Vychodiská!$J$9:$BH$15,3,0)))*-1+($H42*IF(LEN($E42)=4,HLOOKUP($E42+AK$2,Vychodiská!$J$9:$BH$15,4,0),HLOOKUP(VALUE(RIGHT($E42,4))+AK$2,Vychodiská!$J$9:$BH$15,4,0)))*-1+($I42*IF(LEN($E42)=4,HLOOKUP($E42+AK$2,Vychodiská!$J$9:$BH$15,5,0),HLOOKUP(VALUE(RIGHT($E42,4))+AK$2,Vychodiská!$J$9:$BH$15,5,0)))*-1+($J42*IF(LEN($E42)=4,HLOOKUP($E42+AK$2,Vychodiská!$J$9:$BH$15,6,0),HLOOKUP(VALUE(RIGHT($E42,4))+AK$2,Vychodiská!$J$9:$BH$15,6,0)))*-1+($K42*IF(LEN($E42)=4,HLOOKUP($E42+AK$2,Vychodiská!$J$9:$BH$15,7,0),HLOOKUP(VALUE(RIGHT($E42,4))+AK$2,Vychodiská!$J$9:$BH$15,7,0)))*-1</f>
        <v>0.9251814633495471</v>
      </c>
      <c r="AL42" s="62">
        <f>($F42*IF(LEN($E42)=4,HLOOKUP($E42+AL$2,Vychodiská!$J$9:$BH$15,2,0),HLOOKUP(VALUE(RIGHT($E42,4))+AL$2,Vychodiská!$J$9:$BH$15,2,0)))*-1+($G42*IF(LEN($E42)=4,HLOOKUP($E42+AL$2,Vychodiská!$J$9:$BH$15,3,0),HLOOKUP(VALUE(RIGHT($E42,4))+AL$2,Vychodiská!$J$9:$BH$15,3,0)))*-1+($H42*IF(LEN($E42)=4,HLOOKUP($E42+AL$2,Vychodiská!$J$9:$BH$15,4,0),HLOOKUP(VALUE(RIGHT($E42,4))+AL$2,Vychodiská!$J$9:$BH$15,4,0)))*-1+($I42*IF(LEN($E42)=4,HLOOKUP($E42+AL$2,Vychodiská!$J$9:$BH$15,5,0),HLOOKUP(VALUE(RIGHT($E42,4))+AL$2,Vychodiská!$J$9:$BH$15,5,0)))*-1+($J42*IF(LEN($E42)=4,HLOOKUP($E42+AL$2,Vychodiská!$J$9:$BH$15,6,0),HLOOKUP(VALUE(RIGHT($E42,4))+AL$2,Vychodiská!$J$9:$BH$15,6,0)))*-1+($K42*IF(LEN($E42)=4,HLOOKUP($E42+AL$2,Vychodiská!$J$9:$BH$15,7,0),HLOOKUP(VALUE(RIGHT($E42,4))+AL$2,Vychodiská!$J$9:$BH$15,7,0)))*-1</f>
        <v>0.93360061466602806</v>
      </c>
      <c r="AM42" s="62">
        <f>($F42*IF(LEN($E42)=4,HLOOKUP($E42+AM$2,Vychodiská!$J$9:$BH$15,2,0),HLOOKUP(VALUE(RIGHT($E42,4))+AM$2,Vychodiská!$J$9:$BH$15,2,0)))*-1+($G42*IF(LEN($E42)=4,HLOOKUP($E42+AM$2,Vychodiská!$J$9:$BH$15,3,0),HLOOKUP(VALUE(RIGHT($E42,4))+AM$2,Vychodiská!$J$9:$BH$15,3,0)))*-1+($H42*IF(LEN($E42)=4,HLOOKUP($E42+AM$2,Vychodiská!$J$9:$BH$15,4,0),HLOOKUP(VALUE(RIGHT($E42,4))+AM$2,Vychodiská!$J$9:$BH$15,4,0)))*-1+($I42*IF(LEN($E42)=4,HLOOKUP($E42+AM$2,Vychodiská!$J$9:$BH$15,5,0),HLOOKUP(VALUE(RIGHT($E42,4))+AM$2,Vychodiská!$J$9:$BH$15,5,0)))*-1+($J42*IF(LEN($E42)=4,HLOOKUP($E42+AM$2,Vychodiská!$J$9:$BH$15,6,0),HLOOKUP(VALUE(RIGHT($E42,4))+AM$2,Vychodiská!$J$9:$BH$15,6,0)))*-1+($K42*IF(LEN($E42)=4,HLOOKUP($E42+AM$2,Vychodiská!$J$9:$BH$15,7,0),HLOOKUP(VALUE(RIGHT($E42,4))+AM$2,Vychodiská!$J$9:$BH$15,7,0)))*-1</f>
        <v>0.94209638025948894</v>
      </c>
      <c r="AN42" s="62">
        <f>($F42*IF(LEN($E42)=4,HLOOKUP($E42+AN$2,Vychodiská!$J$9:$BH$15,2,0),HLOOKUP(VALUE(RIGHT($E42,4))+AN$2,Vychodiská!$J$9:$BH$15,2,0)))*-1+($G42*IF(LEN($E42)=4,HLOOKUP($E42+AN$2,Vychodiská!$J$9:$BH$15,3,0),HLOOKUP(VALUE(RIGHT($E42,4))+AN$2,Vychodiská!$J$9:$BH$15,3,0)))*-1+($H42*IF(LEN($E42)=4,HLOOKUP($E42+AN$2,Vychodiská!$J$9:$BH$15,4,0),HLOOKUP(VALUE(RIGHT($E42,4))+AN$2,Vychodiská!$J$9:$BH$15,4,0)))*-1+($I42*IF(LEN($E42)=4,HLOOKUP($E42+AN$2,Vychodiská!$J$9:$BH$15,5,0),HLOOKUP(VALUE(RIGHT($E42,4))+AN$2,Vychodiská!$J$9:$BH$15,5,0)))*-1+($J42*IF(LEN($E42)=4,HLOOKUP($E42+AN$2,Vychodiská!$J$9:$BH$15,6,0),HLOOKUP(VALUE(RIGHT($E42,4))+AN$2,Vychodiská!$J$9:$BH$15,6,0)))*-1+($K42*IF(LEN($E42)=4,HLOOKUP($E42+AN$2,Vychodiská!$J$9:$BH$15,7,0),HLOOKUP(VALUE(RIGHT($E42,4))+AN$2,Vychodiská!$J$9:$BH$15,7,0)))*-1</f>
        <v>0.95066945731985031</v>
      </c>
      <c r="AO42" s="62">
        <f>($F42*IF(LEN($E42)=4,HLOOKUP($E42+AO$2,Vychodiská!$J$9:$BH$15,2,0),HLOOKUP(VALUE(RIGHT($E42,4))+AO$2,Vychodiská!$J$9:$BH$15,2,0)))*-1+($G42*IF(LEN($E42)=4,HLOOKUP($E42+AO$2,Vychodiská!$J$9:$BH$15,3,0),HLOOKUP(VALUE(RIGHT($E42,4))+AO$2,Vychodiská!$J$9:$BH$15,3,0)))*-1+($H42*IF(LEN($E42)=4,HLOOKUP($E42+AO$2,Vychodiská!$J$9:$BH$15,4,0),HLOOKUP(VALUE(RIGHT($E42,4))+AO$2,Vychodiská!$J$9:$BH$15,4,0)))*-1+($I42*IF(LEN($E42)=4,HLOOKUP($E42+AO$2,Vychodiská!$J$9:$BH$15,5,0),HLOOKUP(VALUE(RIGHT($E42,4))+AO$2,Vychodiská!$J$9:$BH$15,5,0)))*-1+($J42*IF(LEN($E42)=4,HLOOKUP($E42+AO$2,Vychodiská!$J$9:$BH$15,6,0),HLOOKUP(VALUE(RIGHT($E42,4))+AO$2,Vychodiská!$J$9:$BH$15,6,0)))*-1+($K42*IF(LEN($E42)=4,HLOOKUP($E42+AO$2,Vychodiská!$J$9:$BH$15,7,0),HLOOKUP(VALUE(RIGHT($E42,4))+AO$2,Vychodiská!$J$9:$BH$15,7,0)))*-1</f>
        <v>0.95932054938146116</v>
      </c>
      <c r="AP42" s="62">
        <f t="shared" si="58"/>
        <v>0.74803030520514857</v>
      </c>
      <c r="AQ42" s="62">
        <f>SUM($L42:M42)</f>
        <v>1.5070566558968128</v>
      </c>
      <c r="AR42" s="62">
        <f>SUM($L42:N42)</f>
        <v>2.2751154201617076</v>
      </c>
      <c r="AS42" s="62">
        <f>SUM($L42:O42)</f>
        <v>3.0523140837213552</v>
      </c>
      <c r="AT42" s="62">
        <f>SUM($L42:P42)</f>
        <v>3.8387614113773623</v>
      </c>
      <c r="AU42" s="62">
        <f>SUM($L42:Q42)</f>
        <v>4.6318148965856798</v>
      </c>
      <c r="AV42" s="62">
        <f>SUM($L42:R42)</f>
        <v>5.4315300310697472</v>
      </c>
      <c r="AW42" s="62">
        <f>SUM($L42:S42)</f>
        <v>6.2379627726834803</v>
      </c>
      <c r="AX42" s="62">
        <f>SUM($L42:T42)</f>
        <v>7.0511695493267688</v>
      </c>
      <c r="AY42" s="62">
        <f>SUM($L42:U42)</f>
        <v>7.8712072628938614</v>
      </c>
      <c r="AZ42" s="62">
        <f>SUM($L42:V42)</f>
        <v>8.6981332932549176</v>
      </c>
      <c r="BA42" s="62">
        <f>SUM($L42:W42)</f>
        <v>9.5320055022710068</v>
      </c>
      <c r="BB42" s="62">
        <f>SUM($L42:X42)</f>
        <v>10.37288223784283</v>
      </c>
      <c r="BC42" s="62">
        <f>SUM($L42:Y42)</f>
        <v>11.220822337993457</v>
      </c>
      <c r="BD42" s="62">
        <f>SUM($L42:Z42)</f>
        <v>12.075885134985349</v>
      </c>
      <c r="BE42" s="62">
        <f>SUM($L42:AA42)</f>
        <v>12.936933371556185</v>
      </c>
      <c r="BF42" s="62">
        <f>SUM($L42:AB42)</f>
        <v>13.804008945783016</v>
      </c>
      <c r="BG42" s="62">
        <f>SUM($L42:AC42)</f>
        <v>14.677154049029435</v>
      </c>
      <c r="BH42" s="62">
        <f>SUM($L42:AD42)</f>
        <v>15.556411167998577</v>
      </c>
      <c r="BI42" s="62">
        <f>SUM($L42:AE42)</f>
        <v>16.441823086800504</v>
      </c>
      <c r="BJ42" s="62">
        <f>SUM($L42:AF42)</f>
        <v>17.333432889034043</v>
      </c>
      <c r="BK42" s="62">
        <f>SUM($L42:AG42)</f>
        <v>18.231283959883218</v>
      </c>
      <c r="BL42" s="62">
        <f>SUM($L42:AH42)</f>
        <v>19.135419988228339</v>
      </c>
      <c r="BM42" s="62">
        <f>SUM($L42:AI42)</f>
        <v>20.045884968771873</v>
      </c>
      <c r="BN42" s="62">
        <f>SUM($L42:AJ42)</f>
        <v>20.962723204179213</v>
      </c>
      <c r="BO42" s="62">
        <f>SUM($L42:AK42)</f>
        <v>21.887904667528758</v>
      </c>
      <c r="BP42" s="62">
        <f>SUM($L42:AL42)</f>
        <v>22.821505282194785</v>
      </c>
      <c r="BQ42" s="62">
        <f>SUM($L42:AM42)</f>
        <v>23.763601662454274</v>
      </c>
      <c r="BR42" s="62">
        <f>SUM($L42:AN42)</f>
        <v>24.714271119774125</v>
      </c>
      <c r="BS42" s="63">
        <f>SUM($L42:AO42)</f>
        <v>25.673591669155584</v>
      </c>
      <c r="BT42" s="65">
        <f>IF(CZ42=0,0,L42/((1+Vychodiská!$C$178)^emisie_ostatné!CZ42))</f>
        <v>0</v>
      </c>
      <c r="BU42" s="62">
        <f>IF(DA42=0,0,M42/((1+Vychodiská!$C$178)^emisie_ostatné!DA42))</f>
        <v>0</v>
      </c>
      <c r="BV42" s="62">
        <f>IF(DB42=0,0,N42/((1+Vychodiská!$C$178)^emisie_ostatné!DB42))</f>
        <v>0</v>
      </c>
      <c r="BW42" s="62">
        <f>IF(DC42=0,0,O42/((1+Vychodiská!$C$178)^emisie_ostatné!DC42))</f>
        <v>0</v>
      </c>
      <c r="BX42" s="62">
        <f>IF(DD42=0,0,P42/((1+Vychodiská!$C$178)^emisie_ostatné!DD42))</f>
        <v>0</v>
      </c>
      <c r="BY42" s="62">
        <f>IF(DE42=0,0,Q42/((1+Vychodiská!$C$178)^emisie_ostatné!DE42))</f>
        <v>0</v>
      </c>
      <c r="BZ42" s="62">
        <f>IF(DF42=0,0,R42/((1+Vychodiská!$C$178)^emisie_ostatné!DF42))</f>
        <v>0</v>
      </c>
      <c r="CA42" s="62">
        <f>IF(DG42=0,0,S42/((1+Vychodiská!$C$178)^emisie_ostatné!DG42))</f>
        <v>0</v>
      </c>
      <c r="CB42" s="62">
        <f>IF(DH42=0,0,T42/((1+Vychodiská!$C$178)^emisie_ostatné!DH42))</f>
        <v>0</v>
      </c>
      <c r="CC42" s="62">
        <f>IF(DI42=0,0,U42/((1+Vychodiská!$C$178)^emisie_ostatné!DI42))</f>
        <v>0</v>
      </c>
      <c r="CD42" s="62">
        <f>IF(DJ42=0,0,V42/((1+Vychodiská!$C$178)^emisie_ostatné!DJ42))</f>
        <v>0</v>
      </c>
      <c r="CE42" s="62">
        <f>IF(DK42=0,0,W42/((1+Vychodiská!$C$178)^emisie_ostatné!DK42))</f>
        <v>0</v>
      </c>
      <c r="CF42" s="62">
        <f>IF(DL42=0,0,X42/((1+Vychodiská!$C$178)^emisie_ostatné!DL42))</f>
        <v>0</v>
      </c>
      <c r="CG42" s="62">
        <f>IF(DM42=0,0,Y42/((1+Vychodiská!$C$178)^emisie_ostatné!DM42))</f>
        <v>0</v>
      </c>
      <c r="CH42" s="62">
        <f>IF(DN42=0,0,Z42/((1+Vychodiská!$C$178)^emisie_ostatné!DN42))</f>
        <v>0</v>
      </c>
      <c r="CI42" s="62">
        <f>IF(DO42=0,0,AA42/((1+Vychodiská!$C$178)^emisie_ostatné!DO42))</f>
        <v>0</v>
      </c>
      <c r="CJ42" s="62">
        <f>IF(DP42=0,0,AB42/((1+Vychodiská!$C$178)^emisie_ostatné!DP42))</f>
        <v>0</v>
      </c>
      <c r="CK42" s="62">
        <f>IF(DQ42=0,0,AC42/((1+Vychodiská!$C$178)^emisie_ostatné!DQ42))</f>
        <v>0</v>
      </c>
      <c r="CL42" s="62">
        <f>IF(DR42=0,0,AD42/((1+Vychodiská!$C$178)^emisie_ostatné!DR42))</f>
        <v>0</v>
      </c>
      <c r="CM42" s="62">
        <f>IF(DS42=0,0,AE42/((1+Vychodiská!$C$178)^emisie_ostatné!DS42))</f>
        <v>0</v>
      </c>
      <c r="CN42" s="62">
        <f>IF(DT42=0,0,AF42/((1+Vychodiská!$C$178)^emisie_ostatné!DT42))</f>
        <v>0</v>
      </c>
      <c r="CO42" s="62">
        <f>IF(DU42=0,0,AG42/((1+Vychodiská!$C$178)^emisie_ostatné!DU42))</f>
        <v>0</v>
      </c>
      <c r="CP42" s="62">
        <f>IF(DV42=0,0,AH42/((1+Vychodiská!$C$178)^emisie_ostatné!DV42))</f>
        <v>0</v>
      </c>
      <c r="CQ42" s="62">
        <f>IF(DW42=0,0,AI42/((1+Vychodiská!$C$178)^emisie_ostatné!DW42))</f>
        <v>0</v>
      </c>
      <c r="CR42" s="62">
        <f>IF(DX42=0,0,AJ42/((1+Vychodiská!$C$178)^emisie_ostatné!DX42))</f>
        <v>0</v>
      </c>
      <c r="CS42" s="62">
        <f>IF(DY42=0,0,AK42/((1+Vychodiská!$C$178)^emisie_ostatné!DY42))</f>
        <v>0</v>
      </c>
      <c r="CT42" s="62">
        <f>IF(DZ42=0,0,AL42/((1+Vychodiská!$C$178)^emisie_ostatné!DZ42))</f>
        <v>0</v>
      </c>
      <c r="CU42" s="62">
        <f>IF(EA42=0,0,AM42/((1+Vychodiská!$C$178)^emisie_ostatné!EA42))</f>
        <v>0</v>
      </c>
      <c r="CV42" s="62">
        <f>IF(EB42=0,0,AN42/((1+Vychodiská!$C$178)^emisie_ostatné!EB42))</f>
        <v>0</v>
      </c>
      <c r="CW42" s="63">
        <f>IF(EC42=0,0,AO42/((1+Vychodiská!$C$178)^emisie_ostatné!EC42))</f>
        <v>0</v>
      </c>
      <c r="CX42" s="66">
        <f t="shared" si="59"/>
        <v>0</v>
      </c>
    </row>
    <row r="43" spans="1:102" customFormat="1" ht="14.5" x14ac:dyDescent="0.35"/>
    <row r="44" spans="1:102" customFormat="1" ht="14.5" x14ac:dyDescent="0.35"/>
    <row r="45" spans="1:102" x14ac:dyDescent="0.45">
      <c r="D45"/>
      <c r="E45"/>
      <c r="F45"/>
      <c r="G45"/>
      <c r="H45"/>
      <c r="I45"/>
      <c r="J45"/>
      <c r="K45"/>
    </row>
    <row r="46" spans="1:102" x14ac:dyDescent="0.45">
      <c r="D46"/>
      <c r="E46"/>
      <c r="F46"/>
      <c r="G46"/>
      <c r="H46"/>
      <c r="I46"/>
      <c r="J46"/>
      <c r="K46"/>
    </row>
  </sheetData>
  <mergeCells count="3">
    <mergeCell ref="L1:AO1"/>
    <mergeCell ref="AP1:BS1"/>
    <mergeCell ref="BT1:CW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89E79BE36D5A14AA1806D8514B879B6" ma:contentTypeVersion="16" ma:contentTypeDescription="Umožňuje vytvoriť nový dokument." ma:contentTypeScope="" ma:versionID="63ec9db584690ca169af07b9432c5c6c">
  <xsd:schema xmlns:xsd="http://www.w3.org/2001/XMLSchema" xmlns:xs="http://www.w3.org/2001/XMLSchema" xmlns:p="http://schemas.microsoft.com/office/2006/metadata/properties" xmlns:ns2="9d9550eb-0b80-420e-aeea-1d5e1ddb476e" xmlns:ns3="43f68211-0a6e-41b6-890e-0fb17ec0b875" targetNamespace="http://schemas.microsoft.com/office/2006/metadata/properties" ma:root="true" ma:fieldsID="3e7ccbc97dbae9d0987f9031454fba1e" ns2:_="" ns3:_="">
    <xsd:import namespace="9d9550eb-0b80-420e-aeea-1d5e1ddb476e"/>
    <xsd:import namespace="43f68211-0a6e-41b6-890e-0fb17ec0b87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2:MediaServiceDateTaken" minOccurs="0"/>
                <xsd:element ref="ns2:MediaLengthInSeconds" minOccurs="0"/>
                <xsd:element ref="ns2:MediaServiceLocation"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9550eb-0b80-420e-aeea-1d5e1ddb47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Značky obrázka" ma:readOnly="false" ma:fieldId="{5cf76f15-5ced-4ddc-b409-7134ff3c332f}" ma:taxonomyMulti="true" ma:sspId="fd617f2e-17d7-4761-8b3a-e3151ce4d28d"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_Flow_SignoffStatus" ma:index="22" nillable="true" ma:displayName="Stav odhlásenia" ma:internalName="Stav_x0020_odhl_x00e1_senia">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f68211-0a6e-41b6-890e-0fb17ec0b875" elementFormDefault="qualified">
    <xsd:import namespace="http://schemas.microsoft.com/office/2006/documentManagement/types"/>
    <xsd:import namespace="http://schemas.microsoft.com/office/infopath/2007/PartnerControls"/>
    <xsd:element name="SharedWithUsers" ma:index="14"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3f68211-0a6e-41b6-890e-0fb17ec0b875">
      <UserInfo>
        <DisplayName>Hrobárik Marcel</DisplayName>
        <AccountId>27</AccountId>
        <AccountType/>
      </UserInfo>
    </SharedWithUsers>
    <lcf76f155ced4ddcb4097134ff3c332f xmlns="9d9550eb-0b80-420e-aeea-1d5e1ddb476e">
      <Terms xmlns="http://schemas.microsoft.com/office/infopath/2007/PartnerControls"/>
    </lcf76f155ced4ddcb4097134ff3c332f>
    <_Flow_SignoffStatus xmlns="9d9550eb-0b80-420e-aeea-1d5e1ddb476e" xsi:nil="true"/>
  </documentManagement>
</p:properties>
</file>

<file path=customXml/itemProps1.xml><?xml version="1.0" encoding="utf-8"?>
<ds:datastoreItem xmlns:ds="http://schemas.openxmlformats.org/officeDocument/2006/customXml" ds:itemID="{50545706-A954-4116-B8B3-2F0DD8330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9550eb-0b80-420e-aeea-1d5e1ddb476e"/>
    <ds:schemaRef ds:uri="43f68211-0a6e-41b6-890e-0fb17ec0b8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49F03A-7D3B-4C8D-A3A7-70E99B135686}">
  <ds:schemaRefs>
    <ds:schemaRef ds:uri="http://schemas.microsoft.com/sharepoint/v3/contenttype/forms"/>
  </ds:schemaRefs>
</ds:datastoreItem>
</file>

<file path=customXml/itemProps3.xml><?xml version="1.0" encoding="utf-8"?>
<ds:datastoreItem xmlns:ds="http://schemas.openxmlformats.org/officeDocument/2006/customXml" ds:itemID="{A30C4393-56C7-46FE-B49F-A4994297FB0E}">
  <ds:schemaRefs>
    <ds:schemaRef ds:uri="http://schemas.microsoft.com/office/2006/metadata/properties"/>
    <ds:schemaRef ds:uri="http://schemas.microsoft.com/office/infopath/2007/PartnerControls"/>
    <ds:schemaRef ds:uri="43f68211-0a6e-41b6-890e-0fb17ec0b875"/>
    <ds:schemaRef ds:uri="9d9550eb-0b80-420e-aeea-1d5e1ddb476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13</vt:i4>
      </vt:variant>
    </vt:vector>
  </HeadingPairs>
  <TitlesOfParts>
    <vt:vector size="13" baseType="lpstr">
      <vt:lpstr>Input_nad_mil</vt:lpstr>
      <vt:lpstr>Poznámky</vt:lpstr>
      <vt:lpstr>Data</vt:lpstr>
      <vt:lpstr>Priorizovaný zásobník</vt:lpstr>
      <vt:lpstr>Priorizovaný zásobník (2)</vt:lpstr>
      <vt:lpstr>Vychodiská</vt:lpstr>
      <vt:lpstr>Investície</vt:lpstr>
      <vt:lpstr>emisie_CO2</vt:lpstr>
      <vt:lpstr>emisie_ostatné</vt:lpstr>
      <vt:lpstr>komunálny odpad</vt:lpstr>
      <vt:lpstr>zmena cien tepla</vt:lpstr>
      <vt:lpstr>výrobné a prevádzkové n</vt:lpstr>
      <vt:lpstr>Input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2024-05-06T07:41:03Z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2332907-a3a7-49f7-8c30-bde89ea6dd47_Enabled">
    <vt:lpwstr>true</vt:lpwstr>
  </property>
  <property fmtid="{D5CDD505-2E9C-101B-9397-08002B2CF9AE}" pid="3" name="MSIP_Label_c2332907-a3a7-49f7-8c30-bde89ea6dd47_SetDate">
    <vt:lpwstr>2023-06-26T08:51:22Z</vt:lpwstr>
  </property>
  <property fmtid="{D5CDD505-2E9C-101B-9397-08002B2CF9AE}" pid="4" name="MSIP_Label_c2332907-a3a7-49f7-8c30-bde89ea6dd47_Method">
    <vt:lpwstr>Standard</vt:lpwstr>
  </property>
  <property fmtid="{D5CDD505-2E9C-101B-9397-08002B2CF9AE}" pid="5" name="MSIP_Label_c2332907-a3a7-49f7-8c30-bde89ea6dd47_Name">
    <vt:lpwstr>Internal</vt:lpwstr>
  </property>
  <property fmtid="{D5CDD505-2E9C-101B-9397-08002B2CF9AE}" pid="6" name="MSIP_Label_c2332907-a3a7-49f7-8c30-bde89ea6dd47_SiteId">
    <vt:lpwstr>8bc7db32-66af-4cdd-bbb3-d46538596776</vt:lpwstr>
  </property>
  <property fmtid="{D5CDD505-2E9C-101B-9397-08002B2CF9AE}" pid="7" name="MSIP_Label_c2332907-a3a7-49f7-8c30-bde89ea6dd47_ActionId">
    <vt:lpwstr>8b32d8b2-3e95-481f-a299-db227c401376</vt:lpwstr>
  </property>
  <property fmtid="{D5CDD505-2E9C-101B-9397-08002B2CF9AE}" pid="8" name="MSIP_Label_c2332907-a3a7-49f7-8c30-bde89ea6dd47_ContentBits">
    <vt:lpwstr>0</vt:lpwstr>
  </property>
  <property fmtid="{D5CDD505-2E9C-101B-9397-08002B2CF9AE}" pid="9" name="ContentTypeId">
    <vt:lpwstr>0x010100F89E79BE36D5A14AA1806D8514B879B6</vt:lpwstr>
  </property>
  <property fmtid="{D5CDD505-2E9C-101B-9397-08002B2CF9AE}" pid="10" name="MediaServiceImageTags">
    <vt:lpwstr/>
  </property>
</Properties>
</file>